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ADVANCE\"/>
    </mc:Choice>
  </mc:AlternateContent>
  <workbookProtection workbookAlgorithmName="SHA-512" workbookHashValue="qcfbYJOZN+4SQ7IF24K9DPd2Gf7SzNkP9l1F0RG8HWxUERCOSL1ki4cfqXHJTwnozA+FXadXZX2rXdv2ZEgeqg==" workbookSaltValue="WEF1g/q2NWPSb0MtsqMpMQ==" workbookSpinCount="100000" lockStructure="1"/>
  <bookViews>
    <workbookView xWindow="0" yWindow="0" windowWidth="25200" windowHeight="11385" firstSheet="3" activeTab="3"/>
  </bookViews>
  <sheets>
    <sheet name="Input" sheetId="4" state="hidden" r:id="rId1"/>
    <sheet name="Verw." sheetId="11" state="hidden" r:id="rId2"/>
    <sheet name="Variabelen" sheetId="16" state="hidden" r:id="rId3"/>
    <sheet name="FIND THE RIGHT GEARBOX" sheetId="8" r:id="rId4"/>
    <sheet name="FIND TYPE INFORMATION" sheetId="10" r:id="rId5"/>
  </sheets>
  <externalReferences>
    <externalReference r:id="rId6"/>
  </externalReferences>
  <definedNames>
    <definedName name="Mandatory">[1]Data!$A$2,[1]Data!$C$2</definedName>
  </definedNames>
  <calcPr calcId="152511"/>
</workbook>
</file>

<file path=xl/calcChain.xml><?xml version="1.0" encoding="utf-8"?>
<calcChain xmlns="http://schemas.openxmlformats.org/spreadsheetml/2006/main">
  <c r="V3" i="8" l="1"/>
  <c r="D69" i="11" l="1"/>
  <c r="H3" i="11" l="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2" i="11"/>
  <c r="W3" i="11" l="1"/>
  <c r="W4" i="11"/>
  <c r="W5" i="11"/>
  <c r="Y5" i="11" s="1"/>
  <c r="W6" i="11"/>
  <c r="Y6" i="11" s="1"/>
  <c r="W7" i="11"/>
  <c r="W8" i="11"/>
  <c r="W9" i="11"/>
  <c r="Y9" i="11" s="1"/>
  <c r="W10" i="11"/>
  <c r="W11" i="11"/>
  <c r="W12" i="11"/>
  <c r="W13" i="11"/>
  <c r="Y13" i="11" s="1"/>
  <c r="W14" i="11"/>
  <c r="Y14" i="11" s="1"/>
  <c r="W15" i="11"/>
  <c r="W16" i="11"/>
  <c r="W17" i="11"/>
  <c r="Y17" i="11" s="1"/>
  <c r="W18" i="11"/>
  <c r="Y18" i="11" s="1"/>
  <c r="W19" i="11"/>
  <c r="W20" i="11"/>
  <c r="W21" i="11"/>
  <c r="Y21" i="11" s="1"/>
  <c r="W22" i="11"/>
  <c r="Y22" i="11" s="1"/>
  <c r="W23" i="11"/>
  <c r="W24" i="11"/>
  <c r="W25" i="11"/>
  <c r="Y25" i="11" s="1"/>
  <c r="W26" i="11"/>
  <c r="Y26" i="11" s="1"/>
  <c r="W27" i="11"/>
  <c r="W28" i="11"/>
  <c r="W29" i="11"/>
  <c r="Y29" i="11" s="1"/>
  <c r="W30" i="11"/>
  <c r="Y30" i="11" s="1"/>
  <c r="W31" i="11"/>
  <c r="W32" i="11"/>
  <c r="W33" i="11"/>
  <c r="Y33" i="11" s="1"/>
  <c r="W34" i="11"/>
  <c r="Y34" i="11" s="1"/>
  <c r="W35" i="11"/>
  <c r="W36" i="11"/>
  <c r="W37" i="11"/>
  <c r="Y37" i="11" s="1"/>
  <c r="W38" i="11"/>
  <c r="Y38" i="11" s="1"/>
  <c r="W39" i="11"/>
  <c r="W40" i="11"/>
  <c r="W41" i="11"/>
  <c r="Y41" i="11" s="1"/>
  <c r="W42" i="11"/>
  <c r="W43" i="11"/>
  <c r="W44" i="11"/>
  <c r="W45" i="11"/>
  <c r="Y45" i="11" s="1"/>
  <c r="W46" i="11"/>
  <c r="Y46" i="11" s="1"/>
  <c r="W47" i="11"/>
  <c r="W48" i="11"/>
  <c r="W49" i="11"/>
  <c r="Y49" i="11" s="1"/>
  <c r="W50" i="11"/>
  <c r="Y50" i="11" s="1"/>
  <c r="W51" i="11"/>
  <c r="W52" i="11"/>
  <c r="W53" i="11"/>
  <c r="Y53" i="11" s="1"/>
  <c r="W54" i="11"/>
  <c r="Y54" i="11" s="1"/>
  <c r="W55" i="11"/>
  <c r="W56" i="11"/>
  <c r="W57" i="11"/>
  <c r="Y57" i="11" s="1"/>
  <c r="W58" i="11"/>
  <c r="Y58" i="11" s="1"/>
  <c r="W59" i="11"/>
  <c r="W60" i="11"/>
  <c r="W61" i="11"/>
  <c r="Y61" i="11" s="1"/>
  <c r="W62" i="11"/>
  <c r="Y62" i="11" s="1"/>
  <c r="W63" i="11"/>
  <c r="W64" i="11"/>
  <c r="W65" i="11"/>
  <c r="Y65" i="11" s="1"/>
  <c r="W66" i="11"/>
  <c r="Y66" i="11" s="1"/>
  <c r="W67" i="11"/>
  <c r="W68" i="11"/>
  <c r="W69" i="11"/>
  <c r="Y69" i="11" s="1"/>
  <c r="W70" i="11"/>
  <c r="Y70" i="11" s="1"/>
  <c r="W71" i="11"/>
  <c r="W72" i="11"/>
  <c r="W73" i="11"/>
  <c r="Y73" i="11" s="1"/>
  <c r="W74" i="11"/>
  <c r="W75" i="11"/>
  <c r="W76" i="11"/>
  <c r="W77" i="11"/>
  <c r="Y77" i="11" s="1"/>
  <c r="W78" i="11"/>
  <c r="Y78" i="11" s="1"/>
  <c r="W79" i="11"/>
  <c r="W80" i="11"/>
  <c r="W81" i="11"/>
  <c r="Y81" i="11" s="1"/>
  <c r="W82" i="11"/>
  <c r="Y82" i="11" s="1"/>
  <c r="W83" i="11"/>
  <c r="W84" i="11"/>
  <c r="W85" i="11"/>
  <c r="Y85" i="11" s="1"/>
  <c r="W86" i="11"/>
  <c r="Y86" i="11" s="1"/>
  <c r="W87" i="11"/>
  <c r="W88" i="11"/>
  <c r="W89" i="11"/>
  <c r="Y89" i="11" s="1"/>
  <c r="W90" i="11"/>
  <c r="Y90" i="11" s="1"/>
  <c r="W91" i="11"/>
  <c r="W92" i="11"/>
  <c r="W93" i="11"/>
  <c r="Y93" i="11" s="1"/>
  <c r="W94" i="11"/>
  <c r="Y94" i="11" s="1"/>
  <c r="W95" i="11"/>
  <c r="W96" i="11"/>
  <c r="W97" i="11"/>
  <c r="Y97" i="11" s="1"/>
  <c r="W98" i="11"/>
  <c r="Y98" i="11" s="1"/>
  <c r="W99" i="11"/>
  <c r="W100" i="11"/>
  <c r="W101" i="11"/>
  <c r="Y101" i="11" s="1"/>
  <c r="W102" i="11"/>
  <c r="Y102" i="11" s="1"/>
  <c r="W103" i="11"/>
  <c r="W104" i="11"/>
  <c r="W105" i="11"/>
  <c r="Y105" i="11" s="1"/>
  <c r="W106" i="11"/>
  <c r="W107" i="11"/>
  <c r="W108" i="11"/>
  <c r="W109" i="11"/>
  <c r="Y109" i="11" s="1"/>
  <c r="W110" i="11"/>
  <c r="Y110" i="11" s="1"/>
  <c r="W111" i="11"/>
  <c r="W112" i="11"/>
  <c r="W113" i="11"/>
  <c r="Y113" i="11" s="1"/>
  <c r="W114" i="11"/>
  <c r="Y114" i="11" s="1"/>
  <c r="W115" i="11"/>
  <c r="W116" i="11"/>
  <c r="W117" i="11"/>
  <c r="Y117" i="11" s="1"/>
  <c r="W118" i="11"/>
  <c r="Y118" i="11" s="1"/>
  <c r="W119" i="11"/>
  <c r="W120" i="11"/>
  <c r="W121" i="11"/>
  <c r="Y121" i="11" s="1"/>
  <c r="W122" i="11"/>
  <c r="Y122" i="11" s="1"/>
  <c r="W123" i="11"/>
  <c r="W124" i="11"/>
  <c r="W125" i="11"/>
  <c r="Y125" i="11" s="1"/>
  <c r="W126" i="11"/>
  <c r="Y126" i="11" s="1"/>
  <c r="W127" i="11"/>
  <c r="W128" i="11"/>
  <c r="W129" i="11"/>
  <c r="Y129" i="11" s="1"/>
  <c r="W130" i="11"/>
  <c r="Y130" i="11" s="1"/>
  <c r="W131" i="11"/>
  <c r="W132" i="11"/>
  <c r="W133" i="11"/>
  <c r="Y133" i="11" s="1"/>
  <c r="W134" i="11"/>
  <c r="Y134" i="11" s="1"/>
  <c r="W135" i="11"/>
  <c r="W136" i="11"/>
  <c r="W137" i="11"/>
  <c r="Y137" i="11" s="1"/>
  <c r="W138" i="11"/>
  <c r="W139" i="11"/>
  <c r="W140" i="11"/>
  <c r="W141" i="11"/>
  <c r="Y141" i="11" s="1"/>
  <c r="W142" i="11"/>
  <c r="Y142" i="11" s="1"/>
  <c r="W143" i="11"/>
  <c r="W144" i="11"/>
  <c r="W145" i="11"/>
  <c r="Y145" i="11" s="1"/>
  <c r="W146" i="11"/>
  <c r="Y146" i="11" s="1"/>
  <c r="W147" i="11"/>
  <c r="W148" i="11"/>
  <c r="W149" i="11"/>
  <c r="Y149" i="11" s="1"/>
  <c r="W150" i="11"/>
  <c r="Y150" i="11" s="1"/>
  <c r="W151" i="11"/>
  <c r="W152" i="11"/>
  <c r="W153" i="11"/>
  <c r="Y153" i="11" s="1"/>
  <c r="W154" i="11"/>
  <c r="Y154" i="11" s="1"/>
  <c r="W155" i="11"/>
  <c r="W156" i="11"/>
  <c r="W157" i="11"/>
  <c r="Y157" i="11" s="1"/>
  <c r="W158" i="11"/>
  <c r="Y158" i="11" s="1"/>
  <c r="W159" i="11"/>
  <c r="W160" i="11"/>
  <c r="W161" i="11"/>
  <c r="Y161" i="11" s="1"/>
  <c r="W162" i="11"/>
  <c r="Y162" i="11" s="1"/>
  <c r="W163" i="11"/>
  <c r="W164" i="11"/>
  <c r="W165" i="11"/>
  <c r="Y165" i="11" s="1"/>
  <c r="W166" i="11"/>
  <c r="Y166" i="11" s="1"/>
  <c r="W167" i="11"/>
  <c r="W168" i="11"/>
  <c r="W169" i="11"/>
  <c r="Y169" i="11" s="1"/>
  <c r="W170" i="11"/>
  <c r="W171" i="11"/>
  <c r="W172" i="11"/>
  <c r="W173" i="11"/>
  <c r="Y173" i="11" s="1"/>
  <c r="W174" i="11"/>
  <c r="Y174" i="11" s="1"/>
  <c r="W175" i="11"/>
  <c r="W176" i="11"/>
  <c r="W177" i="11"/>
  <c r="Y177" i="11" s="1"/>
  <c r="W178" i="11"/>
  <c r="Y178" i="11" s="1"/>
  <c r="W179" i="11"/>
  <c r="W180" i="11"/>
  <c r="W181" i="11"/>
  <c r="Y181" i="11" s="1"/>
  <c r="W182" i="11"/>
  <c r="Y182" i="11" s="1"/>
  <c r="W183" i="11"/>
  <c r="W184" i="11"/>
  <c r="W185" i="11"/>
  <c r="Y185" i="11" s="1"/>
  <c r="W186" i="11"/>
  <c r="Y186" i="11" s="1"/>
  <c r="W187" i="11"/>
  <c r="W188" i="11"/>
  <c r="W189" i="11"/>
  <c r="Y189" i="11" s="1"/>
  <c r="W190" i="11"/>
  <c r="Y190" i="11" s="1"/>
  <c r="W191" i="11"/>
  <c r="W192" i="11"/>
  <c r="W193" i="11"/>
  <c r="Y193" i="11" s="1"/>
  <c r="W194" i="11"/>
  <c r="Y194" i="11" s="1"/>
  <c r="W195" i="11"/>
  <c r="W196" i="11"/>
  <c r="W197" i="11"/>
  <c r="Y197" i="11" s="1"/>
  <c r="W198" i="11"/>
  <c r="Y198" i="11" s="1"/>
  <c r="W199" i="11"/>
  <c r="W200" i="11"/>
  <c r="W201" i="11"/>
  <c r="Y201" i="11" s="1"/>
  <c r="W202" i="11"/>
  <c r="W203" i="11"/>
  <c r="W204" i="11"/>
  <c r="W205" i="11"/>
  <c r="Y205" i="11" s="1"/>
  <c r="W206" i="11"/>
  <c r="Y206" i="11" s="1"/>
  <c r="W207" i="11"/>
  <c r="W208" i="11"/>
  <c r="W209" i="11"/>
  <c r="Y209" i="11" s="1"/>
  <c r="W210" i="11"/>
  <c r="Y210" i="11" s="1"/>
  <c r="W211" i="11"/>
  <c r="W212" i="11"/>
  <c r="W213" i="11"/>
  <c r="Y213" i="11" s="1"/>
  <c r="W214" i="11"/>
  <c r="Y214" i="11" s="1"/>
  <c r="W215" i="11"/>
  <c r="W216" i="11"/>
  <c r="W217" i="11"/>
  <c r="Y217" i="11" s="1"/>
  <c r="W218" i="11"/>
  <c r="Y218" i="11" s="1"/>
  <c r="W219" i="11"/>
  <c r="W220" i="11"/>
  <c r="W221" i="11"/>
  <c r="Y221" i="11" s="1"/>
  <c r="W222" i="11"/>
  <c r="Y222" i="11" s="1"/>
  <c r="W223" i="11"/>
  <c r="W224" i="11"/>
  <c r="W225" i="11"/>
  <c r="Y225" i="11" s="1"/>
  <c r="W226" i="11"/>
  <c r="Y226" i="11" s="1"/>
  <c r="W227" i="11"/>
  <c r="W228" i="11"/>
  <c r="W229" i="11"/>
  <c r="Y229" i="11" s="1"/>
  <c r="W230" i="11"/>
  <c r="Y230" i="11" s="1"/>
  <c r="W231" i="11"/>
  <c r="W232" i="11"/>
  <c r="W233" i="11"/>
  <c r="Y233" i="11" s="1"/>
  <c r="W234" i="11"/>
  <c r="W235" i="11"/>
  <c r="W236" i="11"/>
  <c r="W237" i="11"/>
  <c r="Y237" i="11" s="1"/>
  <c r="W238" i="11"/>
  <c r="Y238" i="11" s="1"/>
  <c r="W239" i="11"/>
  <c r="W240" i="11"/>
  <c r="W241" i="11"/>
  <c r="Y241" i="11" s="1"/>
  <c r="W242" i="11"/>
  <c r="Y242" i="11" s="1"/>
  <c r="W243" i="11"/>
  <c r="W244" i="11"/>
  <c r="W245" i="11"/>
  <c r="Y245" i="11" s="1"/>
  <c r="W246" i="11"/>
  <c r="Y246" i="11" s="1"/>
  <c r="W247" i="11"/>
  <c r="W248" i="11"/>
  <c r="W249" i="11"/>
  <c r="Y249" i="11" s="1"/>
  <c r="W250" i="11"/>
  <c r="Y250" i="11" s="1"/>
  <c r="W251" i="11"/>
  <c r="W252" i="11"/>
  <c r="W253" i="11"/>
  <c r="Y253" i="11" s="1"/>
  <c r="W254" i="11"/>
  <c r="Y254" i="11" s="1"/>
  <c r="W255" i="11"/>
  <c r="W256" i="11"/>
  <c r="W257" i="11"/>
  <c r="Y257" i="11" s="1"/>
  <c r="W258" i="11"/>
  <c r="Y258" i="11" s="1"/>
  <c r="W259" i="11"/>
  <c r="W260" i="11"/>
  <c r="W261" i="11"/>
  <c r="Y261" i="11" s="1"/>
  <c r="W262" i="11"/>
  <c r="Y262" i="11" s="1"/>
  <c r="W263" i="11"/>
  <c r="W264" i="11"/>
  <c r="W265" i="11"/>
  <c r="Y265" i="11" s="1"/>
  <c r="W266" i="11"/>
  <c r="W267" i="11"/>
  <c r="W268" i="11"/>
  <c r="W269" i="11"/>
  <c r="Y269" i="11" s="1"/>
  <c r="W270" i="11"/>
  <c r="Y270" i="11" s="1"/>
  <c r="W271" i="11"/>
  <c r="W272" i="11"/>
  <c r="W273" i="11"/>
  <c r="Y273" i="11" s="1"/>
  <c r="W274" i="11"/>
  <c r="Y274" i="11" s="1"/>
  <c r="W275" i="11"/>
  <c r="W276" i="11"/>
  <c r="W277" i="11"/>
  <c r="Y277" i="11" s="1"/>
  <c r="W278" i="11"/>
  <c r="Y278" i="11" s="1"/>
  <c r="W279" i="11"/>
  <c r="W280" i="11"/>
  <c r="W281" i="11"/>
  <c r="Y281" i="11" s="1"/>
  <c r="W282" i="11"/>
  <c r="Y282" i="11" s="1"/>
  <c r="W283" i="11"/>
  <c r="W284" i="11"/>
  <c r="W285" i="11"/>
  <c r="Y285" i="11" s="1"/>
  <c r="W286" i="11"/>
  <c r="Y286" i="11" s="1"/>
  <c r="W287" i="11"/>
  <c r="W288" i="11"/>
  <c r="W289" i="11"/>
  <c r="Y289" i="11" s="1"/>
  <c r="W290" i="11"/>
  <c r="Y290" i="11" s="1"/>
  <c r="W291" i="11"/>
  <c r="W292" i="11"/>
  <c r="W293" i="11"/>
  <c r="Y293" i="11" s="1"/>
  <c r="W294" i="11"/>
  <c r="Y294" i="11" s="1"/>
  <c r="W295" i="11"/>
  <c r="W296" i="11"/>
  <c r="W297" i="11"/>
  <c r="Y297" i="11" s="1"/>
  <c r="W298" i="11"/>
  <c r="W299" i="11"/>
  <c r="W300" i="11"/>
  <c r="W301" i="11"/>
  <c r="Y301" i="11" s="1"/>
  <c r="W302" i="11"/>
  <c r="Y302" i="11" s="1"/>
  <c r="W303" i="11"/>
  <c r="W304" i="11"/>
  <c r="W305" i="11"/>
  <c r="Y305" i="11" s="1"/>
  <c r="W306" i="11"/>
  <c r="Y306" i="11" s="1"/>
  <c r="W307" i="11"/>
  <c r="W308" i="11"/>
  <c r="W309" i="11"/>
  <c r="Y309" i="11" s="1"/>
  <c r="W310" i="11"/>
  <c r="Y310" i="11" s="1"/>
  <c r="W311" i="11"/>
  <c r="W312" i="11"/>
  <c r="W313" i="11"/>
  <c r="Y313" i="11" s="1"/>
  <c r="W314" i="11"/>
  <c r="Y314" i="11" s="1"/>
  <c r="W315" i="11"/>
  <c r="W316" i="11"/>
  <c r="W317" i="11"/>
  <c r="Y317" i="11" s="1"/>
  <c r="W318" i="11"/>
  <c r="Y318" i="11" s="1"/>
  <c r="W319" i="11"/>
  <c r="W320" i="11"/>
  <c r="W321" i="11"/>
  <c r="Y321" i="11" s="1"/>
  <c r="W322" i="11"/>
  <c r="Y322" i="11" s="1"/>
  <c r="W323" i="11"/>
  <c r="W324" i="11"/>
  <c r="W325" i="11"/>
  <c r="Y325" i="11" s="1"/>
  <c r="W326" i="11"/>
  <c r="Y326" i="11" s="1"/>
  <c r="W327" i="11"/>
  <c r="W328" i="11"/>
  <c r="W329" i="11"/>
  <c r="Y329" i="11" s="1"/>
  <c r="W330" i="11"/>
  <c r="W331" i="11"/>
  <c r="W332" i="11"/>
  <c r="W333" i="11"/>
  <c r="Y333" i="11" s="1"/>
  <c r="W334" i="11"/>
  <c r="Y334" i="11" s="1"/>
  <c r="W335" i="11"/>
  <c r="W336" i="11"/>
  <c r="W337" i="11"/>
  <c r="Y337" i="11" s="1"/>
  <c r="W338" i="11"/>
  <c r="Y338" i="11" s="1"/>
  <c r="W339" i="11"/>
  <c r="W340" i="11"/>
  <c r="W341" i="11"/>
  <c r="Y341" i="11" s="1"/>
  <c r="W342" i="11"/>
  <c r="Y342" i="11" s="1"/>
  <c r="W343" i="11"/>
  <c r="W344" i="11"/>
  <c r="W345" i="11"/>
  <c r="W346" i="11"/>
  <c r="Y346" i="11" s="1"/>
  <c r="W347" i="11"/>
  <c r="W348" i="11"/>
  <c r="W349" i="11"/>
  <c r="W350" i="11"/>
  <c r="Y350" i="11" s="1"/>
  <c r="W351" i="11"/>
  <c r="W352" i="11"/>
  <c r="W353" i="11"/>
  <c r="W354" i="11"/>
  <c r="Y354" i="11" s="1"/>
  <c r="W355" i="11"/>
  <c r="W356" i="11"/>
  <c r="W357" i="11"/>
  <c r="W358" i="11"/>
  <c r="Y358" i="11" s="1"/>
  <c r="W359" i="11"/>
  <c r="W360" i="11"/>
  <c r="W361" i="11"/>
  <c r="W362" i="11"/>
  <c r="Y362" i="11" s="1"/>
  <c r="W363" i="11"/>
  <c r="W364" i="11"/>
  <c r="W365" i="11"/>
  <c r="W366" i="11"/>
  <c r="Y366" i="11" s="1"/>
  <c r="W367" i="11"/>
  <c r="W368" i="11"/>
  <c r="W369" i="11"/>
  <c r="W370" i="11"/>
  <c r="Y370" i="11" s="1"/>
  <c r="W371" i="11"/>
  <c r="W372" i="11"/>
  <c r="W373" i="11"/>
  <c r="W374" i="11"/>
  <c r="Y374" i="11" s="1"/>
  <c r="W375" i="11"/>
  <c r="W376" i="11"/>
  <c r="W377" i="11"/>
  <c r="W378" i="11"/>
  <c r="Y378" i="11" s="1"/>
  <c r="W379" i="11"/>
  <c r="W380" i="11"/>
  <c r="W381" i="11"/>
  <c r="W382" i="11"/>
  <c r="Y382" i="11" s="1"/>
  <c r="W383" i="11"/>
  <c r="W384" i="11"/>
  <c r="W385" i="11"/>
  <c r="W386" i="11"/>
  <c r="Y386" i="11" s="1"/>
  <c r="W387" i="11"/>
  <c r="W388" i="11"/>
  <c r="W389" i="11"/>
  <c r="W390" i="11"/>
  <c r="Y390" i="11" s="1"/>
  <c r="W391" i="11"/>
  <c r="W392" i="11"/>
  <c r="W393" i="11"/>
  <c r="W394" i="11"/>
  <c r="Y394" i="11" s="1"/>
  <c r="W395" i="11"/>
  <c r="W396" i="11"/>
  <c r="W397" i="11"/>
  <c r="W398" i="11"/>
  <c r="Y398" i="11" s="1"/>
  <c r="W399" i="11"/>
  <c r="W400" i="11"/>
  <c r="W401" i="11"/>
  <c r="W402" i="11"/>
  <c r="Y402" i="11" s="1"/>
  <c r="W403" i="11"/>
  <c r="W404" i="11"/>
  <c r="W405" i="11"/>
  <c r="W406" i="11"/>
  <c r="Y406" i="11" s="1"/>
  <c r="W407" i="11"/>
  <c r="W408" i="11"/>
  <c r="W409" i="11"/>
  <c r="W410" i="11"/>
  <c r="Y410" i="11" s="1"/>
  <c r="W411" i="11"/>
  <c r="W412" i="11"/>
  <c r="W413" i="11"/>
  <c r="W414" i="11"/>
  <c r="Y414" i="11" s="1"/>
  <c r="W415" i="11"/>
  <c r="W416" i="11"/>
  <c r="W417" i="11"/>
  <c r="W418" i="11"/>
  <c r="Y418" i="11" s="1"/>
  <c r="W419" i="11"/>
  <c r="W420" i="11"/>
  <c r="W421" i="11"/>
  <c r="W422" i="11"/>
  <c r="Y422" i="11" s="1"/>
  <c r="W423" i="11"/>
  <c r="W424" i="11"/>
  <c r="W425" i="11"/>
  <c r="W426" i="11"/>
  <c r="Y426" i="11" s="1"/>
  <c r="W427" i="11"/>
  <c r="W428" i="11"/>
  <c r="W429" i="11"/>
  <c r="W430" i="11"/>
  <c r="Y430" i="11" s="1"/>
  <c r="W431" i="11"/>
  <c r="W432" i="11"/>
  <c r="W433" i="11"/>
  <c r="W434" i="11"/>
  <c r="Y434" i="11" s="1"/>
  <c r="W435" i="11"/>
  <c r="W436" i="11"/>
  <c r="W437" i="11"/>
  <c r="W438" i="11"/>
  <c r="Y438" i="11" s="1"/>
  <c r="W439" i="11"/>
  <c r="W440" i="11"/>
  <c r="W441" i="11"/>
  <c r="W442" i="11"/>
  <c r="Y442" i="11" s="1"/>
  <c r="W443" i="11"/>
  <c r="W444" i="11"/>
  <c r="W445" i="11"/>
  <c r="W446" i="11"/>
  <c r="Y446" i="11" s="1"/>
  <c r="W447" i="11"/>
  <c r="W448" i="11"/>
  <c r="W449" i="11"/>
  <c r="W450" i="11"/>
  <c r="Y450" i="11" s="1"/>
  <c r="W451" i="11"/>
  <c r="W452" i="11"/>
  <c r="W453" i="11"/>
  <c r="W454" i="11"/>
  <c r="Y454" i="11" s="1"/>
  <c r="W455" i="11"/>
  <c r="W456" i="11"/>
  <c r="W457" i="11"/>
  <c r="W2" i="11"/>
  <c r="Y2" i="11" s="1"/>
  <c r="V2" i="11"/>
  <c r="V3" i="11"/>
  <c r="V4" i="11"/>
  <c r="X4" i="11" s="1"/>
  <c r="V5" i="11"/>
  <c r="V6" i="11"/>
  <c r="V7" i="11"/>
  <c r="V8" i="11"/>
  <c r="V9" i="11"/>
  <c r="V10" i="11"/>
  <c r="V11" i="11"/>
  <c r="V12" i="11"/>
  <c r="X12" i="11" s="1"/>
  <c r="V13" i="11"/>
  <c r="V14" i="11"/>
  <c r="V15" i="11"/>
  <c r="V16" i="11"/>
  <c r="X16" i="11" s="1"/>
  <c r="V17" i="11"/>
  <c r="V18" i="11"/>
  <c r="V19" i="11"/>
  <c r="V20" i="11"/>
  <c r="V21" i="11"/>
  <c r="V22" i="11"/>
  <c r="V23" i="11"/>
  <c r="V24" i="11"/>
  <c r="X24" i="11" s="1"/>
  <c r="V25" i="11"/>
  <c r="V26" i="11"/>
  <c r="V27" i="11"/>
  <c r="V28" i="11"/>
  <c r="X28" i="11" s="1"/>
  <c r="V29" i="11"/>
  <c r="V30" i="11"/>
  <c r="V31" i="11"/>
  <c r="V32" i="11"/>
  <c r="V33" i="11"/>
  <c r="V34" i="11"/>
  <c r="V35" i="11"/>
  <c r="V36" i="11"/>
  <c r="X36" i="11" s="1"/>
  <c r="V37" i="11"/>
  <c r="V38" i="11"/>
  <c r="V39" i="11"/>
  <c r="V40" i="11"/>
  <c r="V41" i="11"/>
  <c r="V42" i="11"/>
  <c r="V43" i="11"/>
  <c r="V44" i="11"/>
  <c r="X44" i="11" s="1"/>
  <c r="V45" i="11"/>
  <c r="V46" i="11"/>
  <c r="V47" i="11"/>
  <c r="V48" i="11"/>
  <c r="X48" i="11" s="1"/>
  <c r="V49" i="11"/>
  <c r="V50" i="11"/>
  <c r="V51" i="11"/>
  <c r="V52" i="11"/>
  <c r="V53" i="11"/>
  <c r="V54" i="11"/>
  <c r="V55" i="11"/>
  <c r="V56" i="11"/>
  <c r="X56" i="11" s="1"/>
  <c r="V57" i="11"/>
  <c r="V58" i="11"/>
  <c r="V59" i="11"/>
  <c r="V60" i="11"/>
  <c r="X60" i="11" s="1"/>
  <c r="V61" i="11"/>
  <c r="V62" i="11"/>
  <c r="V63" i="11"/>
  <c r="V64" i="11"/>
  <c r="V65" i="11"/>
  <c r="V66" i="11"/>
  <c r="V67" i="11"/>
  <c r="V68" i="11"/>
  <c r="X68" i="11" s="1"/>
  <c r="V69" i="11"/>
  <c r="V70" i="11"/>
  <c r="V71" i="11"/>
  <c r="V72" i="11"/>
  <c r="V73" i="11"/>
  <c r="V74" i="11"/>
  <c r="V75" i="11"/>
  <c r="V76" i="11"/>
  <c r="X76" i="11" s="1"/>
  <c r="V77" i="11"/>
  <c r="V78" i="11"/>
  <c r="V79" i="11"/>
  <c r="V80" i="11"/>
  <c r="X80" i="11" s="1"/>
  <c r="V81" i="11"/>
  <c r="V82" i="11"/>
  <c r="V83" i="11"/>
  <c r="V84" i="11"/>
  <c r="V85" i="11"/>
  <c r="V86" i="11"/>
  <c r="V87" i="11"/>
  <c r="V88" i="11"/>
  <c r="X88" i="11" s="1"/>
  <c r="V89" i="11"/>
  <c r="V90" i="11"/>
  <c r="V91" i="11"/>
  <c r="V92" i="11"/>
  <c r="X92" i="11" s="1"/>
  <c r="V93" i="11"/>
  <c r="V94" i="11"/>
  <c r="V95" i="11"/>
  <c r="V96" i="11"/>
  <c r="V97" i="11"/>
  <c r="V98" i="11"/>
  <c r="V99" i="11"/>
  <c r="V100" i="11"/>
  <c r="X100" i="11" s="1"/>
  <c r="V101" i="11"/>
  <c r="V102" i="11"/>
  <c r="V103" i="11"/>
  <c r="V104" i="11"/>
  <c r="V105" i="11"/>
  <c r="V106" i="11"/>
  <c r="V107" i="11"/>
  <c r="V108" i="11"/>
  <c r="X108" i="11" s="1"/>
  <c r="V109" i="11"/>
  <c r="V110" i="11"/>
  <c r="V111" i="11"/>
  <c r="V112" i="11"/>
  <c r="X112" i="11" s="1"/>
  <c r="V113" i="11"/>
  <c r="V114" i="11"/>
  <c r="V115" i="11"/>
  <c r="V116" i="11"/>
  <c r="V117" i="11"/>
  <c r="V118" i="11"/>
  <c r="V119" i="11"/>
  <c r="V120" i="11"/>
  <c r="X120" i="11" s="1"/>
  <c r="V121" i="11"/>
  <c r="V122" i="11"/>
  <c r="V123" i="11"/>
  <c r="V124" i="11"/>
  <c r="X124" i="11" s="1"/>
  <c r="V125" i="11"/>
  <c r="V126" i="11"/>
  <c r="V127" i="11"/>
  <c r="V128" i="11"/>
  <c r="V129" i="11"/>
  <c r="V130" i="11"/>
  <c r="V131" i="11"/>
  <c r="V132" i="11"/>
  <c r="X132" i="11" s="1"/>
  <c r="V133" i="11"/>
  <c r="V134" i="11"/>
  <c r="V135" i="11"/>
  <c r="V136" i="11"/>
  <c r="V137" i="11"/>
  <c r="V138" i="11"/>
  <c r="V139" i="11"/>
  <c r="V140" i="11"/>
  <c r="X140" i="11" s="1"/>
  <c r="V141" i="11"/>
  <c r="V142" i="11"/>
  <c r="V143" i="11"/>
  <c r="V144" i="11"/>
  <c r="X144" i="11" s="1"/>
  <c r="V145" i="11"/>
  <c r="V146" i="11"/>
  <c r="V147" i="11"/>
  <c r="V148" i="11"/>
  <c r="V149" i="11"/>
  <c r="V150" i="11"/>
  <c r="V151" i="11"/>
  <c r="V152" i="11"/>
  <c r="X152" i="11" s="1"/>
  <c r="V153" i="11"/>
  <c r="V154" i="11"/>
  <c r="V155" i="11"/>
  <c r="V156" i="11"/>
  <c r="X156" i="11" s="1"/>
  <c r="V157" i="11"/>
  <c r="V158" i="11"/>
  <c r="V159" i="11"/>
  <c r="V160" i="11"/>
  <c r="V161" i="11"/>
  <c r="V162" i="11"/>
  <c r="V163" i="11"/>
  <c r="V164" i="11"/>
  <c r="X164" i="11" s="1"/>
  <c r="V165" i="11"/>
  <c r="V166" i="11"/>
  <c r="V167" i="11"/>
  <c r="V168" i="11"/>
  <c r="V169" i="11"/>
  <c r="V170" i="11"/>
  <c r="V171" i="11"/>
  <c r="V172" i="11"/>
  <c r="X172" i="11" s="1"/>
  <c r="V173" i="11"/>
  <c r="V174" i="11"/>
  <c r="V175" i="11"/>
  <c r="V176" i="11"/>
  <c r="X176" i="11" s="1"/>
  <c r="V177" i="11"/>
  <c r="V178" i="11"/>
  <c r="V179" i="11"/>
  <c r="V180" i="11"/>
  <c r="V181" i="11"/>
  <c r="V182" i="11"/>
  <c r="V183" i="11"/>
  <c r="V184" i="11"/>
  <c r="X184" i="11" s="1"/>
  <c r="V185" i="11"/>
  <c r="V186" i="11"/>
  <c r="V187" i="11"/>
  <c r="V188" i="11"/>
  <c r="X188" i="11" s="1"/>
  <c r="V189" i="11"/>
  <c r="V190" i="11"/>
  <c r="V191" i="11"/>
  <c r="V192" i="11"/>
  <c r="V193" i="11"/>
  <c r="V194" i="11"/>
  <c r="V195" i="11"/>
  <c r="V196" i="11"/>
  <c r="X196" i="11" s="1"/>
  <c r="V197" i="11"/>
  <c r="V198" i="11"/>
  <c r="V199" i="11"/>
  <c r="V200" i="11"/>
  <c r="V201" i="11"/>
  <c r="V202" i="11"/>
  <c r="V203" i="11"/>
  <c r="V204" i="11"/>
  <c r="X204" i="11" s="1"/>
  <c r="V205" i="11"/>
  <c r="V206" i="11"/>
  <c r="V207" i="11"/>
  <c r="V208" i="11"/>
  <c r="X208" i="11" s="1"/>
  <c r="V209" i="11"/>
  <c r="V210" i="11"/>
  <c r="V211" i="11"/>
  <c r="V212" i="11"/>
  <c r="V213" i="11"/>
  <c r="V214" i="11"/>
  <c r="V215" i="11"/>
  <c r="V216" i="11"/>
  <c r="X216" i="11" s="1"/>
  <c r="V217" i="11"/>
  <c r="V218" i="11"/>
  <c r="V219" i="11"/>
  <c r="V220" i="11"/>
  <c r="X220" i="11" s="1"/>
  <c r="V221" i="11"/>
  <c r="V222" i="11"/>
  <c r="V223" i="11"/>
  <c r="V224" i="11"/>
  <c r="V225" i="11"/>
  <c r="V226" i="11"/>
  <c r="V227" i="11"/>
  <c r="V228" i="11"/>
  <c r="X228" i="11" s="1"/>
  <c r="V229" i="11"/>
  <c r="V230" i="11"/>
  <c r="V231" i="11"/>
  <c r="V232" i="11"/>
  <c r="V233" i="11"/>
  <c r="V234" i="11"/>
  <c r="V235" i="11"/>
  <c r="V236" i="11"/>
  <c r="X236" i="11" s="1"/>
  <c r="V237" i="11"/>
  <c r="V238" i="11"/>
  <c r="V239" i="11"/>
  <c r="V240" i="11"/>
  <c r="X240" i="11" s="1"/>
  <c r="V241" i="11"/>
  <c r="V242" i="11"/>
  <c r="V243" i="11"/>
  <c r="V244" i="11"/>
  <c r="V245" i="11"/>
  <c r="V246" i="11"/>
  <c r="V247" i="11"/>
  <c r="V248" i="11"/>
  <c r="X248" i="11" s="1"/>
  <c r="V249" i="11"/>
  <c r="V250" i="11"/>
  <c r="V251" i="11"/>
  <c r="V252" i="11"/>
  <c r="X252" i="11" s="1"/>
  <c r="V253" i="11"/>
  <c r="V254" i="11"/>
  <c r="V255" i="11"/>
  <c r="V256" i="11"/>
  <c r="V257" i="11"/>
  <c r="V258" i="11"/>
  <c r="V259" i="11"/>
  <c r="V260" i="11"/>
  <c r="X260" i="11" s="1"/>
  <c r="V261" i="11"/>
  <c r="V262" i="11"/>
  <c r="V263" i="11"/>
  <c r="V264" i="11"/>
  <c r="V265" i="11"/>
  <c r="V266" i="11"/>
  <c r="V267" i="11"/>
  <c r="V268" i="11"/>
  <c r="X268" i="11" s="1"/>
  <c r="V269" i="11"/>
  <c r="V270" i="11"/>
  <c r="V271" i="11"/>
  <c r="V272" i="11"/>
  <c r="X272" i="11" s="1"/>
  <c r="V273" i="11"/>
  <c r="V274" i="11"/>
  <c r="V275" i="11"/>
  <c r="V276" i="11"/>
  <c r="V277" i="11"/>
  <c r="V278" i="11"/>
  <c r="V279" i="11"/>
  <c r="V280" i="11"/>
  <c r="X280" i="11" s="1"/>
  <c r="V281" i="11"/>
  <c r="V282" i="11"/>
  <c r="V283" i="11"/>
  <c r="V284" i="11"/>
  <c r="X284" i="11" s="1"/>
  <c r="V285" i="11"/>
  <c r="V286" i="11"/>
  <c r="V287" i="11"/>
  <c r="V288" i="11"/>
  <c r="V289" i="11"/>
  <c r="V290" i="11"/>
  <c r="V291" i="11"/>
  <c r="V292" i="11"/>
  <c r="X292" i="11" s="1"/>
  <c r="V293" i="11"/>
  <c r="V294" i="11"/>
  <c r="V295" i="11"/>
  <c r="V296" i="11"/>
  <c r="V297" i="11"/>
  <c r="V298" i="11"/>
  <c r="V299" i="11"/>
  <c r="V300" i="11"/>
  <c r="X300" i="11" s="1"/>
  <c r="V301" i="11"/>
  <c r="V302" i="11"/>
  <c r="V303" i="11"/>
  <c r="V304" i="11"/>
  <c r="X304" i="11" s="1"/>
  <c r="V305" i="11"/>
  <c r="V306" i="11"/>
  <c r="V307" i="11"/>
  <c r="V308" i="11"/>
  <c r="V309" i="11"/>
  <c r="V310" i="11"/>
  <c r="V311" i="11"/>
  <c r="V312" i="11"/>
  <c r="X312" i="11" s="1"/>
  <c r="V313" i="11"/>
  <c r="V314" i="11"/>
  <c r="V315" i="11"/>
  <c r="V316" i="11"/>
  <c r="X316" i="11" s="1"/>
  <c r="V317" i="11"/>
  <c r="V318" i="11"/>
  <c r="V319" i="11"/>
  <c r="V320" i="11"/>
  <c r="V321" i="11"/>
  <c r="V322" i="11"/>
  <c r="V323" i="11"/>
  <c r="V324" i="11"/>
  <c r="X324" i="11" s="1"/>
  <c r="V325" i="11"/>
  <c r="V326" i="11"/>
  <c r="V327" i="11"/>
  <c r="V328" i="11"/>
  <c r="V329" i="11"/>
  <c r="V330" i="11"/>
  <c r="V331" i="11"/>
  <c r="V332" i="11"/>
  <c r="X332" i="11" s="1"/>
  <c r="V333" i="11"/>
  <c r="V334" i="11"/>
  <c r="V335" i="11"/>
  <c r="V336" i="11"/>
  <c r="X336" i="11" s="1"/>
  <c r="V337" i="11"/>
  <c r="V338" i="11"/>
  <c r="V339" i="11"/>
  <c r="V340" i="11"/>
  <c r="V341" i="11"/>
  <c r="V342" i="11"/>
  <c r="V343" i="11"/>
  <c r="V344" i="11"/>
  <c r="X344" i="11" s="1"/>
  <c r="V345" i="11"/>
  <c r="V346" i="11"/>
  <c r="V347" i="11"/>
  <c r="V348" i="11"/>
  <c r="X348" i="11" s="1"/>
  <c r="V349" i="11"/>
  <c r="V350" i="11"/>
  <c r="V351" i="11"/>
  <c r="V352" i="11"/>
  <c r="V353" i="11"/>
  <c r="V354" i="11"/>
  <c r="V355" i="11"/>
  <c r="V356" i="11"/>
  <c r="X356" i="11" s="1"/>
  <c r="V357" i="11"/>
  <c r="V358" i="11"/>
  <c r="V359" i="11"/>
  <c r="V360" i="11"/>
  <c r="X360" i="11" s="1"/>
  <c r="V361" i="11"/>
  <c r="V362" i="11"/>
  <c r="V363" i="11"/>
  <c r="V364" i="11"/>
  <c r="X364" i="11" s="1"/>
  <c r="V365" i="11"/>
  <c r="V366" i="11"/>
  <c r="V367" i="11"/>
  <c r="V368" i="11"/>
  <c r="V369" i="11"/>
  <c r="V370" i="11"/>
  <c r="V371" i="11"/>
  <c r="V372" i="11"/>
  <c r="X372" i="11" s="1"/>
  <c r="V373" i="11"/>
  <c r="V374" i="11"/>
  <c r="V375" i="11"/>
  <c r="V376" i="11"/>
  <c r="X376" i="11" s="1"/>
  <c r="V377" i="11"/>
  <c r="V378" i="11"/>
  <c r="V379" i="11"/>
  <c r="V380" i="11"/>
  <c r="X380" i="11" s="1"/>
  <c r="V381" i="11"/>
  <c r="V382" i="11"/>
  <c r="V383" i="11"/>
  <c r="V384" i="11"/>
  <c r="V385" i="11"/>
  <c r="V386" i="11"/>
  <c r="V387" i="11"/>
  <c r="V388" i="11"/>
  <c r="X388" i="11" s="1"/>
  <c r="V389" i="11"/>
  <c r="V390" i="11"/>
  <c r="V391" i="11"/>
  <c r="V392" i="11"/>
  <c r="X392" i="11" s="1"/>
  <c r="V393" i="11"/>
  <c r="V394" i="11"/>
  <c r="V395" i="11"/>
  <c r="V396" i="11"/>
  <c r="X396" i="11" s="1"/>
  <c r="V397" i="11"/>
  <c r="V398" i="11"/>
  <c r="V399" i="11"/>
  <c r="V400" i="11"/>
  <c r="V401" i="11"/>
  <c r="V402" i="11"/>
  <c r="V403" i="11"/>
  <c r="V404" i="11"/>
  <c r="X404" i="11" s="1"/>
  <c r="V405" i="11"/>
  <c r="V406" i="11"/>
  <c r="V407" i="11"/>
  <c r="V408" i="11"/>
  <c r="X408" i="11" s="1"/>
  <c r="V409" i="11"/>
  <c r="V410" i="11"/>
  <c r="V411" i="11"/>
  <c r="V412" i="11"/>
  <c r="X412" i="11" s="1"/>
  <c r="V413" i="11"/>
  <c r="V414" i="11"/>
  <c r="V415" i="11"/>
  <c r="V416" i="11"/>
  <c r="V417" i="11"/>
  <c r="V418" i="11"/>
  <c r="V419" i="11"/>
  <c r="V420" i="11"/>
  <c r="X420" i="11" s="1"/>
  <c r="V421" i="11"/>
  <c r="V422" i="11"/>
  <c r="V423" i="11"/>
  <c r="V424" i="11"/>
  <c r="X424" i="11" s="1"/>
  <c r="V425" i="11"/>
  <c r="V426" i="11"/>
  <c r="V427" i="11"/>
  <c r="V428" i="11"/>
  <c r="X428" i="11" s="1"/>
  <c r="V429" i="11"/>
  <c r="V430" i="11"/>
  <c r="V431" i="11"/>
  <c r="V432" i="11"/>
  <c r="V433" i="11"/>
  <c r="V434" i="11"/>
  <c r="V435" i="11"/>
  <c r="V436" i="11"/>
  <c r="X436" i="11" s="1"/>
  <c r="V437" i="11"/>
  <c r="V438" i="11"/>
  <c r="V439" i="11"/>
  <c r="V440" i="11"/>
  <c r="X440" i="11" s="1"/>
  <c r="V441" i="11"/>
  <c r="V442" i="11"/>
  <c r="V443" i="11"/>
  <c r="V444" i="11"/>
  <c r="X444" i="11" s="1"/>
  <c r="V445" i="11"/>
  <c r="V446" i="11"/>
  <c r="V447" i="11"/>
  <c r="V448" i="11"/>
  <c r="V449" i="11"/>
  <c r="V450" i="11"/>
  <c r="V451" i="11"/>
  <c r="V452" i="11"/>
  <c r="X452" i="11" s="1"/>
  <c r="V453" i="11"/>
  <c r="V454" i="11"/>
  <c r="V455" i="11"/>
  <c r="V456" i="11"/>
  <c r="X456" i="11" s="1"/>
  <c r="V457" i="11"/>
  <c r="V458" i="11"/>
  <c r="W458" i="11"/>
  <c r="V459" i="11"/>
  <c r="W459" i="11"/>
  <c r="V460" i="11"/>
  <c r="W460" i="11"/>
  <c r="V461" i="11"/>
  <c r="W461" i="11"/>
  <c r="V462" i="11"/>
  <c r="W462" i="11"/>
  <c r="V463" i="11"/>
  <c r="W463" i="11"/>
  <c r="V464" i="11"/>
  <c r="W464" i="11"/>
  <c r="V465" i="11"/>
  <c r="W465" i="11"/>
  <c r="V466" i="11"/>
  <c r="W466" i="11"/>
  <c r="V467" i="11"/>
  <c r="W467" i="11"/>
  <c r="V468" i="11"/>
  <c r="W468" i="11"/>
  <c r="V469" i="11"/>
  <c r="W469" i="11"/>
  <c r="V470" i="11"/>
  <c r="W470" i="11"/>
  <c r="V471" i="11"/>
  <c r="W471" i="11"/>
  <c r="V472" i="11"/>
  <c r="W472" i="11"/>
  <c r="V473" i="11"/>
  <c r="W473" i="11"/>
  <c r="V474" i="11"/>
  <c r="W474" i="11"/>
  <c r="V475" i="11"/>
  <c r="W475" i="11"/>
  <c r="V476" i="11"/>
  <c r="W476" i="11"/>
  <c r="V477" i="11"/>
  <c r="W477" i="11"/>
  <c r="V478" i="11"/>
  <c r="W478" i="11"/>
  <c r="V479" i="11"/>
  <c r="W479" i="11"/>
  <c r="V480" i="11"/>
  <c r="W480" i="11"/>
  <c r="V481" i="11"/>
  <c r="W481" i="11"/>
  <c r="V482" i="11"/>
  <c r="W482" i="11"/>
  <c r="V483" i="11"/>
  <c r="W483" i="11"/>
  <c r="V484" i="11"/>
  <c r="W484" i="11"/>
  <c r="V485" i="11"/>
  <c r="W485" i="11"/>
  <c r="V486" i="11"/>
  <c r="W486" i="11"/>
  <c r="V487" i="11"/>
  <c r="W487" i="11"/>
  <c r="V488" i="11"/>
  <c r="W488" i="11"/>
  <c r="V489" i="11"/>
  <c r="W489" i="11"/>
  <c r="V490" i="11"/>
  <c r="W490" i="11"/>
  <c r="V491" i="11"/>
  <c r="W491" i="11"/>
  <c r="V492" i="11"/>
  <c r="W492" i="11"/>
  <c r="V493" i="11"/>
  <c r="W493" i="11"/>
  <c r="V494" i="11"/>
  <c r="W494" i="11"/>
  <c r="V495" i="11"/>
  <c r="W495" i="11"/>
  <c r="V496" i="11"/>
  <c r="W496" i="11"/>
  <c r="V497" i="11"/>
  <c r="W497" i="11"/>
  <c r="V498" i="11"/>
  <c r="W498" i="11"/>
  <c r="V499" i="11"/>
  <c r="W499" i="11"/>
  <c r="V500" i="11"/>
  <c r="W500" i="11"/>
  <c r="X3" i="11"/>
  <c r="Y3" i="11"/>
  <c r="Y4" i="11"/>
  <c r="X5" i="11"/>
  <c r="X6" i="11"/>
  <c r="X7" i="11"/>
  <c r="Y7" i="11"/>
  <c r="X8" i="11"/>
  <c r="Y8" i="11"/>
  <c r="X9" i="11"/>
  <c r="X10" i="11"/>
  <c r="Y10" i="11"/>
  <c r="X11" i="11"/>
  <c r="Y11" i="11"/>
  <c r="Y12" i="11"/>
  <c r="X13" i="11"/>
  <c r="X14" i="11"/>
  <c r="X15" i="11"/>
  <c r="Y15" i="11"/>
  <c r="Y16" i="11"/>
  <c r="X17" i="11"/>
  <c r="X18" i="11"/>
  <c r="X19" i="11"/>
  <c r="Y19" i="11"/>
  <c r="X20" i="11"/>
  <c r="Y20" i="11"/>
  <c r="X21" i="11"/>
  <c r="X22" i="11"/>
  <c r="X23" i="11"/>
  <c r="Y23" i="11"/>
  <c r="Y24" i="11"/>
  <c r="X25" i="11"/>
  <c r="X26" i="11"/>
  <c r="X27" i="11"/>
  <c r="Y27" i="11"/>
  <c r="Y28" i="11"/>
  <c r="X29" i="11"/>
  <c r="X30" i="11"/>
  <c r="X31" i="11"/>
  <c r="Y31" i="11"/>
  <c r="X32" i="11"/>
  <c r="Y32" i="11"/>
  <c r="X33" i="11"/>
  <c r="X34" i="11"/>
  <c r="X35" i="11"/>
  <c r="Y35" i="11"/>
  <c r="Y36" i="11"/>
  <c r="X37" i="11"/>
  <c r="X38" i="11"/>
  <c r="X39" i="11"/>
  <c r="Y39" i="11"/>
  <c r="X40" i="11"/>
  <c r="Y40" i="11"/>
  <c r="X41" i="11"/>
  <c r="X42" i="11"/>
  <c r="Y42" i="11"/>
  <c r="X43" i="11"/>
  <c r="Y43" i="11"/>
  <c r="Y44" i="11"/>
  <c r="X45" i="11"/>
  <c r="X46" i="11"/>
  <c r="X47" i="11"/>
  <c r="Y47" i="11"/>
  <c r="Y48" i="11"/>
  <c r="X49" i="11"/>
  <c r="X50" i="11"/>
  <c r="X51" i="11"/>
  <c r="Y51" i="11"/>
  <c r="X52" i="11"/>
  <c r="Y52" i="11"/>
  <c r="X53" i="11"/>
  <c r="X54" i="11"/>
  <c r="X55" i="11"/>
  <c r="Y55" i="11"/>
  <c r="Y56" i="11"/>
  <c r="X57" i="11"/>
  <c r="X58" i="11"/>
  <c r="X59" i="11"/>
  <c r="Y59" i="11"/>
  <c r="Y60" i="11"/>
  <c r="X61" i="11"/>
  <c r="X62" i="11"/>
  <c r="X63" i="11"/>
  <c r="Y63" i="11"/>
  <c r="X64" i="11"/>
  <c r="Y64" i="11"/>
  <c r="X65" i="11"/>
  <c r="X66" i="11"/>
  <c r="X67" i="11"/>
  <c r="Y67" i="11"/>
  <c r="Y68" i="11"/>
  <c r="X69" i="11"/>
  <c r="X70" i="11"/>
  <c r="X71" i="11"/>
  <c r="Y71" i="11"/>
  <c r="X72" i="11"/>
  <c r="Y72" i="11"/>
  <c r="X73" i="11"/>
  <c r="X74" i="11"/>
  <c r="Y74" i="11"/>
  <c r="X75" i="11"/>
  <c r="Y75" i="11"/>
  <c r="Y76" i="11"/>
  <c r="X77" i="11"/>
  <c r="X78" i="11"/>
  <c r="X79" i="11"/>
  <c r="Y79" i="11"/>
  <c r="Y80" i="11"/>
  <c r="X81" i="11"/>
  <c r="X82" i="11"/>
  <c r="X83" i="11"/>
  <c r="Y83" i="11"/>
  <c r="X84" i="11"/>
  <c r="Y84" i="11"/>
  <c r="X85" i="11"/>
  <c r="X86" i="11"/>
  <c r="X87" i="11"/>
  <c r="Y87" i="11"/>
  <c r="Y88" i="11"/>
  <c r="X89" i="11"/>
  <c r="X90" i="11"/>
  <c r="X91" i="11"/>
  <c r="Y91" i="11"/>
  <c r="Y92" i="11"/>
  <c r="X93" i="11"/>
  <c r="X94" i="11"/>
  <c r="X95" i="11"/>
  <c r="Y95" i="11"/>
  <c r="X96" i="11"/>
  <c r="Y96" i="11"/>
  <c r="X97" i="11"/>
  <c r="X98" i="11"/>
  <c r="X99" i="11"/>
  <c r="Y99" i="11"/>
  <c r="Y100" i="11"/>
  <c r="X101" i="11"/>
  <c r="X102" i="11"/>
  <c r="X103" i="11"/>
  <c r="Y103" i="11"/>
  <c r="X104" i="11"/>
  <c r="Y104" i="11"/>
  <c r="X105" i="11"/>
  <c r="X106" i="11"/>
  <c r="Y106" i="11"/>
  <c r="X107" i="11"/>
  <c r="Y107" i="11"/>
  <c r="Y108" i="11"/>
  <c r="X109" i="11"/>
  <c r="X110" i="11"/>
  <c r="X111" i="11"/>
  <c r="Y111" i="11"/>
  <c r="Y112" i="11"/>
  <c r="X113" i="11"/>
  <c r="X114" i="11"/>
  <c r="X115" i="11"/>
  <c r="Y115" i="11"/>
  <c r="X116" i="11"/>
  <c r="Y116" i="11"/>
  <c r="X117" i="11"/>
  <c r="X118" i="11"/>
  <c r="X119" i="11"/>
  <c r="Y119" i="11"/>
  <c r="Y120" i="11"/>
  <c r="X121" i="11"/>
  <c r="X122" i="11"/>
  <c r="X123" i="11"/>
  <c r="Y123" i="11"/>
  <c r="Y124" i="11"/>
  <c r="X125" i="11"/>
  <c r="X126" i="11"/>
  <c r="X127" i="11"/>
  <c r="Y127" i="11"/>
  <c r="X128" i="11"/>
  <c r="Y128" i="11"/>
  <c r="X129" i="11"/>
  <c r="X130" i="11"/>
  <c r="X131" i="11"/>
  <c r="Y131" i="11"/>
  <c r="Y132" i="11"/>
  <c r="X133" i="11"/>
  <c r="X134" i="11"/>
  <c r="X135" i="11"/>
  <c r="Y135" i="11"/>
  <c r="X136" i="11"/>
  <c r="Y136" i="11"/>
  <c r="X137" i="11"/>
  <c r="X138" i="11"/>
  <c r="Y138" i="11"/>
  <c r="X139" i="11"/>
  <c r="Y139" i="11"/>
  <c r="Y140" i="11"/>
  <c r="X141" i="11"/>
  <c r="X142" i="11"/>
  <c r="X143" i="11"/>
  <c r="Y143" i="11"/>
  <c r="Y144" i="11"/>
  <c r="X145" i="11"/>
  <c r="X146" i="11"/>
  <c r="X147" i="11"/>
  <c r="Y147" i="11"/>
  <c r="X148" i="11"/>
  <c r="Y148" i="11"/>
  <c r="X149" i="11"/>
  <c r="X150" i="11"/>
  <c r="X151" i="11"/>
  <c r="Y151" i="11"/>
  <c r="Y152" i="11"/>
  <c r="X153" i="11"/>
  <c r="X154" i="11"/>
  <c r="X155" i="11"/>
  <c r="Y155" i="11"/>
  <c r="Y156" i="11"/>
  <c r="X157" i="11"/>
  <c r="X158" i="11"/>
  <c r="X159" i="11"/>
  <c r="Y159" i="11"/>
  <c r="X160" i="11"/>
  <c r="Y160" i="11"/>
  <c r="X161" i="11"/>
  <c r="X162" i="11"/>
  <c r="X163" i="11"/>
  <c r="Y163" i="11"/>
  <c r="Y164" i="11"/>
  <c r="X165" i="11"/>
  <c r="X166" i="11"/>
  <c r="X167" i="11"/>
  <c r="Y167" i="11"/>
  <c r="X168" i="11"/>
  <c r="Y168" i="11"/>
  <c r="X169" i="11"/>
  <c r="X170" i="11"/>
  <c r="Y170" i="11"/>
  <c r="X171" i="11"/>
  <c r="Y171" i="11"/>
  <c r="Y172" i="11"/>
  <c r="X173" i="11"/>
  <c r="X174" i="11"/>
  <c r="X175" i="11"/>
  <c r="Y175" i="11"/>
  <c r="Y176" i="11"/>
  <c r="X177" i="11"/>
  <c r="X178" i="11"/>
  <c r="X179" i="11"/>
  <c r="Y179" i="11"/>
  <c r="X180" i="11"/>
  <c r="Y180" i="11"/>
  <c r="X181" i="11"/>
  <c r="X182" i="11"/>
  <c r="X183" i="11"/>
  <c r="Y183" i="11"/>
  <c r="Y184" i="11"/>
  <c r="X185" i="11"/>
  <c r="X186" i="11"/>
  <c r="X187" i="11"/>
  <c r="Y187" i="11"/>
  <c r="Y188" i="11"/>
  <c r="X189" i="11"/>
  <c r="X190" i="11"/>
  <c r="X191" i="11"/>
  <c r="Y191" i="11"/>
  <c r="X192" i="11"/>
  <c r="Y192" i="11"/>
  <c r="X193" i="11"/>
  <c r="X194" i="11"/>
  <c r="X195" i="11"/>
  <c r="Y195" i="11"/>
  <c r="Y196" i="11"/>
  <c r="X197" i="11"/>
  <c r="X198" i="11"/>
  <c r="X199" i="11"/>
  <c r="Y199" i="11"/>
  <c r="X200" i="11"/>
  <c r="Y200" i="11"/>
  <c r="X201" i="11"/>
  <c r="X202" i="11"/>
  <c r="Y202" i="11"/>
  <c r="X203" i="11"/>
  <c r="Y203" i="11"/>
  <c r="Y204" i="11"/>
  <c r="X205" i="11"/>
  <c r="X206" i="11"/>
  <c r="X207" i="11"/>
  <c r="Y207" i="11"/>
  <c r="Y208" i="11"/>
  <c r="X209" i="11"/>
  <c r="X210" i="11"/>
  <c r="X211" i="11"/>
  <c r="Y211" i="11"/>
  <c r="X212" i="11"/>
  <c r="Y212" i="11"/>
  <c r="X213" i="11"/>
  <c r="X214" i="11"/>
  <c r="X215" i="11"/>
  <c r="Y215" i="11"/>
  <c r="Y216" i="11"/>
  <c r="X217" i="11"/>
  <c r="X218" i="11"/>
  <c r="X219" i="11"/>
  <c r="Y219" i="11"/>
  <c r="Y220" i="11"/>
  <c r="X221" i="11"/>
  <c r="X222" i="11"/>
  <c r="X223" i="11"/>
  <c r="Y223" i="11"/>
  <c r="X224" i="11"/>
  <c r="Y224" i="11"/>
  <c r="X225" i="11"/>
  <c r="X226" i="11"/>
  <c r="X227" i="11"/>
  <c r="Y227" i="11"/>
  <c r="Y228" i="11"/>
  <c r="X229" i="11"/>
  <c r="X230" i="11"/>
  <c r="X231" i="11"/>
  <c r="Y231" i="11"/>
  <c r="X232" i="11"/>
  <c r="Y232" i="11"/>
  <c r="X233" i="11"/>
  <c r="X234" i="11"/>
  <c r="Y234" i="11"/>
  <c r="X235" i="11"/>
  <c r="Y235" i="11"/>
  <c r="Y236" i="11"/>
  <c r="X237" i="11"/>
  <c r="X238" i="11"/>
  <c r="X239" i="11"/>
  <c r="Y239" i="11"/>
  <c r="Y240" i="11"/>
  <c r="X241" i="11"/>
  <c r="X242" i="11"/>
  <c r="X243" i="11"/>
  <c r="Y243" i="11"/>
  <c r="X244" i="11"/>
  <c r="Y244" i="11"/>
  <c r="X245" i="11"/>
  <c r="X246" i="11"/>
  <c r="X247" i="11"/>
  <c r="Y247" i="11"/>
  <c r="Y248" i="11"/>
  <c r="X249" i="11"/>
  <c r="X250" i="11"/>
  <c r="X251" i="11"/>
  <c r="Y251" i="11"/>
  <c r="Y252" i="11"/>
  <c r="X253" i="11"/>
  <c r="X254" i="11"/>
  <c r="X255" i="11"/>
  <c r="Y255" i="11"/>
  <c r="X256" i="11"/>
  <c r="Y256" i="11"/>
  <c r="X257" i="11"/>
  <c r="X258" i="11"/>
  <c r="X259" i="11"/>
  <c r="Y259" i="11"/>
  <c r="Y260" i="11"/>
  <c r="X261" i="11"/>
  <c r="X262" i="11"/>
  <c r="X263" i="11"/>
  <c r="Y263" i="11"/>
  <c r="X264" i="11"/>
  <c r="Y264" i="11"/>
  <c r="X265" i="11"/>
  <c r="X266" i="11"/>
  <c r="Y266" i="11"/>
  <c r="X267" i="11"/>
  <c r="Y267" i="11"/>
  <c r="Y268" i="11"/>
  <c r="X269" i="11"/>
  <c r="X270" i="11"/>
  <c r="X271" i="11"/>
  <c r="Y271" i="11"/>
  <c r="Y272" i="11"/>
  <c r="X273" i="11"/>
  <c r="X274" i="11"/>
  <c r="X275" i="11"/>
  <c r="Y275" i="11"/>
  <c r="X276" i="11"/>
  <c r="Y276" i="11"/>
  <c r="X277" i="11"/>
  <c r="X278" i="11"/>
  <c r="X279" i="11"/>
  <c r="Y279" i="11"/>
  <c r="Y280" i="11"/>
  <c r="X281" i="11"/>
  <c r="X282" i="11"/>
  <c r="X283" i="11"/>
  <c r="Y283" i="11"/>
  <c r="Y284" i="11"/>
  <c r="X285" i="11"/>
  <c r="X286" i="11"/>
  <c r="X287" i="11"/>
  <c r="Y287" i="11"/>
  <c r="X288" i="11"/>
  <c r="Y288" i="11"/>
  <c r="X289" i="11"/>
  <c r="X290" i="11"/>
  <c r="X291" i="11"/>
  <c r="Y291" i="11"/>
  <c r="Y292" i="11"/>
  <c r="X293" i="11"/>
  <c r="X294" i="11"/>
  <c r="X295" i="11"/>
  <c r="Y295" i="11"/>
  <c r="X296" i="11"/>
  <c r="Y296" i="11"/>
  <c r="X297" i="11"/>
  <c r="X298" i="11"/>
  <c r="Y298" i="11"/>
  <c r="X299" i="11"/>
  <c r="Y299" i="11"/>
  <c r="Y300" i="11"/>
  <c r="X301" i="11"/>
  <c r="X302" i="11"/>
  <c r="X303" i="11"/>
  <c r="Y303" i="11"/>
  <c r="Y304" i="11"/>
  <c r="X305" i="11"/>
  <c r="X306" i="11"/>
  <c r="X307" i="11"/>
  <c r="Y307" i="11"/>
  <c r="X308" i="11"/>
  <c r="Y308" i="11"/>
  <c r="X309" i="11"/>
  <c r="X310" i="11"/>
  <c r="X311" i="11"/>
  <c r="Y311" i="11"/>
  <c r="Y312" i="11"/>
  <c r="X313" i="11"/>
  <c r="X314" i="11"/>
  <c r="X315" i="11"/>
  <c r="Y315" i="11"/>
  <c r="Y316" i="11"/>
  <c r="X317" i="11"/>
  <c r="X318" i="11"/>
  <c r="X319" i="11"/>
  <c r="Y319" i="11"/>
  <c r="X320" i="11"/>
  <c r="Y320" i="11"/>
  <c r="X321" i="11"/>
  <c r="X322" i="11"/>
  <c r="X323" i="11"/>
  <c r="Y323" i="11"/>
  <c r="Y324" i="11"/>
  <c r="X325" i="11"/>
  <c r="X326" i="11"/>
  <c r="X327" i="11"/>
  <c r="Y327" i="11"/>
  <c r="X328" i="11"/>
  <c r="Y328" i="11"/>
  <c r="X329" i="11"/>
  <c r="X330" i="11"/>
  <c r="Y330" i="11"/>
  <c r="X331" i="11"/>
  <c r="Y331" i="11"/>
  <c r="Y332" i="11"/>
  <c r="X333" i="11"/>
  <c r="X334" i="11"/>
  <c r="X335" i="11"/>
  <c r="Y335" i="11"/>
  <c r="Y336" i="11"/>
  <c r="X337" i="11"/>
  <c r="X338" i="11"/>
  <c r="X339" i="11"/>
  <c r="Y339" i="11"/>
  <c r="X340" i="11"/>
  <c r="Y340" i="11"/>
  <c r="X341" i="11"/>
  <c r="X342" i="11"/>
  <c r="X343" i="11"/>
  <c r="Y343" i="11"/>
  <c r="Y344" i="11"/>
  <c r="X345" i="11"/>
  <c r="Y345" i="11"/>
  <c r="X346" i="11"/>
  <c r="X347" i="11"/>
  <c r="Y347" i="11"/>
  <c r="Y348" i="11"/>
  <c r="X349" i="11"/>
  <c r="Y349" i="11"/>
  <c r="X350" i="11"/>
  <c r="X351" i="11"/>
  <c r="Y351" i="11"/>
  <c r="X352" i="11"/>
  <c r="Y352" i="11"/>
  <c r="X353" i="11"/>
  <c r="Y353" i="11"/>
  <c r="X354" i="11"/>
  <c r="X355" i="11"/>
  <c r="Y355" i="11"/>
  <c r="Y356" i="11"/>
  <c r="X357" i="11"/>
  <c r="Y357" i="11"/>
  <c r="X358" i="11"/>
  <c r="X359" i="11"/>
  <c r="Y359" i="11"/>
  <c r="Y360" i="11"/>
  <c r="X361" i="11"/>
  <c r="Y361" i="11"/>
  <c r="X362" i="11"/>
  <c r="X363" i="11"/>
  <c r="Y363" i="11"/>
  <c r="Y364" i="11"/>
  <c r="X365" i="11"/>
  <c r="Y365" i="11"/>
  <c r="X366" i="11"/>
  <c r="X367" i="11"/>
  <c r="Y367" i="11"/>
  <c r="X368" i="11"/>
  <c r="Y368" i="11"/>
  <c r="X369" i="11"/>
  <c r="Y369" i="11"/>
  <c r="X370" i="11"/>
  <c r="X371" i="11"/>
  <c r="Y371" i="11"/>
  <c r="Y372" i="11"/>
  <c r="X373" i="11"/>
  <c r="Y373" i="11"/>
  <c r="X374" i="11"/>
  <c r="X375" i="11"/>
  <c r="Y375" i="11"/>
  <c r="Y376" i="11"/>
  <c r="X377" i="11"/>
  <c r="Y377" i="11"/>
  <c r="X378" i="11"/>
  <c r="X379" i="11"/>
  <c r="Y379" i="11"/>
  <c r="Y380" i="11"/>
  <c r="X381" i="11"/>
  <c r="Y381" i="11"/>
  <c r="X382" i="11"/>
  <c r="X383" i="11"/>
  <c r="Y383" i="11"/>
  <c r="X384" i="11"/>
  <c r="Y384" i="11"/>
  <c r="X385" i="11"/>
  <c r="Y385" i="11"/>
  <c r="X386" i="11"/>
  <c r="X387" i="11"/>
  <c r="Y387" i="11"/>
  <c r="Y388" i="11"/>
  <c r="X389" i="11"/>
  <c r="Y389" i="11"/>
  <c r="X390" i="11"/>
  <c r="X391" i="11"/>
  <c r="Y391" i="11"/>
  <c r="Y392" i="11"/>
  <c r="X393" i="11"/>
  <c r="Y393" i="11"/>
  <c r="X394" i="11"/>
  <c r="X395" i="11"/>
  <c r="Y395" i="11"/>
  <c r="Y396" i="11"/>
  <c r="X397" i="11"/>
  <c r="Y397" i="11"/>
  <c r="X398" i="11"/>
  <c r="X399" i="11"/>
  <c r="Y399" i="11"/>
  <c r="X400" i="11"/>
  <c r="Y400" i="11"/>
  <c r="X401" i="11"/>
  <c r="Y401" i="11"/>
  <c r="X402" i="11"/>
  <c r="X403" i="11"/>
  <c r="Y403" i="11"/>
  <c r="Y404" i="11"/>
  <c r="X405" i="11"/>
  <c r="Y405" i="11"/>
  <c r="X406" i="11"/>
  <c r="X407" i="11"/>
  <c r="Y407" i="11"/>
  <c r="Y408" i="11"/>
  <c r="X409" i="11"/>
  <c r="Y409" i="11"/>
  <c r="X410" i="11"/>
  <c r="X411" i="11"/>
  <c r="Y411" i="11"/>
  <c r="Y412" i="11"/>
  <c r="X413" i="11"/>
  <c r="Y413" i="11"/>
  <c r="X414" i="11"/>
  <c r="X415" i="11"/>
  <c r="Y415" i="11"/>
  <c r="X416" i="11"/>
  <c r="Y416" i="11"/>
  <c r="X417" i="11"/>
  <c r="Y417" i="11"/>
  <c r="X418" i="11"/>
  <c r="X419" i="11"/>
  <c r="Y419" i="11"/>
  <c r="Y420" i="11"/>
  <c r="X421" i="11"/>
  <c r="Y421" i="11"/>
  <c r="X422" i="11"/>
  <c r="X423" i="11"/>
  <c r="Y423" i="11"/>
  <c r="Y424" i="11"/>
  <c r="X425" i="11"/>
  <c r="Y425" i="11"/>
  <c r="X426" i="11"/>
  <c r="X427" i="11"/>
  <c r="Y427" i="11"/>
  <c r="Y428" i="11"/>
  <c r="X429" i="11"/>
  <c r="Y429" i="11"/>
  <c r="X430" i="11"/>
  <c r="X431" i="11"/>
  <c r="Y431" i="11"/>
  <c r="X432" i="11"/>
  <c r="Y432" i="11"/>
  <c r="X433" i="11"/>
  <c r="Y433" i="11"/>
  <c r="X434" i="11"/>
  <c r="X435" i="11"/>
  <c r="Y435" i="11"/>
  <c r="Y436" i="11"/>
  <c r="X437" i="11"/>
  <c r="Y437" i="11"/>
  <c r="X438" i="11"/>
  <c r="X439" i="11"/>
  <c r="Y439" i="11"/>
  <c r="Y440" i="11"/>
  <c r="X441" i="11"/>
  <c r="Y441" i="11"/>
  <c r="X442" i="11"/>
  <c r="X443" i="11"/>
  <c r="Y443" i="11"/>
  <c r="Y444" i="11"/>
  <c r="X445" i="11"/>
  <c r="Y445" i="11"/>
  <c r="X446" i="11"/>
  <c r="X447" i="11"/>
  <c r="Y447" i="11"/>
  <c r="X448" i="11"/>
  <c r="Y448" i="11"/>
  <c r="X449" i="11"/>
  <c r="Y449" i="11"/>
  <c r="X450" i="11"/>
  <c r="X451" i="11"/>
  <c r="Y451" i="11"/>
  <c r="Y452" i="11"/>
  <c r="X453" i="11"/>
  <c r="Y453" i="11"/>
  <c r="X454" i="11"/>
  <c r="X455" i="11"/>
  <c r="Y455" i="11"/>
  <c r="Y456" i="11"/>
  <c r="X457" i="11"/>
  <c r="Y457" i="11"/>
  <c r="X2" i="11"/>
  <c r="A3" i="10"/>
  <c r="B3" i="10"/>
  <c r="C3" i="10"/>
  <c r="D3" i="10"/>
  <c r="E3" i="10"/>
  <c r="F3" i="10"/>
  <c r="G3" i="10"/>
  <c r="H3" i="10"/>
  <c r="N3" i="10"/>
  <c r="A4" i="10"/>
  <c r="B4" i="10"/>
  <c r="C4" i="10"/>
  <c r="D4" i="10"/>
  <c r="E4" i="10"/>
  <c r="F4" i="10"/>
  <c r="G4" i="10"/>
  <c r="H4" i="10"/>
  <c r="N4" i="10"/>
  <c r="A5" i="10"/>
  <c r="B5" i="10"/>
  <c r="C5" i="10"/>
  <c r="D5" i="10"/>
  <c r="E5" i="10"/>
  <c r="F5" i="10"/>
  <c r="G5" i="10"/>
  <c r="H5" i="10"/>
  <c r="N5" i="10"/>
  <c r="A6" i="10"/>
  <c r="B6" i="10"/>
  <c r="C6" i="10"/>
  <c r="D6" i="10"/>
  <c r="E6" i="10"/>
  <c r="F6" i="10"/>
  <c r="G6" i="10"/>
  <c r="H6" i="10"/>
  <c r="N6" i="10"/>
  <c r="A7" i="10"/>
  <c r="B7" i="10"/>
  <c r="C7" i="10"/>
  <c r="D7" i="10"/>
  <c r="E7" i="10"/>
  <c r="F7" i="10"/>
  <c r="G7" i="10"/>
  <c r="H7" i="10"/>
  <c r="N7" i="10"/>
  <c r="A8" i="10"/>
  <c r="B8" i="10"/>
  <c r="C8" i="10"/>
  <c r="D8" i="10"/>
  <c r="E8" i="10"/>
  <c r="F8" i="10"/>
  <c r="G8" i="10"/>
  <c r="H8" i="10"/>
  <c r="N8" i="10"/>
  <c r="A9" i="10"/>
  <c r="B9" i="10"/>
  <c r="C9" i="10"/>
  <c r="D9" i="10"/>
  <c r="E9" i="10"/>
  <c r="F9" i="10"/>
  <c r="G9" i="10"/>
  <c r="H9" i="10"/>
  <c r="N9" i="10"/>
  <c r="A10" i="10"/>
  <c r="B10" i="10"/>
  <c r="C10" i="10"/>
  <c r="D10" i="10"/>
  <c r="E10" i="10"/>
  <c r="F10" i="10"/>
  <c r="G10" i="10"/>
  <c r="H10" i="10"/>
  <c r="N10" i="10"/>
  <c r="A11" i="10"/>
  <c r="B11" i="10"/>
  <c r="C11" i="10"/>
  <c r="D11" i="10"/>
  <c r="E11" i="10"/>
  <c r="F11" i="10"/>
  <c r="G11" i="10"/>
  <c r="H11" i="10"/>
  <c r="N11" i="10"/>
  <c r="A12" i="10"/>
  <c r="B12" i="10"/>
  <c r="C12" i="10"/>
  <c r="D12" i="10"/>
  <c r="E12" i="10"/>
  <c r="F12" i="10"/>
  <c r="G12" i="10"/>
  <c r="H12" i="10"/>
  <c r="N12" i="10"/>
  <c r="A13" i="10"/>
  <c r="B13" i="10"/>
  <c r="C13" i="10"/>
  <c r="D13" i="10"/>
  <c r="E13" i="10"/>
  <c r="F13" i="10"/>
  <c r="G13" i="10"/>
  <c r="H13" i="10"/>
  <c r="N13" i="10"/>
  <c r="A14" i="10"/>
  <c r="B14" i="10"/>
  <c r="C14" i="10"/>
  <c r="D14" i="10"/>
  <c r="E14" i="10"/>
  <c r="F14" i="10"/>
  <c r="G14" i="10"/>
  <c r="H14" i="10"/>
  <c r="N14" i="10"/>
  <c r="A15" i="10"/>
  <c r="B15" i="10"/>
  <c r="C15" i="10"/>
  <c r="D15" i="10"/>
  <c r="E15" i="10"/>
  <c r="F15" i="10"/>
  <c r="G15" i="10"/>
  <c r="H15" i="10"/>
  <c r="N15" i="10"/>
  <c r="A16" i="10"/>
  <c r="B16" i="10"/>
  <c r="C16" i="10"/>
  <c r="D16" i="10"/>
  <c r="E16" i="10"/>
  <c r="F16" i="10"/>
  <c r="G16" i="10"/>
  <c r="H16" i="10"/>
  <c r="N16" i="10"/>
  <c r="A17" i="10"/>
  <c r="B17" i="10"/>
  <c r="C17" i="10"/>
  <c r="D17" i="10"/>
  <c r="E17" i="10"/>
  <c r="F17" i="10"/>
  <c r="G17" i="10"/>
  <c r="H17" i="10"/>
  <c r="N17" i="10"/>
  <c r="A18" i="10"/>
  <c r="B18" i="10"/>
  <c r="C18" i="10"/>
  <c r="D18" i="10"/>
  <c r="E18" i="10"/>
  <c r="F18" i="10"/>
  <c r="G18" i="10"/>
  <c r="H18" i="10"/>
  <c r="N18" i="10"/>
  <c r="A19" i="10"/>
  <c r="B19" i="10"/>
  <c r="C19" i="10"/>
  <c r="D19" i="10"/>
  <c r="E19" i="10"/>
  <c r="F19" i="10"/>
  <c r="G19" i="10"/>
  <c r="H19" i="10"/>
  <c r="N19" i="10"/>
  <c r="A20" i="10"/>
  <c r="B20" i="10"/>
  <c r="C20" i="10"/>
  <c r="D20" i="10"/>
  <c r="E20" i="10"/>
  <c r="F20" i="10"/>
  <c r="G20" i="10"/>
  <c r="H20" i="10"/>
  <c r="N20" i="10"/>
  <c r="A21" i="10"/>
  <c r="B21" i="10"/>
  <c r="C21" i="10"/>
  <c r="D21" i="10"/>
  <c r="E21" i="10"/>
  <c r="F21" i="10"/>
  <c r="G21" i="10"/>
  <c r="H21" i="10"/>
  <c r="N21" i="10"/>
  <c r="A22" i="10"/>
  <c r="B22" i="10"/>
  <c r="C22" i="10"/>
  <c r="D22" i="10"/>
  <c r="E22" i="10"/>
  <c r="F22" i="10"/>
  <c r="G22" i="10"/>
  <c r="H22" i="10"/>
  <c r="N22" i="10"/>
  <c r="A23" i="10"/>
  <c r="B23" i="10"/>
  <c r="C23" i="10"/>
  <c r="D23" i="10"/>
  <c r="E23" i="10"/>
  <c r="F23" i="10"/>
  <c r="G23" i="10"/>
  <c r="H23" i="10"/>
  <c r="N23" i="10"/>
  <c r="A24" i="10"/>
  <c r="B24" i="10"/>
  <c r="C24" i="10"/>
  <c r="D24" i="10"/>
  <c r="E24" i="10"/>
  <c r="F24" i="10"/>
  <c r="G24" i="10"/>
  <c r="H24" i="10"/>
  <c r="N24" i="10"/>
  <c r="A25" i="10"/>
  <c r="B25" i="10"/>
  <c r="C25" i="10"/>
  <c r="D25" i="10"/>
  <c r="E25" i="10"/>
  <c r="F25" i="10"/>
  <c r="G25" i="10"/>
  <c r="H25" i="10"/>
  <c r="N25" i="10"/>
  <c r="A26" i="10"/>
  <c r="B26" i="10"/>
  <c r="C26" i="10"/>
  <c r="D26" i="10"/>
  <c r="E26" i="10"/>
  <c r="F26" i="10"/>
  <c r="G26" i="10"/>
  <c r="H26" i="10"/>
  <c r="N26" i="10"/>
  <c r="A27" i="10"/>
  <c r="B27" i="10"/>
  <c r="C27" i="10"/>
  <c r="D27" i="10"/>
  <c r="E27" i="10"/>
  <c r="F27" i="10"/>
  <c r="G27" i="10"/>
  <c r="H27" i="10"/>
  <c r="N27" i="10"/>
  <c r="A28" i="10"/>
  <c r="B28" i="10"/>
  <c r="C28" i="10"/>
  <c r="D28" i="10"/>
  <c r="E28" i="10"/>
  <c r="F28" i="10"/>
  <c r="G28" i="10"/>
  <c r="H28" i="10"/>
  <c r="N28" i="10"/>
  <c r="A29" i="10"/>
  <c r="B29" i="10"/>
  <c r="C29" i="10"/>
  <c r="D29" i="10"/>
  <c r="E29" i="10"/>
  <c r="F29" i="10"/>
  <c r="G29" i="10"/>
  <c r="H29" i="10"/>
  <c r="N29" i="10"/>
  <c r="A30" i="10"/>
  <c r="B30" i="10"/>
  <c r="C30" i="10"/>
  <c r="D30" i="10"/>
  <c r="E30" i="10"/>
  <c r="F30" i="10"/>
  <c r="G30" i="10"/>
  <c r="H30" i="10"/>
  <c r="N30" i="10"/>
  <c r="A31" i="10"/>
  <c r="B31" i="10"/>
  <c r="C31" i="10"/>
  <c r="D31" i="10"/>
  <c r="E31" i="10"/>
  <c r="F31" i="10"/>
  <c r="G31" i="10"/>
  <c r="H31" i="10"/>
  <c r="N31" i="10"/>
  <c r="A32" i="10"/>
  <c r="B32" i="10"/>
  <c r="C32" i="10"/>
  <c r="D32" i="10"/>
  <c r="E32" i="10"/>
  <c r="F32" i="10"/>
  <c r="G32" i="10"/>
  <c r="H32" i="10"/>
  <c r="N32" i="10"/>
  <c r="A33" i="10"/>
  <c r="B33" i="10"/>
  <c r="C33" i="10"/>
  <c r="D33" i="10"/>
  <c r="E33" i="10"/>
  <c r="F33" i="10"/>
  <c r="G33" i="10"/>
  <c r="H33" i="10"/>
  <c r="N33" i="10"/>
  <c r="A34" i="10"/>
  <c r="B34" i="10"/>
  <c r="C34" i="10"/>
  <c r="D34" i="10"/>
  <c r="E34" i="10"/>
  <c r="F34" i="10"/>
  <c r="G34" i="10"/>
  <c r="H34" i="10"/>
  <c r="N34" i="10"/>
  <c r="A35" i="10"/>
  <c r="B35" i="10"/>
  <c r="C35" i="10"/>
  <c r="D35" i="10"/>
  <c r="E35" i="10"/>
  <c r="F35" i="10"/>
  <c r="G35" i="10"/>
  <c r="H35" i="10"/>
  <c r="N35" i="10"/>
  <c r="A36" i="10"/>
  <c r="B36" i="10"/>
  <c r="C36" i="10"/>
  <c r="D36" i="10"/>
  <c r="E36" i="10"/>
  <c r="F36" i="10"/>
  <c r="G36" i="10"/>
  <c r="H36" i="10"/>
  <c r="N36" i="10"/>
  <c r="A37" i="10"/>
  <c r="B37" i="10"/>
  <c r="C37" i="10"/>
  <c r="D37" i="10"/>
  <c r="E37" i="10"/>
  <c r="F37" i="10"/>
  <c r="G37" i="10"/>
  <c r="H37" i="10"/>
  <c r="N37" i="10"/>
  <c r="A38" i="10"/>
  <c r="B38" i="10"/>
  <c r="C38" i="10"/>
  <c r="D38" i="10"/>
  <c r="E38" i="10"/>
  <c r="F38" i="10"/>
  <c r="G38" i="10"/>
  <c r="H38" i="10"/>
  <c r="N38" i="10"/>
  <c r="A39" i="10"/>
  <c r="B39" i="10"/>
  <c r="C39" i="10"/>
  <c r="D39" i="10"/>
  <c r="E39" i="10"/>
  <c r="F39" i="10"/>
  <c r="G39" i="10"/>
  <c r="H39" i="10"/>
  <c r="N39" i="10"/>
  <c r="A40" i="10"/>
  <c r="B40" i="10"/>
  <c r="C40" i="10"/>
  <c r="D40" i="10"/>
  <c r="E40" i="10"/>
  <c r="F40" i="10"/>
  <c r="G40" i="10"/>
  <c r="H40" i="10"/>
  <c r="N40" i="10"/>
  <c r="A41" i="10"/>
  <c r="B41" i="10"/>
  <c r="C41" i="10"/>
  <c r="D41" i="10"/>
  <c r="E41" i="10"/>
  <c r="F41" i="10"/>
  <c r="G41" i="10"/>
  <c r="H41" i="10"/>
  <c r="N41" i="10"/>
  <c r="A42" i="10"/>
  <c r="B42" i="10"/>
  <c r="C42" i="10"/>
  <c r="D42" i="10"/>
  <c r="E42" i="10"/>
  <c r="F42" i="10"/>
  <c r="G42" i="10"/>
  <c r="H42" i="10"/>
  <c r="N42" i="10"/>
  <c r="A43" i="10"/>
  <c r="B43" i="10"/>
  <c r="C43" i="10"/>
  <c r="D43" i="10"/>
  <c r="E43" i="10"/>
  <c r="F43" i="10"/>
  <c r="G43" i="10"/>
  <c r="H43" i="10"/>
  <c r="N43" i="10"/>
  <c r="A44" i="10"/>
  <c r="B44" i="10"/>
  <c r="C44" i="10"/>
  <c r="D44" i="10"/>
  <c r="E44" i="10"/>
  <c r="F44" i="10"/>
  <c r="G44" i="10"/>
  <c r="H44" i="10"/>
  <c r="N44" i="10"/>
  <c r="A45" i="10"/>
  <c r="B45" i="10"/>
  <c r="C45" i="10"/>
  <c r="D45" i="10"/>
  <c r="E45" i="10"/>
  <c r="F45" i="10"/>
  <c r="G45" i="10"/>
  <c r="H45" i="10"/>
  <c r="N45" i="10"/>
  <c r="A46" i="10"/>
  <c r="B46" i="10"/>
  <c r="C46" i="10"/>
  <c r="D46" i="10"/>
  <c r="E46" i="10"/>
  <c r="F46" i="10"/>
  <c r="G46" i="10"/>
  <c r="H46" i="10"/>
  <c r="N46" i="10"/>
  <c r="A47" i="10"/>
  <c r="B47" i="10"/>
  <c r="C47" i="10"/>
  <c r="D47" i="10"/>
  <c r="E47" i="10"/>
  <c r="F47" i="10"/>
  <c r="G47" i="10"/>
  <c r="H47" i="10"/>
  <c r="N47" i="10"/>
  <c r="A48" i="10"/>
  <c r="B48" i="10"/>
  <c r="C48" i="10"/>
  <c r="D48" i="10"/>
  <c r="E48" i="10"/>
  <c r="F48" i="10"/>
  <c r="G48" i="10"/>
  <c r="H48" i="10"/>
  <c r="N48" i="10"/>
  <c r="A49" i="10"/>
  <c r="B49" i="10"/>
  <c r="C49" i="10"/>
  <c r="D49" i="10"/>
  <c r="E49" i="10"/>
  <c r="F49" i="10"/>
  <c r="G49" i="10"/>
  <c r="H49" i="10"/>
  <c r="N49" i="10"/>
  <c r="A50" i="10"/>
  <c r="B50" i="10"/>
  <c r="C50" i="10"/>
  <c r="D50" i="10"/>
  <c r="E50" i="10"/>
  <c r="F50" i="10"/>
  <c r="G50" i="10"/>
  <c r="H50" i="10"/>
  <c r="N50" i="10"/>
  <c r="A51" i="10"/>
  <c r="B51" i="10"/>
  <c r="C51" i="10"/>
  <c r="D51" i="10"/>
  <c r="E51" i="10"/>
  <c r="F51" i="10"/>
  <c r="G51" i="10"/>
  <c r="H51" i="10"/>
  <c r="N51" i="10"/>
  <c r="A52" i="10"/>
  <c r="B52" i="10"/>
  <c r="C52" i="10"/>
  <c r="D52" i="10"/>
  <c r="E52" i="10"/>
  <c r="F52" i="10"/>
  <c r="G52" i="10"/>
  <c r="H52" i="10"/>
  <c r="N52" i="10"/>
  <c r="A53" i="10"/>
  <c r="B53" i="10"/>
  <c r="C53" i="10"/>
  <c r="D53" i="10"/>
  <c r="E53" i="10"/>
  <c r="F53" i="10"/>
  <c r="G53" i="10"/>
  <c r="H53" i="10"/>
  <c r="N53" i="10"/>
  <c r="A54" i="10"/>
  <c r="B54" i="10"/>
  <c r="C54" i="10"/>
  <c r="D54" i="10"/>
  <c r="E54" i="10"/>
  <c r="F54" i="10"/>
  <c r="G54" i="10"/>
  <c r="H54" i="10"/>
  <c r="N54" i="10"/>
  <c r="A55" i="10"/>
  <c r="B55" i="10"/>
  <c r="C55" i="10"/>
  <c r="D55" i="10"/>
  <c r="E55" i="10"/>
  <c r="F55" i="10"/>
  <c r="G55" i="10"/>
  <c r="H55" i="10"/>
  <c r="N55" i="10"/>
  <c r="A56" i="10"/>
  <c r="B56" i="10"/>
  <c r="C56" i="10"/>
  <c r="D56" i="10"/>
  <c r="E56" i="10"/>
  <c r="F56" i="10"/>
  <c r="G56" i="10"/>
  <c r="H56" i="10"/>
  <c r="N56" i="10"/>
  <c r="A57" i="10"/>
  <c r="B57" i="10"/>
  <c r="C57" i="10"/>
  <c r="D57" i="10"/>
  <c r="E57" i="10"/>
  <c r="F57" i="10"/>
  <c r="G57" i="10"/>
  <c r="H57" i="10"/>
  <c r="N57" i="10"/>
  <c r="A58" i="10"/>
  <c r="B58" i="10"/>
  <c r="C58" i="10"/>
  <c r="D58" i="10"/>
  <c r="E58" i="10"/>
  <c r="F58" i="10"/>
  <c r="G58" i="10"/>
  <c r="H58" i="10"/>
  <c r="N58" i="10"/>
  <c r="A59" i="10"/>
  <c r="B59" i="10"/>
  <c r="C59" i="10"/>
  <c r="D59" i="10"/>
  <c r="E59" i="10"/>
  <c r="F59" i="10"/>
  <c r="G59" i="10"/>
  <c r="H59" i="10"/>
  <c r="N59" i="10"/>
  <c r="A60" i="10"/>
  <c r="B60" i="10"/>
  <c r="C60" i="10"/>
  <c r="D60" i="10"/>
  <c r="E60" i="10"/>
  <c r="F60" i="10"/>
  <c r="G60" i="10"/>
  <c r="H60" i="10"/>
  <c r="N60" i="10"/>
  <c r="A61" i="10"/>
  <c r="B61" i="10"/>
  <c r="C61" i="10"/>
  <c r="D61" i="10"/>
  <c r="E61" i="10"/>
  <c r="F61" i="10"/>
  <c r="G61" i="10"/>
  <c r="H61" i="10"/>
  <c r="N61" i="10"/>
  <c r="A62" i="10"/>
  <c r="B62" i="10"/>
  <c r="C62" i="10"/>
  <c r="D62" i="10"/>
  <c r="E62" i="10"/>
  <c r="F62" i="10"/>
  <c r="G62" i="10"/>
  <c r="H62" i="10"/>
  <c r="N62" i="10"/>
  <c r="A63" i="10"/>
  <c r="B63" i="10"/>
  <c r="C63" i="10"/>
  <c r="D63" i="10"/>
  <c r="E63" i="10"/>
  <c r="F63" i="10"/>
  <c r="G63" i="10"/>
  <c r="H63" i="10"/>
  <c r="N63" i="10"/>
  <c r="A64" i="10"/>
  <c r="B64" i="10"/>
  <c r="C64" i="10"/>
  <c r="D64" i="10"/>
  <c r="E64" i="10"/>
  <c r="F64" i="10"/>
  <c r="G64" i="10"/>
  <c r="H64" i="10"/>
  <c r="N64" i="10"/>
  <c r="A65" i="10"/>
  <c r="B65" i="10"/>
  <c r="C65" i="10"/>
  <c r="D65" i="10"/>
  <c r="E65" i="10"/>
  <c r="F65" i="10"/>
  <c r="G65" i="10"/>
  <c r="H65" i="10"/>
  <c r="N65" i="10"/>
  <c r="A66" i="10"/>
  <c r="B66" i="10"/>
  <c r="C66" i="10"/>
  <c r="D66" i="10"/>
  <c r="E66" i="10"/>
  <c r="F66" i="10"/>
  <c r="G66" i="10"/>
  <c r="H66" i="10"/>
  <c r="N66" i="10"/>
  <c r="A67" i="10"/>
  <c r="B67" i="10"/>
  <c r="C67" i="10"/>
  <c r="D67" i="10"/>
  <c r="E67" i="10"/>
  <c r="F67" i="10"/>
  <c r="G67" i="10"/>
  <c r="H67" i="10"/>
  <c r="N67" i="10"/>
  <c r="A68" i="10"/>
  <c r="B68" i="10"/>
  <c r="C68" i="10"/>
  <c r="D68" i="10"/>
  <c r="E68" i="10"/>
  <c r="F68" i="10"/>
  <c r="G68" i="10"/>
  <c r="H68" i="10"/>
  <c r="N68" i="10"/>
  <c r="A69" i="10"/>
  <c r="B69" i="10"/>
  <c r="C69" i="10"/>
  <c r="D69" i="10"/>
  <c r="E69" i="10"/>
  <c r="F69" i="10"/>
  <c r="G69" i="10"/>
  <c r="H69" i="10"/>
  <c r="N69" i="10"/>
  <c r="A70" i="10"/>
  <c r="B70" i="10"/>
  <c r="C70" i="10"/>
  <c r="D70" i="10"/>
  <c r="E70" i="10"/>
  <c r="F70" i="10"/>
  <c r="G70" i="10"/>
  <c r="H70" i="10"/>
  <c r="N70" i="10"/>
  <c r="A71" i="10"/>
  <c r="B71" i="10"/>
  <c r="C71" i="10"/>
  <c r="D71" i="10"/>
  <c r="E71" i="10"/>
  <c r="F71" i="10"/>
  <c r="G71" i="10"/>
  <c r="H71" i="10"/>
  <c r="N71" i="10"/>
  <c r="A72" i="10"/>
  <c r="B72" i="10"/>
  <c r="C72" i="10"/>
  <c r="D72" i="10"/>
  <c r="E72" i="10"/>
  <c r="F72" i="10"/>
  <c r="G72" i="10"/>
  <c r="H72" i="10"/>
  <c r="N72" i="10"/>
  <c r="A73" i="10"/>
  <c r="B73" i="10"/>
  <c r="C73" i="10"/>
  <c r="D73" i="10"/>
  <c r="E73" i="10"/>
  <c r="F73" i="10"/>
  <c r="G73" i="10"/>
  <c r="H73" i="10"/>
  <c r="N73" i="10"/>
  <c r="A74" i="10"/>
  <c r="B74" i="10"/>
  <c r="C74" i="10"/>
  <c r="D74" i="10"/>
  <c r="E74" i="10"/>
  <c r="F74" i="10"/>
  <c r="G74" i="10"/>
  <c r="H74" i="10"/>
  <c r="N74" i="10"/>
  <c r="A75" i="10"/>
  <c r="B75" i="10"/>
  <c r="C75" i="10"/>
  <c r="D75" i="10"/>
  <c r="E75" i="10"/>
  <c r="F75" i="10"/>
  <c r="G75" i="10"/>
  <c r="H75" i="10"/>
  <c r="N75" i="10"/>
  <c r="A76" i="10"/>
  <c r="B76" i="10"/>
  <c r="C76" i="10"/>
  <c r="D76" i="10"/>
  <c r="E76" i="10"/>
  <c r="F76" i="10"/>
  <c r="G76" i="10"/>
  <c r="H76" i="10"/>
  <c r="N76" i="10"/>
  <c r="A77" i="10"/>
  <c r="B77" i="10"/>
  <c r="C77" i="10"/>
  <c r="D77" i="10"/>
  <c r="E77" i="10"/>
  <c r="F77" i="10"/>
  <c r="G77" i="10"/>
  <c r="H77" i="10"/>
  <c r="N77" i="10"/>
  <c r="A78" i="10"/>
  <c r="B78" i="10"/>
  <c r="C78" i="10"/>
  <c r="D78" i="10"/>
  <c r="E78" i="10"/>
  <c r="F78" i="10"/>
  <c r="G78" i="10"/>
  <c r="H78" i="10"/>
  <c r="N78" i="10"/>
  <c r="A79" i="10"/>
  <c r="B79" i="10"/>
  <c r="C79" i="10"/>
  <c r="D79" i="10"/>
  <c r="E79" i="10"/>
  <c r="F79" i="10"/>
  <c r="G79" i="10"/>
  <c r="H79" i="10"/>
  <c r="N79" i="10"/>
  <c r="A80" i="10"/>
  <c r="B80" i="10"/>
  <c r="C80" i="10"/>
  <c r="D80" i="10"/>
  <c r="E80" i="10"/>
  <c r="F80" i="10"/>
  <c r="G80" i="10"/>
  <c r="H80" i="10"/>
  <c r="N80" i="10"/>
  <c r="A81" i="10"/>
  <c r="B81" i="10"/>
  <c r="C81" i="10"/>
  <c r="D81" i="10"/>
  <c r="E81" i="10"/>
  <c r="F81" i="10"/>
  <c r="G81" i="10"/>
  <c r="H81" i="10"/>
  <c r="N81" i="10"/>
  <c r="A82" i="10"/>
  <c r="B82" i="10"/>
  <c r="C82" i="10"/>
  <c r="D82" i="10"/>
  <c r="E82" i="10"/>
  <c r="F82" i="10"/>
  <c r="G82" i="10"/>
  <c r="H82" i="10"/>
  <c r="N82" i="10"/>
  <c r="A83" i="10"/>
  <c r="B83" i="10"/>
  <c r="C83" i="10"/>
  <c r="D83" i="10"/>
  <c r="E83" i="10"/>
  <c r="F83" i="10"/>
  <c r="G83" i="10"/>
  <c r="H83" i="10"/>
  <c r="N83" i="10"/>
  <c r="A84" i="10"/>
  <c r="B84" i="10"/>
  <c r="C84" i="10"/>
  <c r="D84" i="10"/>
  <c r="E84" i="10"/>
  <c r="F84" i="10"/>
  <c r="G84" i="10"/>
  <c r="H84" i="10"/>
  <c r="N84" i="10"/>
  <c r="A85" i="10"/>
  <c r="B85" i="10"/>
  <c r="C85" i="10"/>
  <c r="D85" i="10"/>
  <c r="E85" i="10"/>
  <c r="F85" i="10"/>
  <c r="G85" i="10"/>
  <c r="H85" i="10"/>
  <c r="N85" i="10"/>
  <c r="A86" i="10"/>
  <c r="B86" i="10"/>
  <c r="C86" i="10"/>
  <c r="D86" i="10"/>
  <c r="E86" i="10"/>
  <c r="F86" i="10"/>
  <c r="G86" i="10"/>
  <c r="H86" i="10"/>
  <c r="N86" i="10"/>
  <c r="A87" i="10"/>
  <c r="B87" i="10"/>
  <c r="C87" i="10"/>
  <c r="D87" i="10"/>
  <c r="E87" i="10"/>
  <c r="F87" i="10"/>
  <c r="G87" i="10"/>
  <c r="H87" i="10"/>
  <c r="N87" i="10"/>
  <c r="A88" i="10"/>
  <c r="B88" i="10"/>
  <c r="C88" i="10"/>
  <c r="D88" i="10"/>
  <c r="E88" i="10"/>
  <c r="F88" i="10"/>
  <c r="G88" i="10"/>
  <c r="H88" i="10"/>
  <c r="N88" i="10"/>
  <c r="A89" i="10"/>
  <c r="B89" i="10"/>
  <c r="C89" i="10"/>
  <c r="D89" i="10"/>
  <c r="E89" i="10"/>
  <c r="F89" i="10"/>
  <c r="G89" i="10"/>
  <c r="H89" i="10"/>
  <c r="N89" i="10"/>
  <c r="A90" i="10"/>
  <c r="B90" i="10"/>
  <c r="C90" i="10"/>
  <c r="D90" i="10"/>
  <c r="E90" i="10"/>
  <c r="F90" i="10"/>
  <c r="G90" i="10"/>
  <c r="H90" i="10"/>
  <c r="N90" i="10"/>
  <c r="A91" i="10"/>
  <c r="B91" i="10"/>
  <c r="C91" i="10"/>
  <c r="D91" i="10"/>
  <c r="E91" i="10"/>
  <c r="F91" i="10"/>
  <c r="G91" i="10"/>
  <c r="H91" i="10"/>
  <c r="N91" i="10"/>
  <c r="A92" i="10"/>
  <c r="B92" i="10"/>
  <c r="C92" i="10"/>
  <c r="D92" i="10"/>
  <c r="E92" i="10"/>
  <c r="F92" i="10"/>
  <c r="G92" i="10"/>
  <c r="H92" i="10"/>
  <c r="N92" i="10"/>
  <c r="A93" i="10"/>
  <c r="B93" i="10"/>
  <c r="C93" i="10"/>
  <c r="D93" i="10"/>
  <c r="E93" i="10"/>
  <c r="F93" i="10"/>
  <c r="G93" i="10"/>
  <c r="H93" i="10"/>
  <c r="N93" i="10"/>
  <c r="A94" i="10"/>
  <c r="B94" i="10"/>
  <c r="C94" i="10"/>
  <c r="D94" i="10"/>
  <c r="E94" i="10"/>
  <c r="F94" i="10"/>
  <c r="G94" i="10"/>
  <c r="H94" i="10"/>
  <c r="N94" i="10"/>
  <c r="A95" i="10"/>
  <c r="B95" i="10"/>
  <c r="C95" i="10"/>
  <c r="D95" i="10"/>
  <c r="E95" i="10"/>
  <c r="F95" i="10"/>
  <c r="G95" i="10"/>
  <c r="H95" i="10"/>
  <c r="N95" i="10"/>
  <c r="A96" i="10"/>
  <c r="B96" i="10"/>
  <c r="C96" i="10"/>
  <c r="D96" i="10"/>
  <c r="E96" i="10"/>
  <c r="F96" i="10"/>
  <c r="G96" i="10"/>
  <c r="H96" i="10"/>
  <c r="N96" i="10"/>
  <c r="A97" i="10"/>
  <c r="B97" i="10"/>
  <c r="C97" i="10"/>
  <c r="D97" i="10"/>
  <c r="E97" i="10"/>
  <c r="F97" i="10"/>
  <c r="G97" i="10"/>
  <c r="H97" i="10"/>
  <c r="N97" i="10"/>
  <c r="A98" i="10"/>
  <c r="B98" i="10"/>
  <c r="C98" i="10"/>
  <c r="D98" i="10"/>
  <c r="E98" i="10"/>
  <c r="F98" i="10"/>
  <c r="G98" i="10"/>
  <c r="H98" i="10"/>
  <c r="N98" i="10"/>
  <c r="A99" i="10"/>
  <c r="B99" i="10"/>
  <c r="C99" i="10"/>
  <c r="D99" i="10"/>
  <c r="E99" i="10"/>
  <c r="F99" i="10"/>
  <c r="G99" i="10"/>
  <c r="H99" i="10"/>
  <c r="N99" i="10"/>
  <c r="A100" i="10"/>
  <c r="B100" i="10"/>
  <c r="C100" i="10"/>
  <c r="D100" i="10"/>
  <c r="E100" i="10"/>
  <c r="F100" i="10"/>
  <c r="G100" i="10"/>
  <c r="H100" i="10"/>
  <c r="N100" i="10"/>
  <c r="A101" i="10"/>
  <c r="B101" i="10"/>
  <c r="C101" i="10"/>
  <c r="D101" i="10"/>
  <c r="E101" i="10"/>
  <c r="F101" i="10"/>
  <c r="G101" i="10"/>
  <c r="H101" i="10"/>
  <c r="N101" i="10"/>
  <c r="A102" i="10"/>
  <c r="B102" i="10"/>
  <c r="C102" i="10"/>
  <c r="D102" i="10"/>
  <c r="E102" i="10"/>
  <c r="F102" i="10"/>
  <c r="G102" i="10"/>
  <c r="H102" i="10"/>
  <c r="N102" i="10"/>
  <c r="A103" i="10"/>
  <c r="B103" i="10"/>
  <c r="C103" i="10"/>
  <c r="D103" i="10"/>
  <c r="E103" i="10"/>
  <c r="F103" i="10"/>
  <c r="G103" i="10"/>
  <c r="H103" i="10"/>
  <c r="N103" i="10"/>
  <c r="A104" i="10"/>
  <c r="B104" i="10"/>
  <c r="C104" i="10"/>
  <c r="D104" i="10"/>
  <c r="E104" i="10"/>
  <c r="F104" i="10"/>
  <c r="G104" i="10"/>
  <c r="H104" i="10"/>
  <c r="N104" i="10"/>
  <c r="A105" i="10"/>
  <c r="B105" i="10"/>
  <c r="C105" i="10"/>
  <c r="D105" i="10"/>
  <c r="E105" i="10"/>
  <c r="F105" i="10"/>
  <c r="G105" i="10"/>
  <c r="H105" i="10"/>
  <c r="N105" i="10"/>
  <c r="A106" i="10"/>
  <c r="B106" i="10"/>
  <c r="C106" i="10"/>
  <c r="D106" i="10"/>
  <c r="E106" i="10"/>
  <c r="F106" i="10"/>
  <c r="G106" i="10"/>
  <c r="H106" i="10"/>
  <c r="N106" i="10"/>
  <c r="A107" i="10"/>
  <c r="B107" i="10"/>
  <c r="C107" i="10"/>
  <c r="D107" i="10"/>
  <c r="E107" i="10"/>
  <c r="F107" i="10"/>
  <c r="G107" i="10"/>
  <c r="H107" i="10"/>
  <c r="N107" i="10"/>
  <c r="A108" i="10"/>
  <c r="B108" i="10"/>
  <c r="C108" i="10"/>
  <c r="D108" i="10"/>
  <c r="E108" i="10"/>
  <c r="F108" i="10"/>
  <c r="G108" i="10"/>
  <c r="H108" i="10"/>
  <c r="N108" i="10"/>
  <c r="A109" i="10"/>
  <c r="B109" i="10"/>
  <c r="C109" i="10"/>
  <c r="D109" i="10"/>
  <c r="E109" i="10"/>
  <c r="F109" i="10"/>
  <c r="G109" i="10"/>
  <c r="H109" i="10"/>
  <c r="N109" i="10"/>
  <c r="A110" i="10"/>
  <c r="B110" i="10"/>
  <c r="C110" i="10"/>
  <c r="D110" i="10"/>
  <c r="E110" i="10"/>
  <c r="F110" i="10"/>
  <c r="G110" i="10"/>
  <c r="H110" i="10"/>
  <c r="N110" i="10"/>
  <c r="A111" i="10"/>
  <c r="B111" i="10"/>
  <c r="C111" i="10"/>
  <c r="D111" i="10"/>
  <c r="E111" i="10"/>
  <c r="F111" i="10"/>
  <c r="G111" i="10"/>
  <c r="H111" i="10"/>
  <c r="N111" i="10"/>
  <c r="A112" i="10"/>
  <c r="B112" i="10"/>
  <c r="C112" i="10"/>
  <c r="D112" i="10"/>
  <c r="E112" i="10"/>
  <c r="F112" i="10"/>
  <c r="G112" i="10"/>
  <c r="H112" i="10"/>
  <c r="N112" i="10"/>
  <c r="A113" i="10"/>
  <c r="B113" i="10"/>
  <c r="C113" i="10"/>
  <c r="D113" i="10"/>
  <c r="E113" i="10"/>
  <c r="F113" i="10"/>
  <c r="G113" i="10"/>
  <c r="H113" i="10"/>
  <c r="N113" i="10"/>
  <c r="A114" i="10"/>
  <c r="B114" i="10"/>
  <c r="C114" i="10"/>
  <c r="D114" i="10"/>
  <c r="E114" i="10"/>
  <c r="F114" i="10"/>
  <c r="G114" i="10"/>
  <c r="H114" i="10"/>
  <c r="N114" i="10"/>
  <c r="A115" i="10"/>
  <c r="B115" i="10"/>
  <c r="C115" i="10"/>
  <c r="D115" i="10"/>
  <c r="E115" i="10"/>
  <c r="F115" i="10"/>
  <c r="G115" i="10"/>
  <c r="H115" i="10"/>
  <c r="N115" i="10"/>
  <c r="A116" i="10"/>
  <c r="B116" i="10"/>
  <c r="C116" i="10"/>
  <c r="D116" i="10"/>
  <c r="E116" i="10"/>
  <c r="F116" i="10"/>
  <c r="G116" i="10"/>
  <c r="H116" i="10"/>
  <c r="N116" i="10"/>
  <c r="A117" i="10"/>
  <c r="B117" i="10"/>
  <c r="C117" i="10"/>
  <c r="D117" i="10"/>
  <c r="E117" i="10"/>
  <c r="F117" i="10"/>
  <c r="G117" i="10"/>
  <c r="H117" i="10"/>
  <c r="N117" i="10"/>
  <c r="A118" i="10"/>
  <c r="B118" i="10"/>
  <c r="C118" i="10"/>
  <c r="D118" i="10"/>
  <c r="E118" i="10"/>
  <c r="F118" i="10"/>
  <c r="G118" i="10"/>
  <c r="H118" i="10"/>
  <c r="N118" i="10"/>
  <c r="A119" i="10"/>
  <c r="B119" i="10"/>
  <c r="C119" i="10"/>
  <c r="D119" i="10"/>
  <c r="E119" i="10"/>
  <c r="F119" i="10"/>
  <c r="G119" i="10"/>
  <c r="H119" i="10"/>
  <c r="N119" i="10"/>
  <c r="A120" i="10"/>
  <c r="B120" i="10"/>
  <c r="C120" i="10"/>
  <c r="D120" i="10"/>
  <c r="E120" i="10"/>
  <c r="F120" i="10"/>
  <c r="G120" i="10"/>
  <c r="H120" i="10"/>
  <c r="N120" i="10"/>
  <c r="A121" i="10"/>
  <c r="B121" i="10"/>
  <c r="C121" i="10"/>
  <c r="D121" i="10"/>
  <c r="E121" i="10"/>
  <c r="F121" i="10"/>
  <c r="G121" i="10"/>
  <c r="H121" i="10"/>
  <c r="N121" i="10"/>
  <c r="A122" i="10"/>
  <c r="B122" i="10"/>
  <c r="C122" i="10"/>
  <c r="D122" i="10"/>
  <c r="E122" i="10"/>
  <c r="F122" i="10"/>
  <c r="G122" i="10"/>
  <c r="H122" i="10"/>
  <c r="N122" i="10"/>
  <c r="A123" i="10"/>
  <c r="B123" i="10"/>
  <c r="C123" i="10"/>
  <c r="D123" i="10"/>
  <c r="E123" i="10"/>
  <c r="F123" i="10"/>
  <c r="G123" i="10"/>
  <c r="H123" i="10"/>
  <c r="N123" i="10"/>
  <c r="A124" i="10"/>
  <c r="B124" i="10"/>
  <c r="C124" i="10"/>
  <c r="D124" i="10"/>
  <c r="E124" i="10"/>
  <c r="F124" i="10"/>
  <c r="G124" i="10"/>
  <c r="H124" i="10"/>
  <c r="N124" i="10"/>
  <c r="A125" i="10"/>
  <c r="B125" i="10"/>
  <c r="C125" i="10"/>
  <c r="D125" i="10"/>
  <c r="E125" i="10"/>
  <c r="F125" i="10"/>
  <c r="G125" i="10"/>
  <c r="H125" i="10"/>
  <c r="N125" i="10"/>
  <c r="A126" i="10"/>
  <c r="B126" i="10"/>
  <c r="C126" i="10"/>
  <c r="D126" i="10"/>
  <c r="E126" i="10"/>
  <c r="F126" i="10"/>
  <c r="G126" i="10"/>
  <c r="H126" i="10"/>
  <c r="N126" i="10"/>
  <c r="A127" i="10"/>
  <c r="B127" i="10"/>
  <c r="C127" i="10"/>
  <c r="D127" i="10"/>
  <c r="E127" i="10"/>
  <c r="F127" i="10"/>
  <c r="G127" i="10"/>
  <c r="H127" i="10"/>
  <c r="N127" i="10"/>
  <c r="A128" i="10"/>
  <c r="B128" i="10"/>
  <c r="C128" i="10"/>
  <c r="D128" i="10"/>
  <c r="E128" i="10"/>
  <c r="F128" i="10"/>
  <c r="G128" i="10"/>
  <c r="H128" i="10"/>
  <c r="N128" i="10"/>
  <c r="A129" i="10"/>
  <c r="B129" i="10"/>
  <c r="C129" i="10"/>
  <c r="D129" i="10"/>
  <c r="E129" i="10"/>
  <c r="F129" i="10"/>
  <c r="G129" i="10"/>
  <c r="H129" i="10"/>
  <c r="N129" i="10"/>
  <c r="A130" i="10"/>
  <c r="B130" i="10"/>
  <c r="C130" i="10"/>
  <c r="D130" i="10"/>
  <c r="E130" i="10"/>
  <c r="F130" i="10"/>
  <c r="G130" i="10"/>
  <c r="H130" i="10"/>
  <c r="N130" i="10"/>
  <c r="A131" i="10"/>
  <c r="B131" i="10"/>
  <c r="C131" i="10"/>
  <c r="D131" i="10"/>
  <c r="E131" i="10"/>
  <c r="F131" i="10"/>
  <c r="G131" i="10"/>
  <c r="H131" i="10"/>
  <c r="N131" i="10"/>
  <c r="A132" i="10"/>
  <c r="B132" i="10"/>
  <c r="C132" i="10"/>
  <c r="D132" i="10"/>
  <c r="E132" i="10"/>
  <c r="F132" i="10"/>
  <c r="G132" i="10"/>
  <c r="H132" i="10"/>
  <c r="N132" i="10"/>
  <c r="A133" i="10"/>
  <c r="B133" i="10"/>
  <c r="C133" i="10"/>
  <c r="D133" i="10"/>
  <c r="E133" i="10"/>
  <c r="F133" i="10"/>
  <c r="G133" i="10"/>
  <c r="H133" i="10"/>
  <c r="N133" i="10"/>
  <c r="A134" i="10"/>
  <c r="B134" i="10"/>
  <c r="C134" i="10"/>
  <c r="D134" i="10"/>
  <c r="E134" i="10"/>
  <c r="F134" i="10"/>
  <c r="G134" i="10"/>
  <c r="H134" i="10"/>
  <c r="N134" i="10"/>
  <c r="A135" i="10"/>
  <c r="B135" i="10"/>
  <c r="C135" i="10"/>
  <c r="D135" i="10"/>
  <c r="E135" i="10"/>
  <c r="F135" i="10"/>
  <c r="G135" i="10"/>
  <c r="H135" i="10"/>
  <c r="N135" i="10"/>
  <c r="A136" i="10"/>
  <c r="B136" i="10"/>
  <c r="C136" i="10"/>
  <c r="D136" i="10"/>
  <c r="E136" i="10"/>
  <c r="F136" i="10"/>
  <c r="G136" i="10"/>
  <c r="H136" i="10"/>
  <c r="N136" i="10"/>
  <c r="A137" i="10"/>
  <c r="B137" i="10"/>
  <c r="C137" i="10"/>
  <c r="D137" i="10"/>
  <c r="E137" i="10"/>
  <c r="F137" i="10"/>
  <c r="G137" i="10"/>
  <c r="H137" i="10"/>
  <c r="N137" i="10"/>
  <c r="A138" i="10"/>
  <c r="B138" i="10"/>
  <c r="C138" i="10"/>
  <c r="D138" i="10"/>
  <c r="E138" i="10"/>
  <c r="F138" i="10"/>
  <c r="G138" i="10"/>
  <c r="H138" i="10"/>
  <c r="N138" i="10"/>
  <c r="A139" i="10"/>
  <c r="B139" i="10"/>
  <c r="C139" i="10"/>
  <c r="D139" i="10"/>
  <c r="E139" i="10"/>
  <c r="F139" i="10"/>
  <c r="G139" i="10"/>
  <c r="H139" i="10"/>
  <c r="N139" i="10"/>
  <c r="A140" i="10"/>
  <c r="B140" i="10"/>
  <c r="C140" i="10"/>
  <c r="D140" i="10"/>
  <c r="E140" i="10"/>
  <c r="F140" i="10"/>
  <c r="G140" i="10"/>
  <c r="H140" i="10"/>
  <c r="N140" i="10"/>
  <c r="A141" i="10"/>
  <c r="B141" i="10"/>
  <c r="C141" i="10"/>
  <c r="D141" i="10"/>
  <c r="E141" i="10"/>
  <c r="F141" i="10"/>
  <c r="G141" i="10"/>
  <c r="H141" i="10"/>
  <c r="N141" i="10"/>
  <c r="A142" i="10"/>
  <c r="B142" i="10"/>
  <c r="C142" i="10"/>
  <c r="D142" i="10"/>
  <c r="E142" i="10"/>
  <c r="F142" i="10"/>
  <c r="G142" i="10"/>
  <c r="H142" i="10"/>
  <c r="N142" i="10"/>
  <c r="A143" i="10"/>
  <c r="B143" i="10"/>
  <c r="C143" i="10"/>
  <c r="D143" i="10"/>
  <c r="E143" i="10"/>
  <c r="F143" i="10"/>
  <c r="G143" i="10"/>
  <c r="H143" i="10"/>
  <c r="N143" i="10"/>
  <c r="A144" i="10"/>
  <c r="B144" i="10"/>
  <c r="C144" i="10"/>
  <c r="D144" i="10"/>
  <c r="E144" i="10"/>
  <c r="F144" i="10"/>
  <c r="G144" i="10"/>
  <c r="H144" i="10"/>
  <c r="N144" i="10"/>
  <c r="A145" i="10"/>
  <c r="B145" i="10"/>
  <c r="C145" i="10"/>
  <c r="D145" i="10"/>
  <c r="E145" i="10"/>
  <c r="F145" i="10"/>
  <c r="G145" i="10"/>
  <c r="H145" i="10"/>
  <c r="N145" i="10"/>
  <c r="A146" i="10"/>
  <c r="B146" i="10"/>
  <c r="C146" i="10"/>
  <c r="D146" i="10"/>
  <c r="E146" i="10"/>
  <c r="F146" i="10"/>
  <c r="G146" i="10"/>
  <c r="H146" i="10"/>
  <c r="N146" i="10"/>
  <c r="A147" i="10"/>
  <c r="B147" i="10"/>
  <c r="C147" i="10"/>
  <c r="D147" i="10"/>
  <c r="E147" i="10"/>
  <c r="F147" i="10"/>
  <c r="G147" i="10"/>
  <c r="H147" i="10"/>
  <c r="N147" i="10"/>
  <c r="A148" i="10"/>
  <c r="B148" i="10"/>
  <c r="C148" i="10"/>
  <c r="D148" i="10"/>
  <c r="E148" i="10"/>
  <c r="F148" i="10"/>
  <c r="G148" i="10"/>
  <c r="H148" i="10"/>
  <c r="N148" i="10"/>
  <c r="A149" i="10"/>
  <c r="B149" i="10"/>
  <c r="C149" i="10"/>
  <c r="D149" i="10"/>
  <c r="E149" i="10"/>
  <c r="F149" i="10"/>
  <c r="G149" i="10"/>
  <c r="H149" i="10"/>
  <c r="N149" i="10"/>
  <c r="A150" i="10"/>
  <c r="B150" i="10"/>
  <c r="C150" i="10"/>
  <c r="D150" i="10"/>
  <c r="E150" i="10"/>
  <c r="F150" i="10"/>
  <c r="G150" i="10"/>
  <c r="H150" i="10"/>
  <c r="N150" i="10"/>
  <c r="A151" i="10"/>
  <c r="B151" i="10"/>
  <c r="C151" i="10"/>
  <c r="D151" i="10"/>
  <c r="E151" i="10"/>
  <c r="F151" i="10"/>
  <c r="G151" i="10"/>
  <c r="H151" i="10"/>
  <c r="N151" i="10"/>
  <c r="A152" i="10"/>
  <c r="B152" i="10"/>
  <c r="C152" i="10"/>
  <c r="D152" i="10"/>
  <c r="E152" i="10"/>
  <c r="F152" i="10"/>
  <c r="G152" i="10"/>
  <c r="H152" i="10"/>
  <c r="N152" i="10"/>
  <c r="A153" i="10"/>
  <c r="B153" i="10"/>
  <c r="C153" i="10"/>
  <c r="D153" i="10"/>
  <c r="E153" i="10"/>
  <c r="F153" i="10"/>
  <c r="G153" i="10"/>
  <c r="H153" i="10"/>
  <c r="N153" i="10"/>
  <c r="A154" i="10"/>
  <c r="B154" i="10"/>
  <c r="C154" i="10"/>
  <c r="D154" i="10"/>
  <c r="E154" i="10"/>
  <c r="F154" i="10"/>
  <c r="G154" i="10"/>
  <c r="H154" i="10"/>
  <c r="N154" i="10"/>
  <c r="A155" i="10"/>
  <c r="B155" i="10"/>
  <c r="C155" i="10"/>
  <c r="D155" i="10"/>
  <c r="E155" i="10"/>
  <c r="F155" i="10"/>
  <c r="G155" i="10"/>
  <c r="H155" i="10"/>
  <c r="N155" i="10"/>
  <c r="A156" i="10"/>
  <c r="B156" i="10"/>
  <c r="C156" i="10"/>
  <c r="D156" i="10"/>
  <c r="E156" i="10"/>
  <c r="F156" i="10"/>
  <c r="G156" i="10"/>
  <c r="H156" i="10"/>
  <c r="N156" i="10"/>
  <c r="A157" i="10"/>
  <c r="B157" i="10"/>
  <c r="C157" i="10"/>
  <c r="D157" i="10"/>
  <c r="E157" i="10"/>
  <c r="F157" i="10"/>
  <c r="G157" i="10"/>
  <c r="H157" i="10"/>
  <c r="N157" i="10"/>
  <c r="A158" i="10"/>
  <c r="B158" i="10"/>
  <c r="C158" i="10"/>
  <c r="D158" i="10"/>
  <c r="E158" i="10"/>
  <c r="F158" i="10"/>
  <c r="G158" i="10"/>
  <c r="H158" i="10"/>
  <c r="N158" i="10"/>
  <c r="A159" i="10"/>
  <c r="B159" i="10"/>
  <c r="C159" i="10"/>
  <c r="D159" i="10"/>
  <c r="E159" i="10"/>
  <c r="F159" i="10"/>
  <c r="G159" i="10"/>
  <c r="H159" i="10"/>
  <c r="N159" i="10"/>
  <c r="A160" i="10"/>
  <c r="B160" i="10"/>
  <c r="C160" i="10"/>
  <c r="D160" i="10"/>
  <c r="E160" i="10"/>
  <c r="F160" i="10"/>
  <c r="G160" i="10"/>
  <c r="H160" i="10"/>
  <c r="N160" i="10"/>
  <c r="A161" i="10"/>
  <c r="B161" i="10"/>
  <c r="C161" i="10"/>
  <c r="D161" i="10"/>
  <c r="E161" i="10"/>
  <c r="F161" i="10"/>
  <c r="G161" i="10"/>
  <c r="H161" i="10"/>
  <c r="N161" i="10"/>
  <c r="A162" i="10"/>
  <c r="B162" i="10"/>
  <c r="C162" i="10"/>
  <c r="D162" i="10"/>
  <c r="E162" i="10"/>
  <c r="F162" i="10"/>
  <c r="G162" i="10"/>
  <c r="H162" i="10"/>
  <c r="N162" i="10"/>
  <c r="A163" i="10"/>
  <c r="B163" i="10"/>
  <c r="C163" i="10"/>
  <c r="D163" i="10"/>
  <c r="E163" i="10"/>
  <c r="F163" i="10"/>
  <c r="G163" i="10"/>
  <c r="H163" i="10"/>
  <c r="N163" i="10"/>
  <c r="A164" i="10"/>
  <c r="B164" i="10"/>
  <c r="C164" i="10"/>
  <c r="D164" i="10"/>
  <c r="E164" i="10"/>
  <c r="F164" i="10"/>
  <c r="G164" i="10"/>
  <c r="H164" i="10"/>
  <c r="N164" i="10"/>
  <c r="A165" i="10"/>
  <c r="B165" i="10"/>
  <c r="C165" i="10"/>
  <c r="D165" i="10"/>
  <c r="E165" i="10"/>
  <c r="F165" i="10"/>
  <c r="G165" i="10"/>
  <c r="H165" i="10"/>
  <c r="N165" i="10"/>
  <c r="A166" i="10"/>
  <c r="B166" i="10"/>
  <c r="C166" i="10"/>
  <c r="D166" i="10"/>
  <c r="E166" i="10"/>
  <c r="F166" i="10"/>
  <c r="G166" i="10"/>
  <c r="H166" i="10"/>
  <c r="N166" i="10"/>
  <c r="A167" i="10"/>
  <c r="B167" i="10"/>
  <c r="C167" i="10"/>
  <c r="D167" i="10"/>
  <c r="E167" i="10"/>
  <c r="F167" i="10"/>
  <c r="G167" i="10"/>
  <c r="H167" i="10"/>
  <c r="N167" i="10"/>
  <c r="A168" i="10"/>
  <c r="B168" i="10"/>
  <c r="C168" i="10"/>
  <c r="D168" i="10"/>
  <c r="E168" i="10"/>
  <c r="F168" i="10"/>
  <c r="G168" i="10"/>
  <c r="H168" i="10"/>
  <c r="N168" i="10"/>
  <c r="A169" i="10"/>
  <c r="B169" i="10"/>
  <c r="C169" i="10"/>
  <c r="D169" i="10"/>
  <c r="E169" i="10"/>
  <c r="F169" i="10"/>
  <c r="G169" i="10"/>
  <c r="H169" i="10"/>
  <c r="N169" i="10"/>
  <c r="A170" i="10"/>
  <c r="B170" i="10"/>
  <c r="C170" i="10"/>
  <c r="D170" i="10"/>
  <c r="E170" i="10"/>
  <c r="F170" i="10"/>
  <c r="G170" i="10"/>
  <c r="H170" i="10"/>
  <c r="N170" i="10"/>
  <c r="A171" i="10"/>
  <c r="B171" i="10"/>
  <c r="C171" i="10"/>
  <c r="D171" i="10"/>
  <c r="E171" i="10"/>
  <c r="F171" i="10"/>
  <c r="G171" i="10"/>
  <c r="H171" i="10"/>
  <c r="N171" i="10"/>
  <c r="A172" i="10"/>
  <c r="B172" i="10"/>
  <c r="C172" i="10"/>
  <c r="D172" i="10"/>
  <c r="E172" i="10"/>
  <c r="F172" i="10"/>
  <c r="G172" i="10"/>
  <c r="H172" i="10"/>
  <c r="N172" i="10"/>
  <c r="A173" i="10"/>
  <c r="B173" i="10"/>
  <c r="C173" i="10"/>
  <c r="D173" i="10"/>
  <c r="E173" i="10"/>
  <c r="F173" i="10"/>
  <c r="G173" i="10"/>
  <c r="H173" i="10"/>
  <c r="N173" i="10"/>
  <c r="A174" i="10"/>
  <c r="B174" i="10"/>
  <c r="C174" i="10"/>
  <c r="D174" i="10"/>
  <c r="E174" i="10"/>
  <c r="F174" i="10"/>
  <c r="G174" i="10"/>
  <c r="H174" i="10"/>
  <c r="N174" i="10"/>
  <c r="A175" i="10"/>
  <c r="B175" i="10"/>
  <c r="C175" i="10"/>
  <c r="D175" i="10"/>
  <c r="E175" i="10"/>
  <c r="F175" i="10"/>
  <c r="G175" i="10"/>
  <c r="H175" i="10"/>
  <c r="N175" i="10"/>
  <c r="A176" i="10"/>
  <c r="B176" i="10"/>
  <c r="C176" i="10"/>
  <c r="D176" i="10"/>
  <c r="E176" i="10"/>
  <c r="F176" i="10"/>
  <c r="G176" i="10"/>
  <c r="H176" i="10"/>
  <c r="N176" i="10"/>
  <c r="A177" i="10"/>
  <c r="B177" i="10"/>
  <c r="C177" i="10"/>
  <c r="D177" i="10"/>
  <c r="E177" i="10"/>
  <c r="F177" i="10"/>
  <c r="G177" i="10"/>
  <c r="H177" i="10"/>
  <c r="N177" i="10"/>
  <c r="A178" i="10"/>
  <c r="B178" i="10"/>
  <c r="C178" i="10"/>
  <c r="D178" i="10"/>
  <c r="E178" i="10"/>
  <c r="F178" i="10"/>
  <c r="G178" i="10"/>
  <c r="H178" i="10"/>
  <c r="N178" i="10"/>
  <c r="A179" i="10"/>
  <c r="B179" i="10"/>
  <c r="C179" i="10"/>
  <c r="D179" i="10"/>
  <c r="E179" i="10"/>
  <c r="F179" i="10"/>
  <c r="G179" i="10"/>
  <c r="H179" i="10"/>
  <c r="N179" i="10"/>
  <c r="A180" i="10"/>
  <c r="B180" i="10"/>
  <c r="C180" i="10"/>
  <c r="D180" i="10"/>
  <c r="E180" i="10"/>
  <c r="F180" i="10"/>
  <c r="G180" i="10"/>
  <c r="H180" i="10"/>
  <c r="N180" i="10"/>
  <c r="A181" i="10"/>
  <c r="B181" i="10"/>
  <c r="C181" i="10"/>
  <c r="D181" i="10"/>
  <c r="E181" i="10"/>
  <c r="F181" i="10"/>
  <c r="G181" i="10"/>
  <c r="H181" i="10"/>
  <c r="N181" i="10"/>
  <c r="A182" i="10"/>
  <c r="B182" i="10"/>
  <c r="C182" i="10"/>
  <c r="D182" i="10"/>
  <c r="E182" i="10"/>
  <c r="F182" i="10"/>
  <c r="G182" i="10"/>
  <c r="H182" i="10"/>
  <c r="N182" i="10"/>
  <c r="A183" i="10"/>
  <c r="B183" i="10"/>
  <c r="C183" i="10"/>
  <c r="D183" i="10"/>
  <c r="E183" i="10"/>
  <c r="F183" i="10"/>
  <c r="G183" i="10"/>
  <c r="H183" i="10"/>
  <c r="N183" i="10"/>
  <c r="A184" i="10"/>
  <c r="B184" i="10"/>
  <c r="C184" i="10"/>
  <c r="D184" i="10"/>
  <c r="E184" i="10"/>
  <c r="F184" i="10"/>
  <c r="G184" i="10"/>
  <c r="H184" i="10"/>
  <c r="N184" i="10"/>
  <c r="A185" i="10"/>
  <c r="B185" i="10"/>
  <c r="C185" i="10"/>
  <c r="D185" i="10"/>
  <c r="E185" i="10"/>
  <c r="F185" i="10"/>
  <c r="G185" i="10"/>
  <c r="H185" i="10"/>
  <c r="N185" i="10"/>
  <c r="A186" i="10"/>
  <c r="B186" i="10"/>
  <c r="C186" i="10"/>
  <c r="D186" i="10"/>
  <c r="E186" i="10"/>
  <c r="F186" i="10"/>
  <c r="G186" i="10"/>
  <c r="H186" i="10"/>
  <c r="N186" i="10"/>
  <c r="A187" i="10"/>
  <c r="B187" i="10"/>
  <c r="C187" i="10"/>
  <c r="D187" i="10"/>
  <c r="E187" i="10"/>
  <c r="F187" i="10"/>
  <c r="G187" i="10"/>
  <c r="H187" i="10"/>
  <c r="N187" i="10"/>
  <c r="A188" i="10"/>
  <c r="B188" i="10"/>
  <c r="C188" i="10"/>
  <c r="D188" i="10"/>
  <c r="E188" i="10"/>
  <c r="F188" i="10"/>
  <c r="G188" i="10"/>
  <c r="H188" i="10"/>
  <c r="N188" i="10"/>
  <c r="A189" i="10"/>
  <c r="B189" i="10"/>
  <c r="C189" i="10"/>
  <c r="D189" i="10"/>
  <c r="E189" i="10"/>
  <c r="F189" i="10"/>
  <c r="G189" i="10"/>
  <c r="H189" i="10"/>
  <c r="N189" i="10"/>
  <c r="A190" i="10"/>
  <c r="B190" i="10"/>
  <c r="C190" i="10"/>
  <c r="D190" i="10"/>
  <c r="E190" i="10"/>
  <c r="F190" i="10"/>
  <c r="G190" i="10"/>
  <c r="H190" i="10"/>
  <c r="N190" i="10"/>
  <c r="A191" i="10"/>
  <c r="B191" i="10"/>
  <c r="C191" i="10"/>
  <c r="D191" i="10"/>
  <c r="E191" i="10"/>
  <c r="F191" i="10"/>
  <c r="G191" i="10"/>
  <c r="H191" i="10"/>
  <c r="N191" i="10"/>
  <c r="A192" i="10"/>
  <c r="B192" i="10"/>
  <c r="C192" i="10"/>
  <c r="D192" i="10"/>
  <c r="E192" i="10"/>
  <c r="F192" i="10"/>
  <c r="G192" i="10"/>
  <c r="H192" i="10"/>
  <c r="N192" i="10"/>
  <c r="A193" i="10"/>
  <c r="B193" i="10"/>
  <c r="C193" i="10"/>
  <c r="D193" i="10"/>
  <c r="E193" i="10"/>
  <c r="F193" i="10"/>
  <c r="G193" i="10"/>
  <c r="H193" i="10"/>
  <c r="N193" i="10"/>
  <c r="A194" i="10"/>
  <c r="B194" i="10"/>
  <c r="C194" i="10"/>
  <c r="D194" i="10"/>
  <c r="E194" i="10"/>
  <c r="F194" i="10"/>
  <c r="G194" i="10"/>
  <c r="H194" i="10"/>
  <c r="N194" i="10"/>
  <c r="A195" i="10"/>
  <c r="B195" i="10"/>
  <c r="C195" i="10"/>
  <c r="D195" i="10"/>
  <c r="E195" i="10"/>
  <c r="F195" i="10"/>
  <c r="G195" i="10"/>
  <c r="H195" i="10"/>
  <c r="N195" i="10"/>
  <c r="A196" i="10"/>
  <c r="B196" i="10"/>
  <c r="C196" i="10"/>
  <c r="D196" i="10"/>
  <c r="E196" i="10"/>
  <c r="F196" i="10"/>
  <c r="G196" i="10"/>
  <c r="H196" i="10"/>
  <c r="N196" i="10"/>
  <c r="A197" i="10"/>
  <c r="B197" i="10"/>
  <c r="C197" i="10"/>
  <c r="D197" i="10"/>
  <c r="E197" i="10"/>
  <c r="F197" i="10"/>
  <c r="G197" i="10"/>
  <c r="H197" i="10"/>
  <c r="N197" i="10"/>
  <c r="A198" i="10"/>
  <c r="B198" i="10"/>
  <c r="C198" i="10"/>
  <c r="D198" i="10"/>
  <c r="E198" i="10"/>
  <c r="F198" i="10"/>
  <c r="G198" i="10"/>
  <c r="H198" i="10"/>
  <c r="N198" i="10"/>
  <c r="A199" i="10"/>
  <c r="B199" i="10"/>
  <c r="C199" i="10"/>
  <c r="D199" i="10"/>
  <c r="E199" i="10"/>
  <c r="F199" i="10"/>
  <c r="G199" i="10"/>
  <c r="H199" i="10"/>
  <c r="N199" i="10"/>
  <c r="A200" i="10"/>
  <c r="B200" i="10"/>
  <c r="C200" i="10"/>
  <c r="D200" i="10"/>
  <c r="E200" i="10"/>
  <c r="F200" i="10"/>
  <c r="G200" i="10"/>
  <c r="H200" i="10"/>
  <c r="N200" i="10"/>
  <c r="A201" i="10"/>
  <c r="B201" i="10"/>
  <c r="C201" i="10"/>
  <c r="D201" i="10"/>
  <c r="E201" i="10"/>
  <c r="F201" i="10"/>
  <c r="G201" i="10"/>
  <c r="H201" i="10"/>
  <c r="N201" i="10"/>
  <c r="A202" i="10"/>
  <c r="B202" i="10"/>
  <c r="C202" i="10"/>
  <c r="D202" i="10"/>
  <c r="E202" i="10"/>
  <c r="F202" i="10"/>
  <c r="G202" i="10"/>
  <c r="H202" i="10"/>
  <c r="N202" i="10"/>
  <c r="A203" i="10"/>
  <c r="B203" i="10"/>
  <c r="C203" i="10"/>
  <c r="D203" i="10"/>
  <c r="E203" i="10"/>
  <c r="F203" i="10"/>
  <c r="G203" i="10"/>
  <c r="H203" i="10"/>
  <c r="N203" i="10"/>
  <c r="A204" i="10"/>
  <c r="B204" i="10"/>
  <c r="C204" i="10"/>
  <c r="D204" i="10"/>
  <c r="E204" i="10"/>
  <c r="F204" i="10"/>
  <c r="G204" i="10"/>
  <c r="H204" i="10"/>
  <c r="N204" i="10"/>
  <c r="A205" i="10"/>
  <c r="B205" i="10"/>
  <c r="C205" i="10"/>
  <c r="D205" i="10"/>
  <c r="E205" i="10"/>
  <c r="F205" i="10"/>
  <c r="G205" i="10"/>
  <c r="H205" i="10"/>
  <c r="N205" i="10"/>
  <c r="A206" i="10"/>
  <c r="B206" i="10"/>
  <c r="C206" i="10"/>
  <c r="D206" i="10"/>
  <c r="E206" i="10"/>
  <c r="F206" i="10"/>
  <c r="G206" i="10"/>
  <c r="H206" i="10"/>
  <c r="N206" i="10"/>
  <c r="A207" i="10"/>
  <c r="B207" i="10"/>
  <c r="C207" i="10"/>
  <c r="D207" i="10"/>
  <c r="E207" i="10"/>
  <c r="F207" i="10"/>
  <c r="G207" i="10"/>
  <c r="H207" i="10"/>
  <c r="N207" i="10"/>
  <c r="A208" i="10"/>
  <c r="B208" i="10"/>
  <c r="C208" i="10"/>
  <c r="D208" i="10"/>
  <c r="E208" i="10"/>
  <c r="F208" i="10"/>
  <c r="G208" i="10"/>
  <c r="H208" i="10"/>
  <c r="N208" i="10"/>
  <c r="A209" i="10"/>
  <c r="B209" i="10"/>
  <c r="C209" i="10"/>
  <c r="D209" i="10"/>
  <c r="E209" i="10"/>
  <c r="F209" i="10"/>
  <c r="G209" i="10"/>
  <c r="H209" i="10"/>
  <c r="N209" i="10"/>
  <c r="A210" i="10"/>
  <c r="B210" i="10"/>
  <c r="C210" i="10"/>
  <c r="D210" i="10"/>
  <c r="E210" i="10"/>
  <c r="F210" i="10"/>
  <c r="G210" i="10"/>
  <c r="H210" i="10"/>
  <c r="N210" i="10"/>
  <c r="A211" i="10"/>
  <c r="B211" i="10"/>
  <c r="C211" i="10"/>
  <c r="D211" i="10"/>
  <c r="E211" i="10"/>
  <c r="F211" i="10"/>
  <c r="G211" i="10"/>
  <c r="H211" i="10"/>
  <c r="N211" i="10"/>
  <c r="A212" i="10"/>
  <c r="B212" i="10"/>
  <c r="C212" i="10"/>
  <c r="D212" i="10"/>
  <c r="E212" i="10"/>
  <c r="F212" i="10"/>
  <c r="G212" i="10"/>
  <c r="H212" i="10"/>
  <c r="N212" i="10"/>
  <c r="A213" i="10"/>
  <c r="B213" i="10"/>
  <c r="C213" i="10"/>
  <c r="D213" i="10"/>
  <c r="E213" i="10"/>
  <c r="F213" i="10"/>
  <c r="G213" i="10"/>
  <c r="H213" i="10"/>
  <c r="N213" i="10"/>
  <c r="A214" i="10"/>
  <c r="B214" i="10"/>
  <c r="C214" i="10"/>
  <c r="D214" i="10"/>
  <c r="E214" i="10"/>
  <c r="F214" i="10"/>
  <c r="G214" i="10"/>
  <c r="H214" i="10"/>
  <c r="N214" i="10"/>
  <c r="A215" i="10"/>
  <c r="B215" i="10"/>
  <c r="C215" i="10"/>
  <c r="D215" i="10"/>
  <c r="E215" i="10"/>
  <c r="F215" i="10"/>
  <c r="G215" i="10"/>
  <c r="H215" i="10"/>
  <c r="N215" i="10"/>
  <c r="A216" i="10"/>
  <c r="B216" i="10"/>
  <c r="C216" i="10"/>
  <c r="D216" i="10"/>
  <c r="E216" i="10"/>
  <c r="F216" i="10"/>
  <c r="G216" i="10"/>
  <c r="H216" i="10"/>
  <c r="N216" i="10"/>
  <c r="A217" i="10"/>
  <c r="B217" i="10"/>
  <c r="C217" i="10"/>
  <c r="D217" i="10"/>
  <c r="E217" i="10"/>
  <c r="F217" i="10"/>
  <c r="G217" i="10"/>
  <c r="H217" i="10"/>
  <c r="N217" i="10"/>
  <c r="A218" i="10"/>
  <c r="B218" i="10"/>
  <c r="C218" i="10"/>
  <c r="D218" i="10"/>
  <c r="E218" i="10"/>
  <c r="F218" i="10"/>
  <c r="G218" i="10"/>
  <c r="H218" i="10"/>
  <c r="N218" i="10"/>
  <c r="A219" i="10"/>
  <c r="B219" i="10"/>
  <c r="C219" i="10"/>
  <c r="D219" i="10"/>
  <c r="E219" i="10"/>
  <c r="F219" i="10"/>
  <c r="G219" i="10"/>
  <c r="H219" i="10"/>
  <c r="N219" i="10"/>
  <c r="A220" i="10"/>
  <c r="B220" i="10"/>
  <c r="C220" i="10"/>
  <c r="D220" i="10"/>
  <c r="E220" i="10"/>
  <c r="F220" i="10"/>
  <c r="G220" i="10"/>
  <c r="H220" i="10"/>
  <c r="N220" i="10"/>
  <c r="A221" i="10"/>
  <c r="B221" i="10"/>
  <c r="C221" i="10"/>
  <c r="D221" i="10"/>
  <c r="E221" i="10"/>
  <c r="F221" i="10"/>
  <c r="G221" i="10"/>
  <c r="H221" i="10"/>
  <c r="N221" i="10"/>
  <c r="A222" i="10"/>
  <c r="B222" i="10"/>
  <c r="C222" i="10"/>
  <c r="D222" i="10"/>
  <c r="E222" i="10"/>
  <c r="F222" i="10"/>
  <c r="G222" i="10"/>
  <c r="H222" i="10"/>
  <c r="N222" i="10"/>
  <c r="A223" i="10"/>
  <c r="B223" i="10"/>
  <c r="C223" i="10"/>
  <c r="D223" i="10"/>
  <c r="E223" i="10"/>
  <c r="F223" i="10"/>
  <c r="G223" i="10"/>
  <c r="H223" i="10"/>
  <c r="N223" i="10"/>
  <c r="A224" i="10"/>
  <c r="B224" i="10"/>
  <c r="C224" i="10"/>
  <c r="D224" i="10"/>
  <c r="E224" i="10"/>
  <c r="F224" i="10"/>
  <c r="G224" i="10"/>
  <c r="H224" i="10"/>
  <c r="N224" i="10"/>
  <c r="A225" i="10"/>
  <c r="B225" i="10"/>
  <c r="C225" i="10"/>
  <c r="D225" i="10"/>
  <c r="E225" i="10"/>
  <c r="F225" i="10"/>
  <c r="G225" i="10"/>
  <c r="H225" i="10"/>
  <c r="N225" i="10"/>
  <c r="A226" i="10"/>
  <c r="B226" i="10"/>
  <c r="C226" i="10"/>
  <c r="D226" i="10"/>
  <c r="E226" i="10"/>
  <c r="F226" i="10"/>
  <c r="G226" i="10"/>
  <c r="H226" i="10"/>
  <c r="N226" i="10"/>
  <c r="A227" i="10"/>
  <c r="B227" i="10"/>
  <c r="C227" i="10"/>
  <c r="D227" i="10"/>
  <c r="E227" i="10"/>
  <c r="F227" i="10"/>
  <c r="G227" i="10"/>
  <c r="H227" i="10"/>
  <c r="N227" i="10"/>
  <c r="A228" i="10"/>
  <c r="B228" i="10"/>
  <c r="C228" i="10"/>
  <c r="D228" i="10"/>
  <c r="E228" i="10"/>
  <c r="F228" i="10"/>
  <c r="G228" i="10"/>
  <c r="H228" i="10"/>
  <c r="N228" i="10"/>
  <c r="A229" i="10"/>
  <c r="B229" i="10"/>
  <c r="C229" i="10"/>
  <c r="D229" i="10"/>
  <c r="E229" i="10"/>
  <c r="F229" i="10"/>
  <c r="G229" i="10"/>
  <c r="H229" i="10"/>
  <c r="N229" i="10"/>
  <c r="A230" i="10"/>
  <c r="B230" i="10"/>
  <c r="C230" i="10"/>
  <c r="D230" i="10"/>
  <c r="E230" i="10"/>
  <c r="F230" i="10"/>
  <c r="G230" i="10"/>
  <c r="H230" i="10"/>
  <c r="N230" i="10"/>
  <c r="A231" i="10"/>
  <c r="B231" i="10"/>
  <c r="C231" i="10"/>
  <c r="D231" i="10"/>
  <c r="E231" i="10"/>
  <c r="F231" i="10"/>
  <c r="G231" i="10"/>
  <c r="H231" i="10"/>
  <c r="N231" i="10"/>
  <c r="A232" i="10"/>
  <c r="B232" i="10"/>
  <c r="C232" i="10"/>
  <c r="D232" i="10"/>
  <c r="E232" i="10"/>
  <c r="F232" i="10"/>
  <c r="G232" i="10"/>
  <c r="H232" i="10"/>
  <c r="N232" i="10"/>
  <c r="A233" i="10"/>
  <c r="B233" i="10"/>
  <c r="C233" i="10"/>
  <c r="D233" i="10"/>
  <c r="E233" i="10"/>
  <c r="F233" i="10"/>
  <c r="G233" i="10"/>
  <c r="H233" i="10"/>
  <c r="N233" i="10"/>
  <c r="A234" i="10"/>
  <c r="B234" i="10"/>
  <c r="C234" i="10"/>
  <c r="D234" i="10"/>
  <c r="E234" i="10"/>
  <c r="F234" i="10"/>
  <c r="G234" i="10"/>
  <c r="H234" i="10"/>
  <c r="N234" i="10"/>
  <c r="A235" i="10"/>
  <c r="B235" i="10"/>
  <c r="C235" i="10"/>
  <c r="D235" i="10"/>
  <c r="E235" i="10"/>
  <c r="F235" i="10"/>
  <c r="G235" i="10"/>
  <c r="H235" i="10"/>
  <c r="N235" i="10"/>
  <c r="A236" i="10"/>
  <c r="B236" i="10"/>
  <c r="C236" i="10"/>
  <c r="D236" i="10"/>
  <c r="E236" i="10"/>
  <c r="F236" i="10"/>
  <c r="G236" i="10"/>
  <c r="H236" i="10"/>
  <c r="N236" i="10"/>
  <c r="A237" i="10"/>
  <c r="B237" i="10"/>
  <c r="C237" i="10"/>
  <c r="D237" i="10"/>
  <c r="E237" i="10"/>
  <c r="F237" i="10"/>
  <c r="G237" i="10"/>
  <c r="H237" i="10"/>
  <c r="N237" i="10"/>
  <c r="A238" i="10"/>
  <c r="B238" i="10"/>
  <c r="C238" i="10"/>
  <c r="D238" i="10"/>
  <c r="E238" i="10"/>
  <c r="F238" i="10"/>
  <c r="G238" i="10"/>
  <c r="H238" i="10"/>
  <c r="N238" i="10"/>
  <c r="A239" i="10"/>
  <c r="B239" i="10"/>
  <c r="C239" i="10"/>
  <c r="D239" i="10"/>
  <c r="E239" i="10"/>
  <c r="F239" i="10"/>
  <c r="G239" i="10"/>
  <c r="H239" i="10"/>
  <c r="N239" i="10"/>
  <c r="A240" i="10"/>
  <c r="B240" i="10"/>
  <c r="C240" i="10"/>
  <c r="D240" i="10"/>
  <c r="E240" i="10"/>
  <c r="F240" i="10"/>
  <c r="G240" i="10"/>
  <c r="H240" i="10"/>
  <c r="N240" i="10"/>
  <c r="A241" i="10"/>
  <c r="B241" i="10"/>
  <c r="C241" i="10"/>
  <c r="D241" i="10"/>
  <c r="E241" i="10"/>
  <c r="F241" i="10"/>
  <c r="G241" i="10"/>
  <c r="H241" i="10"/>
  <c r="N241" i="10"/>
  <c r="A242" i="10"/>
  <c r="B242" i="10"/>
  <c r="C242" i="10"/>
  <c r="D242" i="10"/>
  <c r="E242" i="10"/>
  <c r="F242" i="10"/>
  <c r="G242" i="10"/>
  <c r="H242" i="10"/>
  <c r="N242" i="10"/>
  <c r="A243" i="10"/>
  <c r="B243" i="10"/>
  <c r="C243" i="10"/>
  <c r="D243" i="10"/>
  <c r="E243" i="10"/>
  <c r="F243" i="10"/>
  <c r="G243" i="10"/>
  <c r="H243" i="10"/>
  <c r="N243" i="10"/>
  <c r="A244" i="10"/>
  <c r="B244" i="10"/>
  <c r="C244" i="10"/>
  <c r="D244" i="10"/>
  <c r="E244" i="10"/>
  <c r="F244" i="10"/>
  <c r="G244" i="10"/>
  <c r="H244" i="10"/>
  <c r="N244" i="10"/>
  <c r="A245" i="10"/>
  <c r="B245" i="10"/>
  <c r="C245" i="10"/>
  <c r="D245" i="10"/>
  <c r="E245" i="10"/>
  <c r="F245" i="10"/>
  <c r="G245" i="10"/>
  <c r="H245" i="10"/>
  <c r="N245" i="10"/>
  <c r="A246" i="10"/>
  <c r="B246" i="10"/>
  <c r="C246" i="10"/>
  <c r="D246" i="10"/>
  <c r="E246" i="10"/>
  <c r="F246" i="10"/>
  <c r="G246" i="10"/>
  <c r="H246" i="10"/>
  <c r="N246" i="10"/>
  <c r="A247" i="10"/>
  <c r="B247" i="10"/>
  <c r="C247" i="10"/>
  <c r="D247" i="10"/>
  <c r="E247" i="10"/>
  <c r="F247" i="10"/>
  <c r="G247" i="10"/>
  <c r="H247" i="10"/>
  <c r="N247" i="10"/>
  <c r="A248" i="10"/>
  <c r="B248" i="10"/>
  <c r="C248" i="10"/>
  <c r="D248" i="10"/>
  <c r="E248" i="10"/>
  <c r="F248" i="10"/>
  <c r="G248" i="10"/>
  <c r="H248" i="10"/>
  <c r="N248" i="10"/>
  <c r="A249" i="10"/>
  <c r="B249" i="10"/>
  <c r="C249" i="10"/>
  <c r="D249" i="10"/>
  <c r="E249" i="10"/>
  <c r="F249" i="10"/>
  <c r="G249" i="10"/>
  <c r="H249" i="10"/>
  <c r="N249" i="10"/>
  <c r="A250" i="10"/>
  <c r="B250" i="10"/>
  <c r="C250" i="10"/>
  <c r="D250" i="10"/>
  <c r="E250" i="10"/>
  <c r="F250" i="10"/>
  <c r="G250" i="10"/>
  <c r="H250" i="10"/>
  <c r="N250" i="10"/>
  <c r="A251" i="10"/>
  <c r="B251" i="10"/>
  <c r="C251" i="10"/>
  <c r="D251" i="10"/>
  <c r="E251" i="10"/>
  <c r="F251" i="10"/>
  <c r="G251" i="10"/>
  <c r="H251" i="10"/>
  <c r="N251" i="10"/>
  <c r="A252" i="10"/>
  <c r="B252" i="10"/>
  <c r="C252" i="10"/>
  <c r="D252" i="10"/>
  <c r="E252" i="10"/>
  <c r="F252" i="10"/>
  <c r="G252" i="10"/>
  <c r="H252" i="10"/>
  <c r="N252" i="10"/>
  <c r="A253" i="10"/>
  <c r="B253" i="10"/>
  <c r="C253" i="10"/>
  <c r="D253" i="10"/>
  <c r="E253" i="10"/>
  <c r="F253" i="10"/>
  <c r="G253" i="10"/>
  <c r="H253" i="10"/>
  <c r="N253" i="10"/>
  <c r="A254" i="10"/>
  <c r="B254" i="10"/>
  <c r="C254" i="10"/>
  <c r="D254" i="10"/>
  <c r="E254" i="10"/>
  <c r="F254" i="10"/>
  <c r="G254" i="10"/>
  <c r="H254" i="10"/>
  <c r="N254" i="10"/>
  <c r="A255" i="10"/>
  <c r="B255" i="10"/>
  <c r="C255" i="10"/>
  <c r="D255" i="10"/>
  <c r="E255" i="10"/>
  <c r="F255" i="10"/>
  <c r="G255" i="10"/>
  <c r="H255" i="10"/>
  <c r="N255" i="10"/>
  <c r="A256" i="10"/>
  <c r="B256" i="10"/>
  <c r="C256" i="10"/>
  <c r="D256" i="10"/>
  <c r="E256" i="10"/>
  <c r="F256" i="10"/>
  <c r="G256" i="10"/>
  <c r="H256" i="10"/>
  <c r="N256" i="10"/>
  <c r="A257" i="10"/>
  <c r="B257" i="10"/>
  <c r="C257" i="10"/>
  <c r="D257" i="10"/>
  <c r="E257" i="10"/>
  <c r="F257" i="10"/>
  <c r="G257" i="10"/>
  <c r="H257" i="10"/>
  <c r="N257" i="10"/>
  <c r="A258" i="10"/>
  <c r="B258" i="10"/>
  <c r="C258" i="10"/>
  <c r="D258" i="10"/>
  <c r="E258" i="10"/>
  <c r="F258" i="10"/>
  <c r="G258" i="10"/>
  <c r="H258" i="10"/>
  <c r="N258" i="10"/>
  <c r="A259" i="10"/>
  <c r="B259" i="10"/>
  <c r="C259" i="10"/>
  <c r="D259" i="10"/>
  <c r="E259" i="10"/>
  <c r="F259" i="10"/>
  <c r="G259" i="10"/>
  <c r="H259" i="10"/>
  <c r="N259" i="10"/>
  <c r="A260" i="10"/>
  <c r="B260" i="10"/>
  <c r="C260" i="10"/>
  <c r="D260" i="10"/>
  <c r="E260" i="10"/>
  <c r="F260" i="10"/>
  <c r="G260" i="10"/>
  <c r="H260" i="10"/>
  <c r="N260" i="10"/>
  <c r="A261" i="10"/>
  <c r="B261" i="10"/>
  <c r="C261" i="10"/>
  <c r="D261" i="10"/>
  <c r="E261" i="10"/>
  <c r="F261" i="10"/>
  <c r="G261" i="10"/>
  <c r="H261" i="10"/>
  <c r="N261" i="10"/>
  <c r="A262" i="10"/>
  <c r="B262" i="10"/>
  <c r="C262" i="10"/>
  <c r="D262" i="10"/>
  <c r="E262" i="10"/>
  <c r="F262" i="10"/>
  <c r="G262" i="10"/>
  <c r="H262" i="10"/>
  <c r="N262" i="10"/>
  <c r="A263" i="10"/>
  <c r="B263" i="10"/>
  <c r="C263" i="10"/>
  <c r="D263" i="10"/>
  <c r="E263" i="10"/>
  <c r="F263" i="10"/>
  <c r="G263" i="10"/>
  <c r="H263" i="10"/>
  <c r="N263" i="10"/>
  <c r="A264" i="10"/>
  <c r="B264" i="10"/>
  <c r="C264" i="10"/>
  <c r="D264" i="10"/>
  <c r="E264" i="10"/>
  <c r="F264" i="10"/>
  <c r="G264" i="10"/>
  <c r="H264" i="10"/>
  <c r="N264" i="10"/>
  <c r="A265" i="10"/>
  <c r="B265" i="10"/>
  <c r="C265" i="10"/>
  <c r="D265" i="10"/>
  <c r="E265" i="10"/>
  <c r="F265" i="10"/>
  <c r="G265" i="10"/>
  <c r="H265" i="10"/>
  <c r="N265" i="10"/>
  <c r="A266" i="10"/>
  <c r="B266" i="10"/>
  <c r="C266" i="10"/>
  <c r="D266" i="10"/>
  <c r="E266" i="10"/>
  <c r="F266" i="10"/>
  <c r="G266" i="10"/>
  <c r="H266" i="10"/>
  <c r="N266" i="10"/>
  <c r="A267" i="10"/>
  <c r="B267" i="10"/>
  <c r="C267" i="10"/>
  <c r="D267" i="10"/>
  <c r="E267" i="10"/>
  <c r="F267" i="10"/>
  <c r="G267" i="10"/>
  <c r="H267" i="10"/>
  <c r="N267" i="10"/>
  <c r="A268" i="10"/>
  <c r="B268" i="10"/>
  <c r="C268" i="10"/>
  <c r="D268" i="10"/>
  <c r="E268" i="10"/>
  <c r="F268" i="10"/>
  <c r="G268" i="10"/>
  <c r="H268" i="10"/>
  <c r="N268" i="10"/>
  <c r="A269" i="10"/>
  <c r="B269" i="10"/>
  <c r="C269" i="10"/>
  <c r="D269" i="10"/>
  <c r="E269" i="10"/>
  <c r="F269" i="10"/>
  <c r="G269" i="10"/>
  <c r="H269" i="10"/>
  <c r="N269" i="10"/>
  <c r="A270" i="10"/>
  <c r="B270" i="10"/>
  <c r="C270" i="10"/>
  <c r="D270" i="10"/>
  <c r="E270" i="10"/>
  <c r="F270" i="10"/>
  <c r="G270" i="10"/>
  <c r="H270" i="10"/>
  <c r="N270" i="10"/>
  <c r="A271" i="10"/>
  <c r="B271" i="10"/>
  <c r="C271" i="10"/>
  <c r="D271" i="10"/>
  <c r="E271" i="10"/>
  <c r="F271" i="10"/>
  <c r="G271" i="10"/>
  <c r="H271" i="10"/>
  <c r="N271" i="10"/>
  <c r="A272" i="10"/>
  <c r="B272" i="10"/>
  <c r="C272" i="10"/>
  <c r="D272" i="10"/>
  <c r="E272" i="10"/>
  <c r="F272" i="10"/>
  <c r="G272" i="10"/>
  <c r="H272" i="10"/>
  <c r="N272" i="10"/>
  <c r="A273" i="10"/>
  <c r="B273" i="10"/>
  <c r="C273" i="10"/>
  <c r="D273" i="10"/>
  <c r="E273" i="10"/>
  <c r="F273" i="10"/>
  <c r="G273" i="10"/>
  <c r="H273" i="10"/>
  <c r="N273" i="10"/>
  <c r="A274" i="10"/>
  <c r="B274" i="10"/>
  <c r="C274" i="10"/>
  <c r="D274" i="10"/>
  <c r="E274" i="10"/>
  <c r="F274" i="10"/>
  <c r="G274" i="10"/>
  <c r="H274" i="10"/>
  <c r="N274" i="10"/>
  <c r="A275" i="10"/>
  <c r="B275" i="10"/>
  <c r="C275" i="10"/>
  <c r="D275" i="10"/>
  <c r="E275" i="10"/>
  <c r="F275" i="10"/>
  <c r="G275" i="10"/>
  <c r="H275" i="10"/>
  <c r="N275" i="10"/>
  <c r="A276" i="10"/>
  <c r="B276" i="10"/>
  <c r="C276" i="10"/>
  <c r="D276" i="10"/>
  <c r="E276" i="10"/>
  <c r="F276" i="10"/>
  <c r="G276" i="10"/>
  <c r="H276" i="10"/>
  <c r="N276" i="10"/>
  <c r="A277" i="10"/>
  <c r="B277" i="10"/>
  <c r="C277" i="10"/>
  <c r="D277" i="10"/>
  <c r="E277" i="10"/>
  <c r="F277" i="10"/>
  <c r="G277" i="10"/>
  <c r="H277" i="10"/>
  <c r="N277" i="10"/>
  <c r="A278" i="10"/>
  <c r="B278" i="10"/>
  <c r="C278" i="10"/>
  <c r="D278" i="10"/>
  <c r="E278" i="10"/>
  <c r="F278" i="10"/>
  <c r="G278" i="10"/>
  <c r="H278" i="10"/>
  <c r="N278" i="10"/>
  <c r="A279" i="10"/>
  <c r="B279" i="10"/>
  <c r="C279" i="10"/>
  <c r="D279" i="10"/>
  <c r="E279" i="10"/>
  <c r="F279" i="10"/>
  <c r="G279" i="10"/>
  <c r="H279" i="10"/>
  <c r="N279" i="10"/>
  <c r="A280" i="10"/>
  <c r="B280" i="10"/>
  <c r="C280" i="10"/>
  <c r="D280" i="10"/>
  <c r="E280" i="10"/>
  <c r="F280" i="10"/>
  <c r="G280" i="10"/>
  <c r="H280" i="10"/>
  <c r="N280" i="10"/>
  <c r="A281" i="10"/>
  <c r="B281" i="10"/>
  <c r="C281" i="10"/>
  <c r="D281" i="10"/>
  <c r="E281" i="10"/>
  <c r="F281" i="10"/>
  <c r="G281" i="10"/>
  <c r="H281" i="10"/>
  <c r="N281" i="10"/>
  <c r="A282" i="10"/>
  <c r="B282" i="10"/>
  <c r="C282" i="10"/>
  <c r="D282" i="10"/>
  <c r="E282" i="10"/>
  <c r="F282" i="10"/>
  <c r="G282" i="10"/>
  <c r="H282" i="10"/>
  <c r="N282" i="10"/>
  <c r="A283" i="10"/>
  <c r="B283" i="10"/>
  <c r="C283" i="10"/>
  <c r="D283" i="10"/>
  <c r="E283" i="10"/>
  <c r="F283" i="10"/>
  <c r="G283" i="10"/>
  <c r="H283" i="10"/>
  <c r="N283" i="10"/>
  <c r="A284" i="10"/>
  <c r="B284" i="10"/>
  <c r="C284" i="10"/>
  <c r="D284" i="10"/>
  <c r="E284" i="10"/>
  <c r="F284" i="10"/>
  <c r="G284" i="10"/>
  <c r="H284" i="10"/>
  <c r="N284" i="10"/>
  <c r="A285" i="10"/>
  <c r="B285" i="10"/>
  <c r="C285" i="10"/>
  <c r="D285" i="10"/>
  <c r="E285" i="10"/>
  <c r="F285" i="10"/>
  <c r="G285" i="10"/>
  <c r="H285" i="10"/>
  <c r="N285" i="10"/>
  <c r="A286" i="10"/>
  <c r="B286" i="10"/>
  <c r="C286" i="10"/>
  <c r="D286" i="10"/>
  <c r="E286" i="10"/>
  <c r="F286" i="10"/>
  <c r="G286" i="10"/>
  <c r="H286" i="10"/>
  <c r="N286" i="10"/>
  <c r="A287" i="10"/>
  <c r="B287" i="10"/>
  <c r="C287" i="10"/>
  <c r="D287" i="10"/>
  <c r="E287" i="10"/>
  <c r="F287" i="10"/>
  <c r="G287" i="10"/>
  <c r="H287" i="10"/>
  <c r="N287" i="10"/>
  <c r="A288" i="10"/>
  <c r="B288" i="10"/>
  <c r="C288" i="10"/>
  <c r="D288" i="10"/>
  <c r="E288" i="10"/>
  <c r="F288" i="10"/>
  <c r="G288" i="10"/>
  <c r="H288" i="10"/>
  <c r="N288" i="10"/>
  <c r="A289" i="10"/>
  <c r="B289" i="10"/>
  <c r="C289" i="10"/>
  <c r="D289" i="10"/>
  <c r="E289" i="10"/>
  <c r="F289" i="10"/>
  <c r="G289" i="10"/>
  <c r="H289" i="10"/>
  <c r="N289" i="10"/>
  <c r="A290" i="10"/>
  <c r="B290" i="10"/>
  <c r="C290" i="10"/>
  <c r="D290" i="10"/>
  <c r="E290" i="10"/>
  <c r="F290" i="10"/>
  <c r="G290" i="10"/>
  <c r="H290" i="10"/>
  <c r="N290" i="10"/>
  <c r="A291" i="10"/>
  <c r="B291" i="10"/>
  <c r="C291" i="10"/>
  <c r="D291" i="10"/>
  <c r="E291" i="10"/>
  <c r="F291" i="10"/>
  <c r="G291" i="10"/>
  <c r="H291" i="10"/>
  <c r="N291" i="10"/>
  <c r="A292" i="10"/>
  <c r="B292" i="10"/>
  <c r="C292" i="10"/>
  <c r="D292" i="10"/>
  <c r="E292" i="10"/>
  <c r="F292" i="10"/>
  <c r="G292" i="10"/>
  <c r="H292" i="10"/>
  <c r="N292" i="10"/>
  <c r="A293" i="10"/>
  <c r="B293" i="10"/>
  <c r="C293" i="10"/>
  <c r="D293" i="10"/>
  <c r="E293" i="10"/>
  <c r="F293" i="10"/>
  <c r="G293" i="10"/>
  <c r="H293" i="10"/>
  <c r="N293" i="10"/>
  <c r="A294" i="10"/>
  <c r="B294" i="10"/>
  <c r="C294" i="10"/>
  <c r="D294" i="10"/>
  <c r="E294" i="10"/>
  <c r="F294" i="10"/>
  <c r="G294" i="10"/>
  <c r="H294" i="10"/>
  <c r="N294" i="10"/>
  <c r="A295" i="10"/>
  <c r="B295" i="10"/>
  <c r="C295" i="10"/>
  <c r="D295" i="10"/>
  <c r="E295" i="10"/>
  <c r="F295" i="10"/>
  <c r="G295" i="10"/>
  <c r="H295" i="10"/>
  <c r="N295" i="10"/>
  <c r="A296" i="10"/>
  <c r="B296" i="10"/>
  <c r="C296" i="10"/>
  <c r="D296" i="10"/>
  <c r="E296" i="10"/>
  <c r="F296" i="10"/>
  <c r="G296" i="10"/>
  <c r="H296" i="10"/>
  <c r="N296" i="10"/>
  <c r="A297" i="10"/>
  <c r="B297" i="10"/>
  <c r="C297" i="10"/>
  <c r="D297" i="10"/>
  <c r="E297" i="10"/>
  <c r="F297" i="10"/>
  <c r="G297" i="10"/>
  <c r="H297" i="10"/>
  <c r="N297" i="10"/>
  <c r="A298" i="10"/>
  <c r="B298" i="10"/>
  <c r="C298" i="10"/>
  <c r="D298" i="10"/>
  <c r="E298" i="10"/>
  <c r="F298" i="10"/>
  <c r="G298" i="10"/>
  <c r="H298" i="10"/>
  <c r="N298" i="10"/>
  <c r="A299" i="10"/>
  <c r="B299" i="10"/>
  <c r="C299" i="10"/>
  <c r="D299" i="10"/>
  <c r="E299" i="10"/>
  <c r="F299" i="10"/>
  <c r="G299" i="10"/>
  <c r="H299" i="10"/>
  <c r="N299" i="10"/>
  <c r="A300" i="10"/>
  <c r="B300" i="10"/>
  <c r="C300" i="10"/>
  <c r="D300" i="10"/>
  <c r="E300" i="10"/>
  <c r="F300" i="10"/>
  <c r="G300" i="10"/>
  <c r="H300" i="10"/>
  <c r="N300" i="10"/>
  <c r="A301" i="10"/>
  <c r="B301" i="10"/>
  <c r="C301" i="10"/>
  <c r="D301" i="10"/>
  <c r="E301" i="10"/>
  <c r="F301" i="10"/>
  <c r="G301" i="10"/>
  <c r="H301" i="10"/>
  <c r="N301" i="10"/>
  <c r="A302" i="10"/>
  <c r="B302" i="10"/>
  <c r="C302" i="10"/>
  <c r="D302" i="10"/>
  <c r="E302" i="10"/>
  <c r="F302" i="10"/>
  <c r="G302" i="10"/>
  <c r="H302" i="10"/>
  <c r="N302" i="10"/>
  <c r="A303" i="10"/>
  <c r="B303" i="10"/>
  <c r="C303" i="10"/>
  <c r="D303" i="10"/>
  <c r="E303" i="10"/>
  <c r="F303" i="10"/>
  <c r="G303" i="10"/>
  <c r="H303" i="10"/>
  <c r="N303" i="10"/>
  <c r="A304" i="10"/>
  <c r="B304" i="10"/>
  <c r="C304" i="10"/>
  <c r="D304" i="10"/>
  <c r="E304" i="10"/>
  <c r="F304" i="10"/>
  <c r="G304" i="10"/>
  <c r="H304" i="10"/>
  <c r="N304" i="10"/>
  <c r="A305" i="10"/>
  <c r="B305" i="10"/>
  <c r="C305" i="10"/>
  <c r="D305" i="10"/>
  <c r="E305" i="10"/>
  <c r="F305" i="10"/>
  <c r="G305" i="10"/>
  <c r="H305" i="10"/>
  <c r="N305" i="10"/>
  <c r="A306" i="10"/>
  <c r="B306" i="10"/>
  <c r="C306" i="10"/>
  <c r="D306" i="10"/>
  <c r="E306" i="10"/>
  <c r="F306" i="10"/>
  <c r="G306" i="10"/>
  <c r="H306" i="10"/>
  <c r="N306" i="10"/>
  <c r="A307" i="10"/>
  <c r="B307" i="10"/>
  <c r="C307" i="10"/>
  <c r="D307" i="10"/>
  <c r="E307" i="10"/>
  <c r="F307" i="10"/>
  <c r="G307" i="10"/>
  <c r="H307" i="10"/>
  <c r="N307" i="10"/>
  <c r="A308" i="10"/>
  <c r="B308" i="10"/>
  <c r="C308" i="10"/>
  <c r="D308" i="10"/>
  <c r="E308" i="10"/>
  <c r="F308" i="10"/>
  <c r="G308" i="10"/>
  <c r="H308" i="10"/>
  <c r="N308" i="10"/>
  <c r="A309" i="10"/>
  <c r="B309" i="10"/>
  <c r="C309" i="10"/>
  <c r="D309" i="10"/>
  <c r="E309" i="10"/>
  <c r="F309" i="10"/>
  <c r="G309" i="10"/>
  <c r="H309" i="10"/>
  <c r="N309" i="10"/>
  <c r="A310" i="10"/>
  <c r="B310" i="10"/>
  <c r="C310" i="10"/>
  <c r="D310" i="10"/>
  <c r="E310" i="10"/>
  <c r="F310" i="10"/>
  <c r="G310" i="10"/>
  <c r="H310" i="10"/>
  <c r="N310" i="10"/>
  <c r="A311" i="10"/>
  <c r="B311" i="10"/>
  <c r="C311" i="10"/>
  <c r="D311" i="10"/>
  <c r="E311" i="10"/>
  <c r="F311" i="10"/>
  <c r="G311" i="10"/>
  <c r="H311" i="10"/>
  <c r="N311" i="10"/>
  <c r="A312" i="10"/>
  <c r="B312" i="10"/>
  <c r="C312" i="10"/>
  <c r="D312" i="10"/>
  <c r="E312" i="10"/>
  <c r="F312" i="10"/>
  <c r="G312" i="10"/>
  <c r="H312" i="10"/>
  <c r="N312" i="10"/>
  <c r="A313" i="10"/>
  <c r="B313" i="10"/>
  <c r="C313" i="10"/>
  <c r="D313" i="10"/>
  <c r="E313" i="10"/>
  <c r="F313" i="10"/>
  <c r="G313" i="10"/>
  <c r="H313" i="10"/>
  <c r="N313" i="10"/>
  <c r="A314" i="10"/>
  <c r="B314" i="10"/>
  <c r="C314" i="10"/>
  <c r="D314" i="10"/>
  <c r="E314" i="10"/>
  <c r="F314" i="10"/>
  <c r="G314" i="10"/>
  <c r="H314" i="10"/>
  <c r="N314" i="10"/>
  <c r="A315" i="10"/>
  <c r="B315" i="10"/>
  <c r="C315" i="10"/>
  <c r="D315" i="10"/>
  <c r="E315" i="10"/>
  <c r="F315" i="10"/>
  <c r="G315" i="10"/>
  <c r="H315" i="10"/>
  <c r="N315" i="10"/>
  <c r="A316" i="10"/>
  <c r="B316" i="10"/>
  <c r="C316" i="10"/>
  <c r="D316" i="10"/>
  <c r="E316" i="10"/>
  <c r="F316" i="10"/>
  <c r="G316" i="10"/>
  <c r="H316" i="10"/>
  <c r="N316" i="10"/>
  <c r="A317" i="10"/>
  <c r="B317" i="10"/>
  <c r="C317" i="10"/>
  <c r="D317" i="10"/>
  <c r="E317" i="10"/>
  <c r="F317" i="10"/>
  <c r="G317" i="10"/>
  <c r="H317" i="10"/>
  <c r="N317" i="10"/>
  <c r="A318" i="10"/>
  <c r="B318" i="10"/>
  <c r="C318" i="10"/>
  <c r="D318" i="10"/>
  <c r="E318" i="10"/>
  <c r="F318" i="10"/>
  <c r="G318" i="10"/>
  <c r="H318" i="10"/>
  <c r="N318" i="10"/>
  <c r="A319" i="10"/>
  <c r="B319" i="10"/>
  <c r="C319" i="10"/>
  <c r="D319" i="10"/>
  <c r="E319" i="10"/>
  <c r="F319" i="10"/>
  <c r="G319" i="10"/>
  <c r="H319" i="10"/>
  <c r="N319" i="10"/>
  <c r="A320" i="10"/>
  <c r="B320" i="10"/>
  <c r="C320" i="10"/>
  <c r="D320" i="10"/>
  <c r="E320" i="10"/>
  <c r="F320" i="10"/>
  <c r="G320" i="10"/>
  <c r="H320" i="10"/>
  <c r="N320" i="10"/>
  <c r="A321" i="10"/>
  <c r="B321" i="10"/>
  <c r="C321" i="10"/>
  <c r="D321" i="10"/>
  <c r="E321" i="10"/>
  <c r="F321" i="10"/>
  <c r="G321" i="10"/>
  <c r="H321" i="10"/>
  <c r="N321" i="10"/>
  <c r="A322" i="10"/>
  <c r="B322" i="10"/>
  <c r="C322" i="10"/>
  <c r="D322" i="10"/>
  <c r="E322" i="10"/>
  <c r="F322" i="10"/>
  <c r="G322" i="10"/>
  <c r="H322" i="10"/>
  <c r="N322" i="10"/>
  <c r="A323" i="10"/>
  <c r="B323" i="10"/>
  <c r="C323" i="10"/>
  <c r="D323" i="10"/>
  <c r="E323" i="10"/>
  <c r="F323" i="10"/>
  <c r="G323" i="10"/>
  <c r="H323" i="10"/>
  <c r="N323" i="10"/>
  <c r="A324" i="10"/>
  <c r="B324" i="10"/>
  <c r="C324" i="10"/>
  <c r="D324" i="10"/>
  <c r="E324" i="10"/>
  <c r="F324" i="10"/>
  <c r="G324" i="10"/>
  <c r="H324" i="10"/>
  <c r="N324" i="10"/>
  <c r="A325" i="10"/>
  <c r="B325" i="10"/>
  <c r="C325" i="10"/>
  <c r="D325" i="10"/>
  <c r="E325" i="10"/>
  <c r="F325" i="10"/>
  <c r="G325" i="10"/>
  <c r="H325" i="10"/>
  <c r="N325" i="10"/>
  <c r="A326" i="10"/>
  <c r="B326" i="10"/>
  <c r="C326" i="10"/>
  <c r="D326" i="10"/>
  <c r="E326" i="10"/>
  <c r="F326" i="10"/>
  <c r="G326" i="10"/>
  <c r="H326" i="10"/>
  <c r="N326" i="10"/>
  <c r="A327" i="10"/>
  <c r="B327" i="10"/>
  <c r="C327" i="10"/>
  <c r="D327" i="10"/>
  <c r="E327" i="10"/>
  <c r="F327" i="10"/>
  <c r="G327" i="10"/>
  <c r="H327" i="10"/>
  <c r="N327" i="10"/>
  <c r="A328" i="10"/>
  <c r="B328" i="10"/>
  <c r="C328" i="10"/>
  <c r="D328" i="10"/>
  <c r="E328" i="10"/>
  <c r="F328" i="10"/>
  <c r="G328" i="10"/>
  <c r="H328" i="10"/>
  <c r="N328" i="10"/>
  <c r="A329" i="10"/>
  <c r="B329" i="10"/>
  <c r="C329" i="10"/>
  <c r="D329" i="10"/>
  <c r="E329" i="10"/>
  <c r="F329" i="10"/>
  <c r="G329" i="10"/>
  <c r="H329" i="10"/>
  <c r="N329" i="10"/>
  <c r="A330" i="10"/>
  <c r="B330" i="10"/>
  <c r="C330" i="10"/>
  <c r="D330" i="10"/>
  <c r="E330" i="10"/>
  <c r="F330" i="10"/>
  <c r="G330" i="10"/>
  <c r="H330" i="10"/>
  <c r="N330" i="10"/>
  <c r="A331" i="10"/>
  <c r="B331" i="10"/>
  <c r="C331" i="10"/>
  <c r="D331" i="10"/>
  <c r="E331" i="10"/>
  <c r="F331" i="10"/>
  <c r="G331" i="10"/>
  <c r="H331" i="10"/>
  <c r="N331" i="10"/>
  <c r="A332" i="10"/>
  <c r="B332" i="10"/>
  <c r="C332" i="10"/>
  <c r="D332" i="10"/>
  <c r="E332" i="10"/>
  <c r="F332" i="10"/>
  <c r="G332" i="10"/>
  <c r="H332" i="10"/>
  <c r="N332" i="10"/>
  <c r="A333" i="10"/>
  <c r="B333" i="10"/>
  <c r="C333" i="10"/>
  <c r="D333" i="10"/>
  <c r="E333" i="10"/>
  <c r="F333" i="10"/>
  <c r="G333" i="10"/>
  <c r="H333" i="10"/>
  <c r="N333" i="10"/>
  <c r="A334" i="10"/>
  <c r="B334" i="10"/>
  <c r="C334" i="10"/>
  <c r="D334" i="10"/>
  <c r="E334" i="10"/>
  <c r="F334" i="10"/>
  <c r="G334" i="10"/>
  <c r="H334" i="10"/>
  <c r="N334" i="10"/>
  <c r="A335" i="10"/>
  <c r="B335" i="10"/>
  <c r="C335" i="10"/>
  <c r="D335" i="10"/>
  <c r="E335" i="10"/>
  <c r="F335" i="10"/>
  <c r="G335" i="10"/>
  <c r="H335" i="10"/>
  <c r="N335" i="10"/>
  <c r="A336" i="10"/>
  <c r="B336" i="10"/>
  <c r="C336" i="10"/>
  <c r="D336" i="10"/>
  <c r="E336" i="10"/>
  <c r="F336" i="10"/>
  <c r="G336" i="10"/>
  <c r="H336" i="10"/>
  <c r="N336" i="10"/>
  <c r="A337" i="10"/>
  <c r="B337" i="10"/>
  <c r="C337" i="10"/>
  <c r="D337" i="10"/>
  <c r="E337" i="10"/>
  <c r="F337" i="10"/>
  <c r="G337" i="10"/>
  <c r="H337" i="10"/>
  <c r="N337" i="10"/>
  <c r="A338" i="10"/>
  <c r="B338" i="10"/>
  <c r="C338" i="10"/>
  <c r="D338" i="10"/>
  <c r="E338" i="10"/>
  <c r="F338" i="10"/>
  <c r="G338" i="10"/>
  <c r="H338" i="10"/>
  <c r="N338" i="10"/>
  <c r="A339" i="10"/>
  <c r="B339" i="10"/>
  <c r="C339" i="10"/>
  <c r="D339" i="10"/>
  <c r="E339" i="10"/>
  <c r="F339" i="10"/>
  <c r="G339" i="10"/>
  <c r="H339" i="10"/>
  <c r="N339" i="10"/>
  <c r="A340" i="10"/>
  <c r="B340" i="10"/>
  <c r="C340" i="10"/>
  <c r="D340" i="10"/>
  <c r="E340" i="10"/>
  <c r="F340" i="10"/>
  <c r="G340" i="10"/>
  <c r="H340" i="10"/>
  <c r="N340" i="10"/>
  <c r="A341" i="10"/>
  <c r="B341" i="10"/>
  <c r="C341" i="10"/>
  <c r="D341" i="10"/>
  <c r="E341" i="10"/>
  <c r="F341" i="10"/>
  <c r="G341" i="10"/>
  <c r="H341" i="10"/>
  <c r="N341" i="10"/>
  <c r="A342" i="10"/>
  <c r="B342" i="10"/>
  <c r="C342" i="10"/>
  <c r="D342" i="10"/>
  <c r="E342" i="10"/>
  <c r="F342" i="10"/>
  <c r="G342" i="10"/>
  <c r="H342" i="10"/>
  <c r="N342" i="10"/>
  <c r="A343" i="10"/>
  <c r="B343" i="10"/>
  <c r="C343" i="10"/>
  <c r="D343" i="10"/>
  <c r="E343" i="10"/>
  <c r="F343" i="10"/>
  <c r="G343" i="10"/>
  <c r="H343" i="10"/>
  <c r="N343" i="10"/>
  <c r="A344" i="10"/>
  <c r="B344" i="10"/>
  <c r="C344" i="10"/>
  <c r="D344" i="10"/>
  <c r="E344" i="10"/>
  <c r="F344" i="10"/>
  <c r="G344" i="10"/>
  <c r="H344" i="10"/>
  <c r="N344" i="10"/>
  <c r="A345" i="10"/>
  <c r="B345" i="10"/>
  <c r="C345" i="10"/>
  <c r="D345" i="10"/>
  <c r="E345" i="10"/>
  <c r="F345" i="10"/>
  <c r="G345" i="10"/>
  <c r="H345" i="10"/>
  <c r="N345" i="10"/>
  <c r="A346" i="10"/>
  <c r="B346" i="10"/>
  <c r="C346" i="10"/>
  <c r="D346" i="10"/>
  <c r="E346" i="10"/>
  <c r="F346" i="10"/>
  <c r="G346" i="10"/>
  <c r="H346" i="10"/>
  <c r="N346" i="10"/>
  <c r="A347" i="10"/>
  <c r="B347" i="10"/>
  <c r="C347" i="10"/>
  <c r="D347" i="10"/>
  <c r="E347" i="10"/>
  <c r="F347" i="10"/>
  <c r="G347" i="10"/>
  <c r="H347" i="10"/>
  <c r="N347" i="10"/>
  <c r="A348" i="10"/>
  <c r="B348" i="10"/>
  <c r="C348" i="10"/>
  <c r="D348" i="10"/>
  <c r="E348" i="10"/>
  <c r="F348" i="10"/>
  <c r="G348" i="10"/>
  <c r="H348" i="10"/>
  <c r="N348" i="10"/>
  <c r="A349" i="10"/>
  <c r="B349" i="10"/>
  <c r="C349" i="10"/>
  <c r="D349" i="10"/>
  <c r="E349" i="10"/>
  <c r="F349" i="10"/>
  <c r="G349" i="10"/>
  <c r="H349" i="10"/>
  <c r="N349" i="10"/>
  <c r="A350" i="10"/>
  <c r="B350" i="10"/>
  <c r="C350" i="10"/>
  <c r="D350" i="10"/>
  <c r="E350" i="10"/>
  <c r="F350" i="10"/>
  <c r="G350" i="10"/>
  <c r="H350" i="10"/>
  <c r="N350" i="10"/>
  <c r="A351" i="10"/>
  <c r="B351" i="10"/>
  <c r="C351" i="10"/>
  <c r="D351" i="10"/>
  <c r="E351" i="10"/>
  <c r="F351" i="10"/>
  <c r="G351" i="10"/>
  <c r="H351" i="10"/>
  <c r="N351" i="10"/>
  <c r="A352" i="10"/>
  <c r="B352" i="10"/>
  <c r="C352" i="10"/>
  <c r="D352" i="10"/>
  <c r="E352" i="10"/>
  <c r="F352" i="10"/>
  <c r="G352" i="10"/>
  <c r="H352" i="10"/>
  <c r="N352" i="10"/>
  <c r="A353" i="10"/>
  <c r="B353" i="10"/>
  <c r="C353" i="10"/>
  <c r="D353" i="10"/>
  <c r="E353" i="10"/>
  <c r="F353" i="10"/>
  <c r="G353" i="10"/>
  <c r="H353" i="10"/>
  <c r="N353" i="10"/>
  <c r="A354" i="10"/>
  <c r="B354" i="10"/>
  <c r="C354" i="10"/>
  <c r="D354" i="10"/>
  <c r="E354" i="10"/>
  <c r="F354" i="10"/>
  <c r="G354" i="10"/>
  <c r="H354" i="10"/>
  <c r="N354" i="10"/>
  <c r="A355" i="10"/>
  <c r="B355" i="10"/>
  <c r="C355" i="10"/>
  <c r="D355" i="10"/>
  <c r="E355" i="10"/>
  <c r="F355" i="10"/>
  <c r="G355" i="10"/>
  <c r="H355" i="10"/>
  <c r="N355" i="10"/>
  <c r="A356" i="10"/>
  <c r="B356" i="10"/>
  <c r="C356" i="10"/>
  <c r="D356" i="10"/>
  <c r="E356" i="10"/>
  <c r="F356" i="10"/>
  <c r="G356" i="10"/>
  <c r="H356" i="10"/>
  <c r="N356" i="10"/>
  <c r="A357" i="10"/>
  <c r="B357" i="10"/>
  <c r="C357" i="10"/>
  <c r="D357" i="10"/>
  <c r="E357" i="10"/>
  <c r="F357" i="10"/>
  <c r="G357" i="10"/>
  <c r="H357" i="10"/>
  <c r="N357" i="10"/>
  <c r="A358" i="10"/>
  <c r="B358" i="10"/>
  <c r="C358" i="10"/>
  <c r="D358" i="10"/>
  <c r="E358" i="10"/>
  <c r="F358" i="10"/>
  <c r="G358" i="10"/>
  <c r="H358" i="10"/>
  <c r="N358" i="10"/>
  <c r="A359" i="10"/>
  <c r="B359" i="10"/>
  <c r="C359" i="10"/>
  <c r="D359" i="10"/>
  <c r="E359" i="10"/>
  <c r="F359" i="10"/>
  <c r="G359" i="10"/>
  <c r="H359" i="10"/>
  <c r="N359" i="10"/>
  <c r="A360" i="10"/>
  <c r="B360" i="10"/>
  <c r="C360" i="10"/>
  <c r="D360" i="10"/>
  <c r="E360" i="10"/>
  <c r="F360" i="10"/>
  <c r="G360" i="10"/>
  <c r="H360" i="10"/>
  <c r="N360" i="10"/>
  <c r="A361" i="10"/>
  <c r="B361" i="10"/>
  <c r="C361" i="10"/>
  <c r="D361" i="10"/>
  <c r="E361" i="10"/>
  <c r="F361" i="10"/>
  <c r="G361" i="10"/>
  <c r="H361" i="10"/>
  <c r="N361" i="10"/>
  <c r="A362" i="10"/>
  <c r="B362" i="10"/>
  <c r="C362" i="10"/>
  <c r="D362" i="10"/>
  <c r="E362" i="10"/>
  <c r="F362" i="10"/>
  <c r="G362" i="10"/>
  <c r="H362" i="10"/>
  <c r="N362" i="10"/>
  <c r="A363" i="10"/>
  <c r="B363" i="10"/>
  <c r="C363" i="10"/>
  <c r="D363" i="10"/>
  <c r="E363" i="10"/>
  <c r="F363" i="10"/>
  <c r="G363" i="10"/>
  <c r="H363" i="10"/>
  <c r="N363" i="10"/>
  <c r="A364" i="10"/>
  <c r="B364" i="10"/>
  <c r="C364" i="10"/>
  <c r="D364" i="10"/>
  <c r="E364" i="10"/>
  <c r="F364" i="10"/>
  <c r="G364" i="10"/>
  <c r="H364" i="10"/>
  <c r="N364" i="10"/>
  <c r="A365" i="10"/>
  <c r="B365" i="10"/>
  <c r="C365" i="10"/>
  <c r="D365" i="10"/>
  <c r="E365" i="10"/>
  <c r="F365" i="10"/>
  <c r="G365" i="10"/>
  <c r="H365" i="10"/>
  <c r="N365" i="10"/>
  <c r="A366" i="10"/>
  <c r="B366" i="10"/>
  <c r="C366" i="10"/>
  <c r="D366" i="10"/>
  <c r="E366" i="10"/>
  <c r="F366" i="10"/>
  <c r="G366" i="10"/>
  <c r="H366" i="10"/>
  <c r="N366" i="10"/>
  <c r="A367" i="10"/>
  <c r="B367" i="10"/>
  <c r="C367" i="10"/>
  <c r="D367" i="10"/>
  <c r="E367" i="10"/>
  <c r="F367" i="10"/>
  <c r="G367" i="10"/>
  <c r="H367" i="10"/>
  <c r="N367" i="10"/>
  <c r="A368" i="10"/>
  <c r="B368" i="10"/>
  <c r="C368" i="10"/>
  <c r="D368" i="10"/>
  <c r="E368" i="10"/>
  <c r="F368" i="10"/>
  <c r="G368" i="10"/>
  <c r="H368" i="10"/>
  <c r="N368" i="10"/>
  <c r="A369" i="10"/>
  <c r="B369" i="10"/>
  <c r="C369" i="10"/>
  <c r="D369" i="10"/>
  <c r="E369" i="10"/>
  <c r="F369" i="10"/>
  <c r="G369" i="10"/>
  <c r="H369" i="10"/>
  <c r="N369" i="10"/>
  <c r="A370" i="10"/>
  <c r="B370" i="10"/>
  <c r="C370" i="10"/>
  <c r="D370" i="10"/>
  <c r="E370" i="10"/>
  <c r="F370" i="10"/>
  <c r="G370" i="10"/>
  <c r="H370" i="10"/>
  <c r="N370" i="10"/>
  <c r="A371" i="10"/>
  <c r="B371" i="10"/>
  <c r="C371" i="10"/>
  <c r="D371" i="10"/>
  <c r="E371" i="10"/>
  <c r="F371" i="10"/>
  <c r="G371" i="10"/>
  <c r="H371" i="10"/>
  <c r="N371" i="10"/>
  <c r="A372" i="10"/>
  <c r="B372" i="10"/>
  <c r="C372" i="10"/>
  <c r="D372" i="10"/>
  <c r="E372" i="10"/>
  <c r="F372" i="10"/>
  <c r="G372" i="10"/>
  <c r="H372" i="10"/>
  <c r="N372" i="10"/>
  <c r="A373" i="10"/>
  <c r="B373" i="10"/>
  <c r="C373" i="10"/>
  <c r="D373" i="10"/>
  <c r="E373" i="10"/>
  <c r="F373" i="10"/>
  <c r="G373" i="10"/>
  <c r="H373" i="10"/>
  <c r="N373" i="10"/>
  <c r="A374" i="10"/>
  <c r="B374" i="10"/>
  <c r="C374" i="10"/>
  <c r="D374" i="10"/>
  <c r="E374" i="10"/>
  <c r="F374" i="10"/>
  <c r="G374" i="10"/>
  <c r="H374" i="10"/>
  <c r="N374" i="10"/>
  <c r="A375" i="10"/>
  <c r="B375" i="10"/>
  <c r="C375" i="10"/>
  <c r="D375" i="10"/>
  <c r="E375" i="10"/>
  <c r="F375" i="10"/>
  <c r="G375" i="10"/>
  <c r="H375" i="10"/>
  <c r="N375" i="10"/>
  <c r="A376" i="10"/>
  <c r="B376" i="10"/>
  <c r="C376" i="10"/>
  <c r="D376" i="10"/>
  <c r="E376" i="10"/>
  <c r="F376" i="10"/>
  <c r="G376" i="10"/>
  <c r="H376" i="10"/>
  <c r="N376" i="10"/>
  <c r="A377" i="10"/>
  <c r="B377" i="10"/>
  <c r="C377" i="10"/>
  <c r="D377" i="10"/>
  <c r="E377" i="10"/>
  <c r="F377" i="10"/>
  <c r="G377" i="10"/>
  <c r="H377" i="10"/>
  <c r="N377" i="10"/>
  <c r="A378" i="10"/>
  <c r="B378" i="10"/>
  <c r="C378" i="10"/>
  <c r="D378" i="10"/>
  <c r="E378" i="10"/>
  <c r="F378" i="10"/>
  <c r="G378" i="10"/>
  <c r="H378" i="10"/>
  <c r="N378" i="10"/>
  <c r="A379" i="10"/>
  <c r="B379" i="10"/>
  <c r="C379" i="10"/>
  <c r="D379" i="10"/>
  <c r="E379" i="10"/>
  <c r="F379" i="10"/>
  <c r="G379" i="10"/>
  <c r="H379" i="10"/>
  <c r="N379" i="10"/>
  <c r="A380" i="10"/>
  <c r="B380" i="10"/>
  <c r="C380" i="10"/>
  <c r="D380" i="10"/>
  <c r="E380" i="10"/>
  <c r="F380" i="10"/>
  <c r="G380" i="10"/>
  <c r="H380" i="10"/>
  <c r="N380" i="10"/>
  <c r="A381" i="10"/>
  <c r="B381" i="10"/>
  <c r="C381" i="10"/>
  <c r="D381" i="10"/>
  <c r="E381" i="10"/>
  <c r="F381" i="10"/>
  <c r="G381" i="10"/>
  <c r="H381" i="10"/>
  <c r="N381" i="10"/>
  <c r="A382" i="10"/>
  <c r="B382" i="10"/>
  <c r="C382" i="10"/>
  <c r="D382" i="10"/>
  <c r="E382" i="10"/>
  <c r="F382" i="10"/>
  <c r="G382" i="10"/>
  <c r="H382" i="10"/>
  <c r="N382" i="10"/>
  <c r="A383" i="10"/>
  <c r="B383" i="10"/>
  <c r="C383" i="10"/>
  <c r="D383" i="10"/>
  <c r="E383" i="10"/>
  <c r="F383" i="10"/>
  <c r="G383" i="10"/>
  <c r="H383" i="10"/>
  <c r="N383" i="10"/>
  <c r="A384" i="10"/>
  <c r="B384" i="10"/>
  <c r="C384" i="10"/>
  <c r="D384" i="10"/>
  <c r="E384" i="10"/>
  <c r="F384" i="10"/>
  <c r="G384" i="10"/>
  <c r="H384" i="10"/>
  <c r="N384" i="10"/>
  <c r="A385" i="10"/>
  <c r="B385" i="10"/>
  <c r="C385" i="10"/>
  <c r="D385" i="10"/>
  <c r="E385" i="10"/>
  <c r="F385" i="10"/>
  <c r="G385" i="10"/>
  <c r="H385" i="10"/>
  <c r="N385" i="10"/>
  <c r="A386" i="10"/>
  <c r="B386" i="10"/>
  <c r="C386" i="10"/>
  <c r="D386" i="10"/>
  <c r="E386" i="10"/>
  <c r="F386" i="10"/>
  <c r="G386" i="10"/>
  <c r="H386" i="10"/>
  <c r="N386" i="10"/>
  <c r="A387" i="10"/>
  <c r="B387" i="10"/>
  <c r="C387" i="10"/>
  <c r="D387" i="10"/>
  <c r="E387" i="10"/>
  <c r="F387" i="10"/>
  <c r="G387" i="10"/>
  <c r="H387" i="10"/>
  <c r="N387" i="10"/>
  <c r="A388" i="10"/>
  <c r="B388" i="10"/>
  <c r="C388" i="10"/>
  <c r="D388" i="10"/>
  <c r="E388" i="10"/>
  <c r="F388" i="10"/>
  <c r="G388" i="10"/>
  <c r="H388" i="10"/>
  <c r="N388" i="10"/>
  <c r="A389" i="10"/>
  <c r="B389" i="10"/>
  <c r="C389" i="10"/>
  <c r="D389" i="10"/>
  <c r="E389" i="10"/>
  <c r="F389" i="10"/>
  <c r="G389" i="10"/>
  <c r="H389" i="10"/>
  <c r="N389" i="10"/>
  <c r="A390" i="10"/>
  <c r="B390" i="10"/>
  <c r="C390" i="10"/>
  <c r="D390" i="10"/>
  <c r="E390" i="10"/>
  <c r="F390" i="10"/>
  <c r="G390" i="10"/>
  <c r="H390" i="10"/>
  <c r="N390" i="10"/>
  <c r="A391" i="10"/>
  <c r="B391" i="10"/>
  <c r="C391" i="10"/>
  <c r="D391" i="10"/>
  <c r="E391" i="10"/>
  <c r="F391" i="10"/>
  <c r="G391" i="10"/>
  <c r="H391" i="10"/>
  <c r="N391" i="10"/>
  <c r="A392" i="10"/>
  <c r="B392" i="10"/>
  <c r="C392" i="10"/>
  <c r="D392" i="10"/>
  <c r="E392" i="10"/>
  <c r="F392" i="10"/>
  <c r="G392" i="10"/>
  <c r="H392" i="10"/>
  <c r="N392" i="10"/>
  <c r="A393" i="10"/>
  <c r="B393" i="10"/>
  <c r="C393" i="10"/>
  <c r="D393" i="10"/>
  <c r="E393" i="10"/>
  <c r="F393" i="10"/>
  <c r="G393" i="10"/>
  <c r="H393" i="10"/>
  <c r="N393" i="10"/>
  <c r="A394" i="10"/>
  <c r="B394" i="10"/>
  <c r="C394" i="10"/>
  <c r="D394" i="10"/>
  <c r="E394" i="10"/>
  <c r="F394" i="10"/>
  <c r="G394" i="10"/>
  <c r="H394" i="10"/>
  <c r="N394" i="10"/>
  <c r="A395" i="10"/>
  <c r="B395" i="10"/>
  <c r="C395" i="10"/>
  <c r="D395" i="10"/>
  <c r="E395" i="10"/>
  <c r="F395" i="10"/>
  <c r="G395" i="10"/>
  <c r="H395" i="10"/>
  <c r="N395" i="10"/>
  <c r="A396" i="10"/>
  <c r="B396" i="10"/>
  <c r="C396" i="10"/>
  <c r="D396" i="10"/>
  <c r="E396" i="10"/>
  <c r="F396" i="10"/>
  <c r="G396" i="10"/>
  <c r="H396" i="10"/>
  <c r="N396" i="10"/>
  <c r="A397" i="10"/>
  <c r="B397" i="10"/>
  <c r="C397" i="10"/>
  <c r="D397" i="10"/>
  <c r="E397" i="10"/>
  <c r="F397" i="10"/>
  <c r="G397" i="10"/>
  <c r="H397" i="10"/>
  <c r="N397" i="10"/>
  <c r="A398" i="10"/>
  <c r="B398" i="10"/>
  <c r="C398" i="10"/>
  <c r="D398" i="10"/>
  <c r="E398" i="10"/>
  <c r="F398" i="10"/>
  <c r="G398" i="10"/>
  <c r="H398" i="10"/>
  <c r="N398" i="10"/>
  <c r="A399" i="10"/>
  <c r="B399" i="10"/>
  <c r="C399" i="10"/>
  <c r="D399" i="10"/>
  <c r="E399" i="10"/>
  <c r="F399" i="10"/>
  <c r="G399" i="10"/>
  <c r="H399" i="10"/>
  <c r="N399" i="10"/>
  <c r="A400" i="10"/>
  <c r="B400" i="10"/>
  <c r="C400" i="10"/>
  <c r="D400" i="10"/>
  <c r="E400" i="10"/>
  <c r="F400" i="10"/>
  <c r="G400" i="10"/>
  <c r="H400" i="10"/>
  <c r="N400" i="10"/>
  <c r="A401" i="10"/>
  <c r="B401" i="10"/>
  <c r="C401" i="10"/>
  <c r="D401" i="10"/>
  <c r="E401" i="10"/>
  <c r="F401" i="10"/>
  <c r="G401" i="10"/>
  <c r="H401" i="10"/>
  <c r="N401" i="10"/>
  <c r="A402" i="10"/>
  <c r="B402" i="10"/>
  <c r="C402" i="10"/>
  <c r="D402" i="10"/>
  <c r="E402" i="10"/>
  <c r="F402" i="10"/>
  <c r="G402" i="10"/>
  <c r="H402" i="10"/>
  <c r="N402" i="10"/>
  <c r="A403" i="10"/>
  <c r="B403" i="10"/>
  <c r="C403" i="10"/>
  <c r="D403" i="10"/>
  <c r="E403" i="10"/>
  <c r="F403" i="10"/>
  <c r="G403" i="10"/>
  <c r="H403" i="10"/>
  <c r="N403" i="10"/>
  <c r="A404" i="10"/>
  <c r="B404" i="10"/>
  <c r="C404" i="10"/>
  <c r="D404" i="10"/>
  <c r="E404" i="10"/>
  <c r="F404" i="10"/>
  <c r="G404" i="10"/>
  <c r="H404" i="10"/>
  <c r="N404" i="10"/>
  <c r="A405" i="10"/>
  <c r="B405" i="10"/>
  <c r="C405" i="10"/>
  <c r="D405" i="10"/>
  <c r="E405" i="10"/>
  <c r="F405" i="10"/>
  <c r="G405" i="10"/>
  <c r="H405" i="10"/>
  <c r="N405" i="10"/>
  <c r="A406" i="10"/>
  <c r="B406" i="10"/>
  <c r="C406" i="10"/>
  <c r="D406" i="10"/>
  <c r="E406" i="10"/>
  <c r="F406" i="10"/>
  <c r="G406" i="10"/>
  <c r="H406" i="10"/>
  <c r="N406" i="10"/>
  <c r="A407" i="10"/>
  <c r="B407" i="10"/>
  <c r="C407" i="10"/>
  <c r="D407" i="10"/>
  <c r="E407" i="10"/>
  <c r="F407" i="10"/>
  <c r="G407" i="10"/>
  <c r="H407" i="10"/>
  <c r="N407" i="10"/>
  <c r="A408" i="10"/>
  <c r="B408" i="10"/>
  <c r="C408" i="10"/>
  <c r="D408" i="10"/>
  <c r="E408" i="10"/>
  <c r="F408" i="10"/>
  <c r="G408" i="10"/>
  <c r="H408" i="10"/>
  <c r="N408" i="10"/>
  <c r="A409" i="10"/>
  <c r="B409" i="10"/>
  <c r="C409" i="10"/>
  <c r="D409" i="10"/>
  <c r="E409" i="10"/>
  <c r="F409" i="10"/>
  <c r="G409" i="10"/>
  <c r="H409" i="10"/>
  <c r="N409" i="10"/>
  <c r="A410" i="10"/>
  <c r="B410" i="10"/>
  <c r="C410" i="10"/>
  <c r="D410" i="10"/>
  <c r="E410" i="10"/>
  <c r="F410" i="10"/>
  <c r="G410" i="10"/>
  <c r="H410" i="10"/>
  <c r="N410" i="10"/>
  <c r="A411" i="10"/>
  <c r="B411" i="10"/>
  <c r="C411" i="10"/>
  <c r="D411" i="10"/>
  <c r="E411" i="10"/>
  <c r="F411" i="10"/>
  <c r="G411" i="10"/>
  <c r="H411" i="10"/>
  <c r="N411" i="10"/>
  <c r="A412" i="10"/>
  <c r="B412" i="10"/>
  <c r="C412" i="10"/>
  <c r="D412" i="10"/>
  <c r="E412" i="10"/>
  <c r="F412" i="10"/>
  <c r="G412" i="10"/>
  <c r="H412" i="10"/>
  <c r="N412" i="10"/>
  <c r="A413" i="10"/>
  <c r="B413" i="10"/>
  <c r="C413" i="10"/>
  <c r="D413" i="10"/>
  <c r="E413" i="10"/>
  <c r="F413" i="10"/>
  <c r="G413" i="10"/>
  <c r="H413" i="10"/>
  <c r="N413" i="10"/>
  <c r="A414" i="10"/>
  <c r="B414" i="10"/>
  <c r="C414" i="10"/>
  <c r="D414" i="10"/>
  <c r="E414" i="10"/>
  <c r="F414" i="10"/>
  <c r="G414" i="10"/>
  <c r="H414" i="10"/>
  <c r="N414" i="10"/>
  <c r="A415" i="10"/>
  <c r="B415" i="10"/>
  <c r="C415" i="10"/>
  <c r="D415" i="10"/>
  <c r="E415" i="10"/>
  <c r="F415" i="10"/>
  <c r="G415" i="10"/>
  <c r="H415" i="10"/>
  <c r="N415" i="10"/>
  <c r="A416" i="10"/>
  <c r="B416" i="10"/>
  <c r="C416" i="10"/>
  <c r="D416" i="10"/>
  <c r="E416" i="10"/>
  <c r="F416" i="10"/>
  <c r="G416" i="10"/>
  <c r="H416" i="10"/>
  <c r="N416" i="10"/>
  <c r="A417" i="10"/>
  <c r="B417" i="10"/>
  <c r="C417" i="10"/>
  <c r="D417" i="10"/>
  <c r="E417" i="10"/>
  <c r="F417" i="10"/>
  <c r="G417" i="10"/>
  <c r="H417" i="10"/>
  <c r="N417" i="10"/>
  <c r="A418" i="10"/>
  <c r="B418" i="10"/>
  <c r="C418" i="10"/>
  <c r="D418" i="10"/>
  <c r="E418" i="10"/>
  <c r="F418" i="10"/>
  <c r="G418" i="10"/>
  <c r="H418" i="10"/>
  <c r="N418" i="10"/>
  <c r="A419" i="10"/>
  <c r="B419" i="10"/>
  <c r="C419" i="10"/>
  <c r="D419" i="10"/>
  <c r="E419" i="10"/>
  <c r="F419" i="10"/>
  <c r="G419" i="10"/>
  <c r="H419" i="10"/>
  <c r="N419" i="10"/>
  <c r="A420" i="10"/>
  <c r="B420" i="10"/>
  <c r="C420" i="10"/>
  <c r="D420" i="10"/>
  <c r="E420" i="10"/>
  <c r="F420" i="10"/>
  <c r="G420" i="10"/>
  <c r="H420" i="10"/>
  <c r="N420" i="10"/>
  <c r="A421" i="10"/>
  <c r="B421" i="10"/>
  <c r="C421" i="10"/>
  <c r="D421" i="10"/>
  <c r="E421" i="10"/>
  <c r="F421" i="10"/>
  <c r="G421" i="10"/>
  <c r="H421" i="10"/>
  <c r="N421" i="10"/>
  <c r="A422" i="10"/>
  <c r="B422" i="10"/>
  <c r="C422" i="10"/>
  <c r="D422" i="10"/>
  <c r="E422" i="10"/>
  <c r="F422" i="10"/>
  <c r="G422" i="10"/>
  <c r="H422" i="10"/>
  <c r="N422" i="10"/>
  <c r="A423" i="10"/>
  <c r="B423" i="10"/>
  <c r="C423" i="10"/>
  <c r="D423" i="10"/>
  <c r="E423" i="10"/>
  <c r="F423" i="10"/>
  <c r="G423" i="10"/>
  <c r="H423" i="10"/>
  <c r="N423" i="10"/>
  <c r="A424" i="10"/>
  <c r="B424" i="10"/>
  <c r="C424" i="10"/>
  <c r="D424" i="10"/>
  <c r="E424" i="10"/>
  <c r="F424" i="10"/>
  <c r="G424" i="10"/>
  <c r="H424" i="10"/>
  <c r="N424" i="10"/>
  <c r="A425" i="10"/>
  <c r="B425" i="10"/>
  <c r="C425" i="10"/>
  <c r="D425" i="10"/>
  <c r="E425" i="10"/>
  <c r="F425" i="10"/>
  <c r="G425" i="10"/>
  <c r="H425" i="10"/>
  <c r="N425" i="10"/>
  <c r="A426" i="10"/>
  <c r="B426" i="10"/>
  <c r="C426" i="10"/>
  <c r="D426" i="10"/>
  <c r="E426" i="10"/>
  <c r="F426" i="10"/>
  <c r="G426" i="10"/>
  <c r="H426" i="10"/>
  <c r="N426" i="10"/>
  <c r="A427" i="10"/>
  <c r="B427" i="10"/>
  <c r="C427" i="10"/>
  <c r="D427" i="10"/>
  <c r="E427" i="10"/>
  <c r="F427" i="10"/>
  <c r="G427" i="10"/>
  <c r="H427" i="10"/>
  <c r="N427" i="10"/>
  <c r="A428" i="10"/>
  <c r="B428" i="10"/>
  <c r="C428" i="10"/>
  <c r="D428" i="10"/>
  <c r="E428" i="10"/>
  <c r="F428" i="10"/>
  <c r="G428" i="10"/>
  <c r="H428" i="10"/>
  <c r="N428" i="10"/>
  <c r="A429" i="10"/>
  <c r="B429" i="10"/>
  <c r="C429" i="10"/>
  <c r="D429" i="10"/>
  <c r="E429" i="10"/>
  <c r="F429" i="10"/>
  <c r="G429" i="10"/>
  <c r="H429" i="10"/>
  <c r="N429" i="10"/>
  <c r="A430" i="10"/>
  <c r="B430" i="10"/>
  <c r="C430" i="10"/>
  <c r="D430" i="10"/>
  <c r="E430" i="10"/>
  <c r="F430" i="10"/>
  <c r="G430" i="10"/>
  <c r="H430" i="10"/>
  <c r="N430" i="10"/>
  <c r="A431" i="10"/>
  <c r="B431" i="10"/>
  <c r="C431" i="10"/>
  <c r="D431" i="10"/>
  <c r="E431" i="10"/>
  <c r="F431" i="10"/>
  <c r="G431" i="10"/>
  <c r="H431" i="10"/>
  <c r="N431" i="10"/>
  <c r="A432" i="10"/>
  <c r="B432" i="10"/>
  <c r="C432" i="10"/>
  <c r="D432" i="10"/>
  <c r="E432" i="10"/>
  <c r="F432" i="10"/>
  <c r="G432" i="10"/>
  <c r="H432" i="10"/>
  <c r="N432" i="10"/>
  <c r="A433" i="10"/>
  <c r="B433" i="10"/>
  <c r="C433" i="10"/>
  <c r="D433" i="10"/>
  <c r="E433" i="10"/>
  <c r="F433" i="10"/>
  <c r="G433" i="10"/>
  <c r="H433" i="10"/>
  <c r="N433" i="10"/>
  <c r="A434" i="10"/>
  <c r="B434" i="10"/>
  <c r="C434" i="10"/>
  <c r="D434" i="10"/>
  <c r="E434" i="10"/>
  <c r="F434" i="10"/>
  <c r="G434" i="10"/>
  <c r="H434" i="10"/>
  <c r="N434" i="10"/>
  <c r="A435" i="10"/>
  <c r="B435" i="10"/>
  <c r="C435" i="10"/>
  <c r="D435" i="10"/>
  <c r="E435" i="10"/>
  <c r="F435" i="10"/>
  <c r="G435" i="10"/>
  <c r="H435" i="10"/>
  <c r="N435" i="10"/>
  <c r="A436" i="10"/>
  <c r="B436" i="10"/>
  <c r="C436" i="10"/>
  <c r="D436" i="10"/>
  <c r="E436" i="10"/>
  <c r="F436" i="10"/>
  <c r="G436" i="10"/>
  <c r="H436" i="10"/>
  <c r="N436" i="10"/>
  <c r="A437" i="10"/>
  <c r="B437" i="10"/>
  <c r="C437" i="10"/>
  <c r="D437" i="10"/>
  <c r="E437" i="10"/>
  <c r="F437" i="10"/>
  <c r="G437" i="10"/>
  <c r="H437" i="10"/>
  <c r="N437" i="10"/>
  <c r="A438" i="10"/>
  <c r="B438" i="10"/>
  <c r="C438" i="10"/>
  <c r="D438" i="10"/>
  <c r="E438" i="10"/>
  <c r="F438" i="10"/>
  <c r="G438" i="10"/>
  <c r="H438" i="10"/>
  <c r="N438" i="10"/>
  <c r="A439" i="10"/>
  <c r="B439" i="10"/>
  <c r="C439" i="10"/>
  <c r="D439" i="10"/>
  <c r="E439" i="10"/>
  <c r="F439" i="10"/>
  <c r="G439" i="10"/>
  <c r="H439" i="10"/>
  <c r="N439" i="10"/>
  <c r="A440" i="10"/>
  <c r="B440" i="10"/>
  <c r="C440" i="10"/>
  <c r="D440" i="10"/>
  <c r="E440" i="10"/>
  <c r="F440" i="10"/>
  <c r="G440" i="10"/>
  <c r="H440" i="10"/>
  <c r="N440" i="10"/>
  <c r="A441" i="10"/>
  <c r="B441" i="10"/>
  <c r="C441" i="10"/>
  <c r="D441" i="10"/>
  <c r="E441" i="10"/>
  <c r="F441" i="10"/>
  <c r="G441" i="10"/>
  <c r="H441" i="10"/>
  <c r="N441" i="10"/>
  <c r="A442" i="10"/>
  <c r="B442" i="10"/>
  <c r="C442" i="10"/>
  <c r="D442" i="10"/>
  <c r="E442" i="10"/>
  <c r="F442" i="10"/>
  <c r="G442" i="10"/>
  <c r="H442" i="10"/>
  <c r="N442" i="10"/>
  <c r="A443" i="10"/>
  <c r="B443" i="10"/>
  <c r="C443" i="10"/>
  <c r="D443" i="10"/>
  <c r="E443" i="10"/>
  <c r="F443" i="10"/>
  <c r="G443" i="10"/>
  <c r="H443" i="10"/>
  <c r="N443" i="10"/>
  <c r="A444" i="10"/>
  <c r="B444" i="10"/>
  <c r="C444" i="10"/>
  <c r="D444" i="10"/>
  <c r="E444" i="10"/>
  <c r="F444" i="10"/>
  <c r="G444" i="10"/>
  <c r="H444" i="10"/>
  <c r="N444" i="10"/>
  <c r="A445" i="10"/>
  <c r="B445" i="10"/>
  <c r="C445" i="10"/>
  <c r="D445" i="10"/>
  <c r="E445" i="10"/>
  <c r="F445" i="10"/>
  <c r="G445" i="10"/>
  <c r="H445" i="10"/>
  <c r="N445" i="10"/>
  <c r="A446" i="10"/>
  <c r="B446" i="10"/>
  <c r="C446" i="10"/>
  <c r="D446" i="10"/>
  <c r="E446" i="10"/>
  <c r="F446" i="10"/>
  <c r="G446" i="10"/>
  <c r="H446" i="10"/>
  <c r="N446" i="10"/>
  <c r="A447" i="10"/>
  <c r="B447" i="10"/>
  <c r="C447" i="10"/>
  <c r="D447" i="10"/>
  <c r="E447" i="10"/>
  <c r="F447" i="10"/>
  <c r="G447" i="10"/>
  <c r="H447" i="10"/>
  <c r="N447" i="10"/>
  <c r="A448" i="10"/>
  <c r="B448" i="10"/>
  <c r="C448" i="10"/>
  <c r="D448" i="10"/>
  <c r="E448" i="10"/>
  <c r="F448" i="10"/>
  <c r="G448" i="10"/>
  <c r="H448" i="10"/>
  <c r="N448" i="10"/>
  <c r="A449" i="10"/>
  <c r="B449" i="10"/>
  <c r="C449" i="10"/>
  <c r="D449" i="10"/>
  <c r="E449" i="10"/>
  <c r="F449" i="10"/>
  <c r="G449" i="10"/>
  <c r="H449" i="10"/>
  <c r="N449" i="10"/>
  <c r="A450" i="10"/>
  <c r="B450" i="10"/>
  <c r="C450" i="10"/>
  <c r="D450" i="10"/>
  <c r="E450" i="10"/>
  <c r="F450" i="10"/>
  <c r="G450" i="10"/>
  <c r="H450" i="10"/>
  <c r="N450" i="10"/>
  <c r="A451" i="10"/>
  <c r="B451" i="10"/>
  <c r="C451" i="10"/>
  <c r="D451" i="10"/>
  <c r="E451" i="10"/>
  <c r="F451" i="10"/>
  <c r="G451" i="10"/>
  <c r="H451" i="10"/>
  <c r="N451" i="10"/>
  <c r="A452" i="10"/>
  <c r="B452" i="10"/>
  <c r="C452" i="10"/>
  <c r="D452" i="10"/>
  <c r="E452" i="10"/>
  <c r="F452" i="10"/>
  <c r="G452" i="10"/>
  <c r="H452" i="10"/>
  <c r="N452" i="10"/>
  <c r="A453" i="10"/>
  <c r="B453" i="10"/>
  <c r="C453" i="10"/>
  <c r="D453" i="10"/>
  <c r="E453" i="10"/>
  <c r="F453" i="10"/>
  <c r="G453" i="10"/>
  <c r="H453" i="10"/>
  <c r="N453" i="10"/>
  <c r="A454" i="10"/>
  <c r="B454" i="10"/>
  <c r="C454" i="10"/>
  <c r="D454" i="10"/>
  <c r="E454" i="10"/>
  <c r="F454" i="10"/>
  <c r="G454" i="10"/>
  <c r="H454" i="10"/>
  <c r="N454" i="10"/>
  <c r="A455" i="10"/>
  <c r="B455" i="10"/>
  <c r="C455" i="10"/>
  <c r="D455" i="10"/>
  <c r="E455" i="10"/>
  <c r="F455" i="10"/>
  <c r="G455" i="10"/>
  <c r="H455" i="10"/>
  <c r="N455" i="10"/>
  <c r="A456" i="10"/>
  <c r="B456" i="10"/>
  <c r="C456" i="10"/>
  <c r="D456" i="10"/>
  <c r="E456" i="10"/>
  <c r="F456" i="10"/>
  <c r="G456" i="10"/>
  <c r="H456" i="10"/>
  <c r="N456" i="10"/>
  <c r="A457" i="10"/>
  <c r="B457" i="10"/>
  <c r="C457" i="10"/>
  <c r="D457" i="10"/>
  <c r="E457" i="10"/>
  <c r="F457" i="10"/>
  <c r="G457" i="10"/>
  <c r="H457" i="10"/>
  <c r="N457" i="10"/>
  <c r="A458" i="10"/>
  <c r="B458" i="10"/>
  <c r="C458" i="10"/>
  <c r="D458" i="10"/>
  <c r="E458" i="10"/>
  <c r="F458" i="10"/>
  <c r="G458" i="10"/>
  <c r="H458" i="10"/>
  <c r="N458" i="10"/>
  <c r="A459" i="10"/>
  <c r="B459" i="10"/>
  <c r="C459" i="10"/>
  <c r="D459" i="10"/>
  <c r="E459" i="10"/>
  <c r="F459" i="10"/>
  <c r="G459" i="10"/>
  <c r="H459" i="10"/>
  <c r="N459" i="10"/>
  <c r="A460" i="10"/>
  <c r="B460" i="10"/>
  <c r="C460" i="10"/>
  <c r="D460" i="10"/>
  <c r="E460" i="10"/>
  <c r="F460" i="10"/>
  <c r="G460" i="10"/>
  <c r="H460" i="10"/>
  <c r="N460" i="10"/>
  <c r="A461" i="10"/>
  <c r="B461" i="10"/>
  <c r="C461" i="10"/>
  <c r="D461" i="10"/>
  <c r="E461" i="10"/>
  <c r="F461" i="10"/>
  <c r="G461" i="10"/>
  <c r="H461" i="10"/>
  <c r="N461" i="10"/>
  <c r="A462" i="10"/>
  <c r="B462" i="10"/>
  <c r="C462" i="10"/>
  <c r="D462" i="10"/>
  <c r="E462" i="10"/>
  <c r="F462" i="10"/>
  <c r="G462" i="10"/>
  <c r="H462" i="10"/>
  <c r="N462" i="10"/>
  <c r="A463" i="10"/>
  <c r="B463" i="10"/>
  <c r="C463" i="10"/>
  <c r="D463" i="10"/>
  <c r="E463" i="10"/>
  <c r="F463" i="10"/>
  <c r="G463" i="10"/>
  <c r="H463" i="10"/>
  <c r="N463" i="10"/>
  <c r="N2" i="10"/>
  <c r="A3" i="8"/>
  <c r="J3" i="8" s="1"/>
  <c r="B3" i="8"/>
  <c r="C3" i="8"/>
  <c r="F3" i="8"/>
  <c r="G3" i="8"/>
  <c r="H3" i="8"/>
  <c r="I3" i="8"/>
  <c r="A4" i="8"/>
  <c r="J4" i="8" s="1"/>
  <c r="B4" i="8"/>
  <c r="C4" i="8"/>
  <c r="F4" i="8"/>
  <c r="G4" i="8"/>
  <c r="H4" i="8"/>
  <c r="I4" i="8"/>
  <c r="A5" i="8"/>
  <c r="J5" i="8" s="1"/>
  <c r="B5" i="8"/>
  <c r="C5" i="8"/>
  <c r="F5" i="8"/>
  <c r="G5" i="8"/>
  <c r="H5" i="8"/>
  <c r="I5" i="8"/>
  <c r="A6" i="8"/>
  <c r="J6" i="8" s="1"/>
  <c r="B6" i="8"/>
  <c r="C6" i="8"/>
  <c r="F6" i="8"/>
  <c r="G6" i="8"/>
  <c r="H6" i="8"/>
  <c r="I6" i="8"/>
  <c r="A7" i="8"/>
  <c r="J7" i="8" s="1"/>
  <c r="B7" i="8"/>
  <c r="C7" i="8"/>
  <c r="F7" i="8"/>
  <c r="G7" i="8"/>
  <c r="H7" i="8"/>
  <c r="I7" i="8"/>
  <c r="A8" i="8"/>
  <c r="J8" i="8" s="1"/>
  <c r="B8" i="8"/>
  <c r="C8" i="8"/>
  <c r="F8" i="8"/>
  <c r="G8" i="8"/>
  <c r="H8" i="8"/>
  <c r="I8" i="8"/>
  <c r="A9" i="8"/>
  <c r="B9" i="8"/>
  <c r="C9" i="8"/>
  <c r="F9" i="8"/>
  <c r="G9" i="8"/>
  <c r="H9" i="8"/>
  <c r="I9" i="8"/>
  <c r="J9" i="8"/>
  <c r="A10" i="8"/>
  <c r="B10" i="8"/>
  <c r="C10" i="8"/>
  <c r="F10" i="8"/>
  <c r="G10" i="8"/>
  <c r="H10" i="8"/>
  <c r="I10" i="8"/>
  <c r="A11" i="8"/>
  <c r="B11" i="8"/>
  <c r="C11" i="8"/>
  <c r="F11" i="8"/>
  <c r="G11" i="8"/>
  <c r="H11" i="8"/>
  <c r="I11" i="8"/>
  <c r="A12" i="8"/>
  <c r="B12" i="8"/>
  <c r="C12" i="8"/>
  <c r="F12" i="8"/>
  <c r="G12" i="8"/>
  <c r="H12" i="8"/>
  <c r="I12" i="8"/>
  <c r="A13" i="8"/>
  <c r="B13" i="8"/>
  <c r="C13" i="8"/>
  <c r="F13" i="8"/>
  <c r="G13" i="8"/>
  <c r="H13" i="8"/>
  <c r="I13" i="8"/>
  <c r="A14" i="8"/>
  <c r="B14" i="8"/>
  <c r="C14" i="8"/>
  <c r="F14" i="8"/>
  <c r="G14" i="8"/>
  <c r="H14" i="8"/>
  <c r="I14" i="8"/>
  <c r="A15" i="8"/>
  <c r="B15" i="8"/>
  <c r="C15" i="8"/>
  <c r="F15" i="8"/>
  <c r="G15" i="8"/>
  <c r="H15" i="8"/>
  <c r="I15" i="8"/>
  <c r="A16" i="8"/>
  <c r="J16" i="8" s="1"/>
  <c r="B16" i="8"/>
  <c r="C16" i="8"/>
  <c r="F16" i="8"/>
  <c r="G16" i="8"/>
  <c r="H16" i="8"/>
  <c r="I16" i="8"/>
  <c r="A17" i="8"/>
  <c r="B17" i="8"/>
  <c r="C17" i="8"/>
  <c r="F17" i="8"/>
  <c r="G17" i="8"/>
  <c r="H17" i="8"/>
  <c r="I17" i="8"/>
  <c r="A18" i="8"/>
  <c r="B18" i="8"/>
  <c r="C18" i="8"/>
  <c r="F18" i="8"/>
  <c r="G18" i="8"/>
  <c r="H18" i="8"/>
  <c r="I18" i="8"/>
  <c r="A19" i="8"/>
  <c r="B19" i="8"/>
  <c r="C19" i="8"/>
  <c r="F19" i="8"/>
  <c r="G19" i="8"/>
  <c r="H19" i="8"/>
  <c r="I19" i="8"/>
  <c r="A20" i="8"/>
  <c r="B20" i="8"/>
  <c r="C20" i="8"/>
  <c r="F20" i="8"/>
  <c r="G20" i="8"/>
  <c r="H20" i="8"/>
  <c r="I20" i="8"/>
  <c r="A21" i="8"/>
  <c r="B21" i="8"/>
  <c r="C21" i="8"/>
  <c r="F21" i="8"/>
  <c r="G21" i="8"/>
  <c r="H21" i="8"/>
  <c r="I21" i="8"/>
  <c r="A22" i="8"/>
  <c r="B22" i="8"/>
  <c r="C22" i="8"/>
  <c r="F22" i="8"/>
  <c r="G22" i="8"/>
  <c r="H22" i="8"/>
  <c r="I22" i="8"/>
  <c r="J22" i="8"/>
  <c r="A23" i="8"/>
  <c r="B23" i="8"/>
  <c r="C23" i="8"/>
  <c r="F23" i="8"/>
  <c r="G23" i="8"/>
  <c r="H23" i="8"/>
  <c r="I23" i="8"/>
  <c r="J23" i="8"/>
  <c r="A24" i="8"/>
  <c r="J24" i="8" s="1"/>
  <c r="B24" i="8"/>
  <c r="C24" i="8"/>
  <c r="F24" i="8"/>
  <c r="G24" i="8"/>
  <c r="H24" i="8"/>
  <c r="I24" i="8"/>
  <c r="A25" i="8"/>
  <c r="J25" i="8" s="1"/>
  <c r="B25" i="8"/>
  <c r="C25" i="8"/>
  <c r="F25" i="8"/>
  <c r="G25" i="8"/>
  <c r="H25" i="8"/>
  <c r="I25" i="8"/>
  <c r="A26" i="8"/>
  <c r="J26" i="8" s="1"/>
  <c r="B26" i="8"/>
  <c r="C26" i="8"/>
  <c r="F26" i="8"/>
  <c r="G26" i="8"/>
  <c r="H26" i="8"/>
  <c r="I26" i="8"/>
  <c r="A27" i="8"/>
  <c r="J27" i="8" s="1"/>
  <c r="B27" i="8"/>
  <c r="C27" i="8"/>
  <c r="F27" i="8"/>
  <c r="G27" i="8"/>
  <c r="H27" i="8"/>
  <c r="I27" i="8"/>
  <c r="A28" i="8"/>
  <c r="J28" i="8" s="1"/>
  <c r="B28" i="8"/>
  <c r="C28" i="8"/>
  <c r="F28" i="8"/>
  <c r="G28" i="8"/>
  <c r="H28" i="8"/>
  <c r="I28" i="8"/>
  <c r="A29" i="8"/>
  <c r="J29" i="8" s="1"/>
  <c r="B29" i="8"/>
  <c r="C29" i="8"/>
  <c r="F29" i="8"/>
  <c r="G29" i="8"/>
  <c r="H29" i="8"/>
  <c r="I29" i="8"/>
  <c r="A30" i="8"/>
  <c r="J30" i="8" s="1"/>
  <c r="B30" i="8"/>
  <c r="C30" i="8"/>
  <c r="F30" i="8"/>
  <c r="G30" i="8"/>
  <c r="H30" i="8"/>
  <c r="I30" i="8"/>
  <c r="A31" i="8"/>
  <c r="J31" i="8" s="1"/>
  <c r="B31" i="8"/>
  <c r="C31" i="8"/>
  <c r="F31" i="8"/>
  <c r="G31" i="8"/>
  <c r="H31" i="8"/>
  <c r="I31" i="8"/>
  <c r="A32" i="8"/>
  <c r="J32" i="8" s="1"/>
  <c r="B32" i="8"/>
  <c r="C32" i="8"/>
  <c r="F32" i="8"/>
  <c r="G32" i="8"/>
  <c r="H32" i="8"/>
  <c r="I32" i="8"/>
  <c r="A33" i="8"/>
  <c r="J33" i="8" s="1"/>
  <c r="B33" i="8"/>
  <c r="C33" i="8"/>
  <c r="F33" i="8"/>
  <c r="G33" i="8"/>
  <c r="H33" i="8"/>
  <c r="I33" i="8"/>
  <c r="A34" i="8"/>
  <c r="J34" i="8" s="1"/>
  <c r="B34" i="8"/>
  <c r="C34" i="8"/>
  <c r="F34" i="8"/>
  <c r="G34" i="8"/>
  <c r="H34" i="8"/>
  <c r="I34" i="8"/>
  <c r="A35" i="8"/>
  <c r="J35" i="8" s="1"/>
  <c r="B35" i="8"/>
  <c r="C35" i="8"/>
  <c r="F35" i="8"/>
  <c r="G35" i="8"/>
  <c r="H35" i="8"/>
  <c r="I35" i="8"/>
  <c r="A36" i="8"/>
  <c r="J36" i="8" s="1"/>
  <c r="B36" i="8"/>
  <c r="C36" i="8"/>
  <c r="F36" i="8"/>
  <c r="G36" i="8"/>
  <c r="H36" i="8"/>
  <c r="I36" i="8"/>
  <c r="A37" i="8"/>
  <c r="B37" i="8"/>
  <c r="C37" i="8"/>
  <c r="F37" i="8"/>
  <c r="G37" i="8"/>
  <c r="H37" i="8"/>
  <c r="I37" i="8"/>
  <c r="A38" i="8"/>
  <c r="B38" i="8"/>
  <c r="C38" i="8"/>
  <c r="F38" i="8"/>
  <c r="G38" i="8"/>
  <c r="H38" i="8"/>
  <c r="I38" i="8"/>
  <c r="A39" i="8"/>
  <c r="B39" i="8"/>
  <c r="C39" i="8"/>
  <c r="F39" i="8"/>
  <c r="G39" i="8"/>
  <c r="H39" i="8"/>
  <c r="I39" i="8"/>
  <c r="A40" i="8"/>
  <c r="B40" i="8"/>
  <c r="C40" i="8"/>
  <c r="F40" i="8"/>
  <c r="G40" i="8"/>
  <c r="H40" i="8"/>
  <c r="I40" i="8"/>
  <c r="A41" i="8"/>
  <c r="J41" i="8" s="1"/>
  <c r="B41" i="8"/>
  <c r="C41" i="8"/>
  <c r="F41" i="8"/>
  <c r="G41" i="8"/>
  <c r="H41" i="8"/>
  <c r="I41" i="8"/>
  <c r="A42" i="8"/>
  <c r="J42" i="8" s="1"/>
  <c r="B42" i="8"/>
  <c r="C42" i="8"/>
  <c r="F42" i="8"/>
  <c r="G42" i="8"/>
  <c r="H42" i="8"/>
  <c r="I42" i="8"/>
  <c r="A43" i="8"/>
  <c r="B43" i="8"/>
  <c r="C43" i="8"/>
  <c r="F43" i="8"/>
  <c r="G43" i="8"/>
  <c r="H43" i="8"/>
  <c r="I43" i="8"/>
  <c r="A44" i="8"/>
  <c r="B44" i="8"/>
  <c r="C44" i="8"/>
  <c r="F44" i="8"/>
  <c r="G44" i="8"/>
  <c r="H44" i="8"/>
  <c r="I44" i="8"/>
  <c r="A45" i="8"/>
  <c r="B45" i="8"/>
  <c r="C45" i="8"/>
  <c r="F45" i="8"/>
  <c r="G45" i="8"/>
  <c r="H45" i="8"/>
  <c r="I45" i="8"/>
  <c r="A46" i="8"/>
  <c r="B46" i="8"/>
  <c r="C46" i="8"/>
  <c r="F46" i="8"/>
  <c r="G46" i="8"/>
  <c r="H46" i="8"/>
  <c r="I46" i="8"/>
  <c r="A47" i="8"/>
  <c r="B47" i="8"/>
  <c r="C47" i="8"/>
  <c r="F47" i="8"/>
  <c r="G47" i="8"/>
  <c r="H47" i="8"/>
  <c r="I47" i="8"/>
  <c r="A48" i="8"/>
  <c r="B48" i="8"/>
  <c r="C48" i="8"/>
  <c r="F48" i="8"/>
  <c r="G48" i="8"/>
  <c r="H48" i="8"/>
  <c r="I48" i="8"/>
  <c r="A49" i="8"/>
  <c r="J49" i="8" s="1"/>
  <c r="B49" i="8"/>
  <c r="C49" i="8"/>
  <c r="F49" i="8"/>
  <c r="G49" i="8"/>
  <c r="H49" i="8"/>
  <c r="I49" i="8"/>
  <c r="A50" i="8"/>
  <c r="J50" i="8" s="1"/>
  <c r="B50" i="8"/>
  <c r="C50" i="8"/>
  <c r="F50" i="8"/>
  <c r="G50" i="8"/>
  <c r="H50" i="8"/>
  <c r="I50" i="8"/>
  <c r="A51" i="8"/>
  <c r="J51" i="8" s="1"/>
  <c r="B51" i="8"/>
  <c r="C51" i="8"/>
  <c r="F51" i="8"/>
  <c r="G51" i="8"/>
  <c r="H51" i="8"/>
  <c r="I51" i="8"/>
  <c r="A52" i="8"/>
  <c r="J52" i="8" s="1"/>
  <c r="B52" i="8"/>
  <c r="C52" i="8"/>
  <c r="F52" i="8"/>
  <c r="G52" i="8"/>
  <c r="H52" i="8"/>
  <c r="I52" i="8"/>
  <c r="A53" i="8"/>
  <c r="J53" i="8" s="1"/>
  <c r="B53" i="8"/>
  <c r="C53" i="8"/>
  <c r="F53" i="8"/>
  <c r="G53" i="8"/>
  <c r="H53" i="8"/>
  <c r="I53" i="8"/>
  <c r="A54" i="8"/>
  <c r="J54" i="8" s="1"/>
  <c r="B54" i="8"/>
  <c r="C54" i="8"/>
  <c r="F54" i="8"/>
  <c r="G54" i="8"/>
  <c r="H54" i="8"/>
  <c r="I54" i="8"/>
  <c r="A55" i="8"/>
  <c r="J55" i="8" s="1"/>
  <c r="B55" i="8"/>
  <c r="C55" i="8"/>
  <c r="F55" i="8"/>
  <c r="G55" i="8"/>
  <c r="H55" i="8"/>
  <c r="I55" i="8"/>
  <c r="A56" i="8"/>
  <c r="J56" i="8" s="1"/>
  <c r="B56" i="8"/>
  <c r="C56" i="8"/>
  <c r="F56" i="8"/>
  <c r="G56" i="8"/>
  <c r="H56" i="8"/>
  <c r="I56" i="8"/>
  <c r="A57" i="8"/>
  <c r="J57" i="8" s="1"/>
  <c r="B57" i="8"/>
  <c r="C57" i="8"/>
  <c r="F57" i="8"/>
  <c r="G57" i="8"/>
  <c r="H57" i="8"/>
  <c r="I57" i="8"/>
  <c r="A58" i="8"/>
  <c r="J58" i="8" s="1"/>
  <c r="B58" i="8"/>
  <c r="C58" i="8"/>
  <c r="F58" i="8"/>
  <c r="G58" i="8"/>
  <c r="H58" i="8"/>
  <c r="I58" i="8"/>
  <c r="A59" i="8"/>
  <c r="J59" i="8" s="1"/>
  <c r="B59" i="8"/>
  <c r="C59" i="8"/>
  <c r="F59" i="8"/>
  <c r="G59" i="8"/>
  <c r="H59" i="8"/>
  <c r="I59" i="8"/>
  <c r="A60" i="8"/>
  <c r="J60" i="8" s="1"/>
  <c r="B60" i="8"/>
  <c r="C60" i="8"/>
  <c r="F60" i="8"/>
  <c r="G60" i="8"/>
  <c r="H60" i="8"/>
  <c r="I60" i="8"/>
  <c r="A61" i="8"/>
  <c r="J61" i="8" s="1"/>
  <c r="B61" i="8"/>
  <c r="C61" i="8"/>
  <c r="F61" i="8"/>
  <c r="G61" i="8"/>
  <c r="H61" i="8"/>
  <c r="I61" i="8"/>
  <c r="A62" i="8"/>
  <c r="J62" i="8" s="1"/>
  <c r="B62" i="8"/>
  <c r="C62" i="8"/>
  <c r="F62" i="8"/>
  <c r="G62" i="8"/>
  <c r="H62" i="8"/>
  <c r="I62" i="8"/>
  <c r="A63" i="8"/>
  <c r="J63" i="8" s="1"/>
  <c r="B63" i="8"/>
  <c r="C63" i="8"/>
  <c r="F63" i="8"/>
  <c r="G63" i="8"/>
  <c r="H63" i="8"/>
  <c r="I63" i="8"/>
  <c r="A64" i="8"/>
  <c r="B64" i="8"/>
  <c r="C64" i="8"/>
  <c r="F64" i="8"/>
  <c r="G64" i="8"/>
  <c r="H64" i="8"/>
  <c r="I64" i="8"/>
  <c r="A65" i="8"/>
  <c r="B65" i="8"/>
  <c r="C65" i="8"/>
  <c r="F65" i="8"/>
  <c r="G65" i="8"/>
  <c r="H65" i="8"/>
  <c r="I65" i="8"/>
  <c r="A66" i="8"/>
  <c r="B66" i="8"/>
  <c r="C66" i="8"/>
  <c r="F66" i="8"/>
  <c r="G66" i="8"/>
  <c r="H66" i="8"/>
  <c r="I66" i="8"/>
  <c r="A67" i="8"/>
  <c r="B67" i="8"/>
  <c r="C67" i="8"/>
  <c r="F67" i="8"/>
  <c r="G67" i="8"/>
  <c r="H67" i="8"/>
  <c r="I67" i="8"/>
  <c r="A68" i="8"/>
  <c r="B68" i="8"/>
  <c r="C68" i="8"/>
  <c r="F68" i="8"/>
  <c r="G68" i="8"/>
  <c r="H68" i="8"/>
  <c r="I68" i="8"/>
  <c r="A69" i="8"/>
  <c r="B69" i="8"/>
  <c r="C69" i="8"/>
  <c r="F69" i="8"/>
  <c r="G69" i="8"/>
  <c r="H69" i="8"/>
  <c r="I69" i="8"/>
  <c r="A70" i="8"/>
  <c r="B70" i="8"/>
  <c r="C70" i="8"/>
  <c r="F70" i="8"/>
  <c r="G70" i="8"/>
  <c r="H70" i="8"/>
  <c r="I70" i="8"/>
  <c r="A71" i="8"/>
  <c r="B71" i="8"/>
  <c r="C71" i="8"/>
  <c r="F71" i="8"/>
  <c r="G71" i="8"/>
  <c r="H71" i="8"/>
  <c r="I71" i="8"/>
  <c r="A72" i="8"/>
  <c r="B72" i="8"/>
  <c r="C72" i="8"/>
  <c r="F72" i="8"/>
  <c r="G72" i="8"/>
  <c r="H72" i="8"/>
  <c r="I72" i="8"/>
  <c r="A73" i="8"/>
  <c r="J73" i="8" s="1"/>
  <c r="B73" i="8"/>
  <c r="C73" i="8"/>
  <c r="F73" i="8"/>
  <c r="G73" i="8"/>
  <c r="H73" i="8"/>
  <c r="I73" i="8"/>
  <c r="A74" i="8"/>
  <c r="J74" i="8" s="1"/>
  <c r="B74" i="8"/>
  <c r="C74" i="8"/>
  <c r="F74" i="8"/>
  <c r="G74" i="8"/>
  <c r="H74" i="8"/>
  <c r="I74" i="8"/>
  <c r="A75" i="8"/>
  <c r="J75" i="8" s="1"/>
  <c r="B75" i="8"/>
  <c r="C75" i="8"/>
  <c r="F75" i="8"/>
  <c r="G75" i="8"/>
  <c r="H75" i="8"/>
  <c r="I75" i="8"/>
  <c r="A76" i="8"/>
  <c r="J76" i="8" s="1"/>
  <c r="B76" i="8"/>
  <c r="C76" i="8"/>
  <c r="F76" i="8"/>
  <c r="G76" i="8"/>
  <c r="H76" i="8"/>
  <c r="I76" i="8"/>
  <c r="A77" i="8"/>
  <c r="J77" i="8" s="1"/>
  <c r="B77" i="8"/>
  <c r="C77" i="8"/>
  <c r="F77" i="8"/>
  <c r="G77" i="8"/>
  <c r="H77" i="8"/>
  <c r="I77" i="8"/>
  <c r="A78" i="8"/>
  <c r="J78" i="8" s="1"/>
  <c r="B78" i="8"/>
  <c r="C78" i="8"/>
  <c r="F78" i="8"/>
  <c r="G78" i="8"/>
  <c r="H78" i="8"/>
  <c r="I78" i="8"/>
  <c r="A79" i="8"/>
  <c r="J79" i="8" s="1"/>
  <c r="B79" i="8"/>
  <c r="C79" i="8"/>
  <c r="F79" i="8"/>
  <c r="G79" i="8"/>
  <c r="H79" i="8"/>
  <c r="I79" i="8"/>
  <c r="A80" i="8"/>
  <c r="J80" i="8" s="1"/>
  <c r="B80" i="8"/>
  <c r="C80" i="8"/>
  <c r="F80" i="8"/>
  <c r="G80" i="8"/>
  <c r="H80" i="8"/>
  <c r="I80" i="8"/>
  <c r="A81" i="8"/>
  <c r="J81" i="8" s="1"/>
  <c r="B81" i="8"/>
  <c r="C81" i="8"/>
  <c r="F81" i="8"/>
  <c r="G81" i="8"/>
  <c r="H81" i="8"/>
  <c r="I81" i="8"/>
  <c r="A82" i="8"/>
  <c r="J82" i="8" s="1"/>
  <c r="B82" i="8"/>
  <c r="C82" i="8"/>
  <c r="F82" i="8"/>
  <c r="G82" i="8"/>
  <c r="H82" i="8"/>
  <c r="I82" i="8"/>
  <c r="A83" i="8"/>
  <c r="J83" i="8" s="1"/>
  <c r="B83" i="8"/>
  <c r="C83" i="8"/>
  <c r="F83" i="8"/>
  <c r="G83" i="8"/>
  <c r="H83" i="8"/>
  <c r="I83" i="8"/>
  <c r="A84" i="8"/>
  <c r="J84" i="8" s="1"/>
  <c r="B84" i="8"/>
  <c r="C84" i="8"/>
  <c r="F84" i="8"/>
  <c r="G84" i="8"/>
  <c r="H84" i="8"/>
  <c r="I84" i="8"/>
  <c r="A85" i="8"/>
  <c r="J85" i="8" s="1"/>
  <c r="B85" i="8"/>
  <c r="C85" i="8"/>
  <c r="F85" i="8"/>
  <c r="G85" i="8"/>
  <c r="H85" i="8"/>
  <c r="I85" i="8"/>
  <c r="A86" i="8"/>
  <c r="J86" i="8" s="1"/>
  <c r="B86" i="8"/>
  <c r="C86" i="8"/>
  <c r="F86" i="8"/>
  <c r="G86" i="8"/>
  <c r="H86" i="8"/>
  <c r="I86" i="8"/>
  <c r="A87" i="8"/>
  <c r="J87" i="8" s="1"/>
  <c r="B87" i="8"/>
  <c r="C87" i="8"/>
  <c r="F87" i="8"/>
  <c r="G87" i="8"/>
  <c r="H87" i="8"/>
  <c r="I87" i="8"/>
  <c r="A88" i="8"/>
  <c r="J88" i="8" s="1"/>
  <c r="B88" i="8"/>
  <c r="C88" i="8"/>
  <c r="F88" i="8"/>
  <c r="G88" i="8"/>
  <c r="H88" i="8"/>
  <c r="I88" i="8"/>
  <c r="A89" i="8"/>
  <c r="B89" i="8"/>
  <c r="C89" i="8"/>
  <c r="F89" i="8"/>
  <c r="G89" i="8"/>
  <c r="H89" i="8"/>
  <c r="I89" i="8"/>
  <c r="A90" i="8"/>
  <c r="B90" i="8"/>
  <c r="C90" i="8"/>
  <c r="F90" i="8"/>
  <c r="G90" i="8"/>
  <c r="H90" i="8"/>
  <c r="I90" i="8"/>
  <c r="A91" i="8"/>
  <c r="B91" i="8"/>
  <c r="C91" i="8"/>
  <c r="F91" i="8"/>
  <c r="G91" i="8"/>
  <c r="H91" i="8"/>
  <c r="I91" i="8"/>
  <c r="A92" i="8"/>
  <c r="B92" i="8"/>
  <c r="C92" i="8"/>
  <c r="F92" i="8"/>
  <c r="G92" i="8"/>
  <c r="H92" i="8"/>
  <c r="I92" i="8"/>
  <c r="A93" i="8"/>
  <c r="B93" i="8"/>
  <c r="C93" i="8"/>
  <c r="F93" i="8"/>
  <c r="G93" i="8"/>
  <c r="H93" i="8"/>
  <c r="I93" i="8"/>
  <c r="A94" i="8"/>
  <c r="B94" i="8"/>
  <c r="C94" i="8"/>
  <c r="F94" i="8"/>
  <c r="G94" i="8"/>
  <c r="H94" i="8"/>
  <c r="I94" i="8"/>
  <c r="A95" i="8"/>
  <c r="B95" i="8"/>
  <c r="C95" i="8"/>
  <c r="F95" i="8"/>
  <c r="G95" i="8"/>
  <c r="H95" i="8"/>
  <c r="I95" i="8"/>
  <c r="A96" i="8"/>
  <c r="B96" i="8"/>
  <c r="C96" i="8"/>
  <c r="F96" i="8"/>
  <c r="G96" i="8"/>
  <c r="H96" i="8"/>
  <c r="I96" i="8"/>
  <c r="A97" i="8"/>
  <c r="B97" i="8"/>
  <c r="C97" i="8"/>
  <c r="F97" i="8"/>
  <c r="G97" i="8"/>
  <c r="H97" i="8"/>
  <c r="I97" i="8"/>
  <c r="A98" i="8"/>
  <c r="B98" i="8"/>
  <c r="C98" i="8"/>
  <c r="F98" i="8"/>
  <c r="G98" i="8"/>
  <c r="H98" i="8"/>
  <c r="I98" i="8"/>
  <c r="A99" i="8"/>
  <c r="B99" i="8"/>
  <c r="C99" i="8"/>
  <c r="F99" i="8"/>
  <c r="G99" i="8"/>
  <c r="H99" i="8"/>
  <c r="I99" i="8"/>
  <c r="A100" i="8"/>
  <c r="B100" i="8"/>
  <c r="C100" i="8"/>
  <c r="F100" i="8"/>
  <c r="G100" i="8"/>
  <c r="H100" i="8"/>
  <c r="I100" i="8"/>
  <c r="A101" i="8"/>
  <c r="B101" i="8"/>
  <c r="C101" i="8"/>
  <c r="F101" i="8"/>
  <c r="G101" i="8"/>
  <c r="H101" i="8"/>
  <c r="I101" i="8"/>
  <c r="A102" i="8"/>
  <c r="B102" i="8"/>
  <c r="C102" i="8"/>
  <c r="F102" i="8"/>
  <c r="G102" i="8"/>
  <c r="H102" i="8"/>
  <c r="I102" i="8"/>
  <c r="A103" i="8"/>
  <c r="B103" i="8"/>
  <c r="C103" i="8"/>
  <c r="F103" i="8"/>
  <c r="G103" i="8"/>
  <c r="H103" i="8"/>
  <c r="I103" i="8"/>
  <c r="A104" i="8"/>
  <c r="B104" i="8"/>
  <c r="C104" i="8"/>
  <c r="F104" i="8"/>
  <c r="G104" i="8"/>
  <c r="H104" i="8"/>
  <c r="I104" i="8"/>
  <c r="A105" i="8"/>
  <c r="B105" i="8"/>
  <c r="C105" i="8"/>
  <c r="F105" i="8"/>
  <c r="G105" i="8"/>
  <c r="H105" i="8"/>
  <c r="I105" i="8"/>
  <c r="A106" i="8"/>
  <c r="B106" i="8"/>
  <c r="C106" i="8"/>
  <c r="F106" i="8"/>
  <c r="G106" i="8"/>
  <c r="H106" i="8"/>
  <c r="I106" i="8"/>
  <c r="A107" i="8"/>
  <c r="J107" i="8" s="1"/>
  <c r="B107" i="8"/>
  <c r="C107" i="8"/>
  <c r="F107" i="8"/>
  <c r="G107" i="8"/>
  <c r="H107" i="8"/>
  <c r="I107" i="8"/>
  <c r="A108" i="8"/>
  <c r="B108" i="8"/>
  <c r="C108" i="8"/>
  <c r="F108" i="8"/>
  <c r="G108" i="8"/>
  <c r="H108" i="8"/>
  <c r="I108" i="8"/>
  <c r="A109" i="8"/>
  <c r="B109" i="8"/>
  <c r="C109" i="8"/>
  <c r="F109" i="8"/>
  <c r="G109" i="8"/>
  <c r="H109" i="8"/>
  <c r="I109" i="8"/>
  <c r="A110" i="8"/>
  <c r="B110" i="8"/>
  <c r="C110" i="8"/>
  <c r="F110" i="8"/>
  <c r="G110" i="8"/>
  <c r="H110" i="8"/>
  <c r="I110" i="8"/>
  <c r="A111" i="8"/>
  <c r="J111" i="8" s="1"/>
  <c r="B111" i="8"/>
  <c r="C111" i="8"/>
  <c r="F111" i="8"/>
  <c r="G111" i="8"/>
  <c r="H111" i="8"/>
  <c r="I111" i="8"/>
  <c r="A112" i="8"/>
  <c r="J112" i="8" s="1"/>
  <c r="B112" i="8"/>
  <c r="C112" i="8"/>
  <c r="F112" i="8"/>
  <c r="G112" i="8"/>
  <c r="H112" i="8"/>
  <c r="I112" i="8"/>
  <c r="A113" i="8"/>
  <c r="J113" i="8" s="1"/>
  <c r="B113" i="8"/>
  <c r="C113" i="8"/>
  <c r="F113" i="8"/>
  <c r="G113" i="8"/>
  <c r="H113" i="8"/>
  <c r="I113" i="8"/>
  <c r="A114" i="8"/>
  <c r="J114" i="8" s="1"/>
  <c r="B114" i="8"/>
  <c r="C114" i="8"/>
  <c r="F114" i="8"/>
  <c r="G114" i="8"/>
  <c r="H114" i="8"/>
  <c r="I114" i="8"/>
  <c r="A115" i="8"/>
  <c r="J115" i="8" s="1"/>
  <c r="B115" i="8"/>
  <c r="C115" i="8"/>
  <c r="F115" i="8"/>
  <c r="G115" i="8"/>
  <c r="H115" i="8"/>
  <c r="I115" i="8"/>
  <c r="A116" i="8"/>
  <c r="J116" i="8" s="1"/>
  <c r="B116" i="8"/>
  <c r="C116" i="8"/>
  <c r="F116" i="8"/>
  <c r="G116" i="8"/>
  <c r="H116" i="8"/>
  <c r="I116" i="8"/>
  <c r="A117" i="8"/>
  <c r="J117" i="8" s="1"/>
  <c r="B117" i="8"/>
  <c r="C117" i="8"/>
  <c r="F117" i="8"/>
  <c r="G117" i="8"/>
  <c r="H117" i="8"/>
  <c r="I117" i="8"/>
  <c r="A118" i="8"/>
  <c r="J118" i="8" s="1"/>
  <c r="B118" i="8"/>
  <c r="C118" i="8"/>
  <c r="F118" i="8"/>
  <c r="G118" i="8"/>
  <c r="H118" i="8"/>
  <c r="I118" i="8"/>
  <c r="A119" i="8"/>
  <c r="J119" i="8" s="1"/>
  <c r="B119" i="8"/>
  <c r="C119" i="8"/>
  <c r="F119" i="8"/>
  <c r="G119" i="8"/>
  <c r="H119" i="8"/>
  <c r="I119" i="8"/>
  <c r="A120" i="8"/>
  <c r="J120" i="8" s="1"/>
  <c r="B120" i="8"/>
  <c r="C120" i="8"/>
  <c r="F120" i="8"/>
  <c r="G120" i="8"/>
  <c r="H120" i="8"/>
  <c r="I120" i="8"/>
  <c r="A121" i="8"/>
  <c r="J121" i="8" s="1"/>
  <c r="B121" i="8"/>
  <c r="C121" i="8"/>
  <c r="F121" i="8"/>
  <c r="G121" i="8"/>
  <c r="H121" i="8"/>
  <c r="I121" i="8"/>
  <c r="A122" i="8"/>
  <c r="J122" i="8" s="1"/>
  <c r="B122" i="8"/>
  <c r="C122" i="8"/>
  <c r="F122" i="8"/>
  <c r="G122" i="8"/>
  <c r="H122" i="8"/>
  <c r="I122" i="8"/>
  <c r="A123" i="8"/>
  <c r="J123" i="8" s="1"/>
  <c r="B123" i="8"/>
  <c r="C123" i="8"/>
  <c r="F123" i="8"/>
  <c r="G123" i="8"/>
  <c r="H123" i="8"/>
  <c r="I123" i="8"/>
  <c r="A124" i="8"/>
  <c r="J124" i="8" s="1"/>
  <c r="B124" i="8"/>
  <c r="C124" i="8"/>
  <c r="F124" i="8"/>
  <c r="G124" i="8"/>
  <c r="H124" i="8"/>
  <c r="I124" i="8"/>
  <c r="A125" i="8"/>
  <c r="J125" i="8" s="1"/>
  <c r="B125" i="8"/>
  <c r="C125" i="8"/>
  <c r="F125" i="8"/>
  <c r="G125" i="8"/>
  <c r="H125" i="8"/>
  <c r="I125" i="8"/>
  <c r="A126" i="8"/>
  <c r="J126" i="8" s="1"/>
  <c r="B126" i="8"/>
  <c r="C126" i="8"/>
  <c r="F126" i="8"/>
  <c r="G126" i="8"/>
  <c r="H126" i="8"/>
  <c r="I126" i="8"/>
  <c r="A127" i="8"/>
  <c r="J127" i="8" s="1"/>
  <c r="B127" i="8"/>
  <c r="C127" i="8"/>
  <c r="F127" i="8"/>
  <c r="G127" i="8"/>
  <c r="H127" i="8"/>
  <c r="I127" i="8"/>
  <c r="A128" i="8"/>
  <c r="B128" i="8"/>
  <c r="C128" i="8"/>
  <c r="F128" i="8"/>
  <c r="G128" i="8"/>
  <c r="H128" i="8"/>
  <c r="I128" i="8"/>
  <c r="A129" i="8"/>
  <c r="B129" i="8"/>
  <c r="C129" i="8"/>
  <c r="F129" i="8"/>
  <c r="G129" i="8"/>
  <c r="H129" i="8"/>
  <c r="I129" i="8"/>
  <c r="A130" i="8"/>
  <c r="B130" i="8"/>
  <c r="C130" i="8"/>
  <c r="F130" i="8"/>
  <c r="G130" i="8"/>
  <c r="H130" i="8"/>
  <c r="I130" i="8"/>
  <c r="A131" i="8"/>
  <c r="B131" i="8"/>
  <c r="C131" i="8"/>
  <c r="F131" i="8"/>
  <c r="G131" i="8"/>
  <c r="H131" i="8"/>
  <c r="I131" i="8"/>
  <c r="A132" i="8"/>
  <c r="B132" i="8"/>
  <c r="C132" i="8"/>
  <c r="F132" i="8"/>
  <c r="G132" i="8"/>
  <c r="H132" i="8"/>
  <c r="I132" i="8"/>
  <c r="A133" i="8"/>
  <c r="B133" i="8"/>
  <c r="C133" i="8"/>
  <c r="F133" i="8"/>
  <c r="G133" i="8"/>
  <c r="H133" i="8"/>
  <c r="I133" i="8"/>
  <c r="A134" i="8"/>
  <c r="B134" i="8"/>
  <c r="C134" i="8"/>
  <c r="F134" i="8"/>
  <c r="G134" i="8"/>
  <c r="H134" i="8"/>
  <c r="I134" i="8"/>
  <c r="A135" i="8"/>
  <c r="B135" i="8"/>
  <c r="C135" i="8"/>
  <c r="F135" i="8"/>
  <c r="G135" i="8"/>
  <c r="H135" i="8"/>
  <c r="I135" i="8"/>
  <c r="A136" i="8"/>
  <c r="B136" i="8"/>
  <c r="C136" i="8"/>
  <c r="F136" i="8"/>
  <c r="G136" i="8"/>
  <c r="H136" i="8"/>
  <c r="I136" i="8"/>
  <c r="A137" i="8"/>
  <c r="B137" i="8"/>
  <c r="C137" i="8"/>
  <c r="F137" i="8"/>
  <c r="G137" i="8"/>
  <c r="H137" i="8"/>
  <c r="I137" i="8"/>
  <c r="A138" i="8"/>
  <c r="B138" i="8"/>
  <c r="C138" i="8"/>
  <c r="F138" i="8"/>
  <c r="G138" i="8"/>
  <c r="H138" i="8"/>
  <c r="I138" i="8"/>
  <c r="A139" i="8"/>
  <c r="B139" i="8"/>
  <c r="C139" i="8"/>
  <c r="F139" i="8"/>
  <c r="G139" i="8"/>
  <c r="H139" i="8"/>
  <c r="I139" i="8"/>
  <c r="A140" i="8"/>
  <c r="J140" i="8" s="1"/>
  <c r="B140" i="8"/>
  <c r="C140" i="8"/>
  <c r="F140" i="8"/>
  <c r="G140" i="8"/>
  <c r="H140" i="8"/>
  <c r="I140" i="8"/>
  <c r="A141" i="8"/>
  <c r="J141" i="8" s="1"/>
  <c r="B141" i="8"/>
  <c r="C141" i="8"/>
  <c r="F141" i="8"/>
  <c r="G141" i="8"/>
  <c r="H141" i="8"/>
  <c r="I141" i="8"/>
  <c r="A142" i="8"/>
  <c r="J142" i="8" s="1"/>
  <c r="B142" i="8"/>
  <c r="C142" i="8"/>
  <c r="F142" i="8"/>
  <c r="G142" i="8"/>
  <c r="H142" i="8"/>
  <c r="I142" i="8"/>
  <c r="A143" i="8"/>
  <c r="J143" i="8" s="1"/>
  <c r="B143" i="8"/>
  <c r="C143" i="8"/>
  <c r="F143" i="8"/>
  <c r="G143" i="8"/>
  <c r="H143" i="8"/>
  <c r="I143" i="8"/>
  <c r="A144" i="8"/>
  <c r="J144" i="8" s="1"/>
  <c r="B144" i="8"/>
  <c r="C144" i="8"/>
  <c r="F144" i="8"/>
  <c r="G144" i="8"/>
  <c r="H144" i="8"/>
  <c r="I144" i="8"/>
  <c r="A145" i="8"/>
  <c r="J145" i="8" s="1"/>
  <c r="B145" i="8"/>
  <c r="C145" i="8"/>
  <c r="F145" i="8"/>
  <c r="G145" i="8"/>
  <c r="H145" i="8"/>
  <c r="I145" i="8"/>
  <c r="A146" i="8"/>
  <c r="J146" i="8" s="1"/>
  <c r="B146" i="8"/>
  <c r="C146" i="8"/>
  <c r="F146" i="8"/>
  <c r="G146" i="8"/>
  <c r="H146" i="8"/>
  <c r="I146" i="8"/>
  <c r="A147" i="8"/>
  <c r="J147" i="8" s="1"/>
  <c r="B147" i="8"/>
  <c r="C147" i="8"/>
  <c r="F147" i="8"/>
  <c r="G147" i="8"/>
  <c r="H147" i="8"/>
  <c r="I147" i="8"/>
  <c r="A148" i="8"/>
  <c r="J148" i="8" s="1"/>
  <c r="B148" i="8"/>
  <c r="C148" i="8"/>
  <c r="F148" i="8"/>
  <c r="G148" i="8"/>
  <c r="H148" i="8"/>
  <c r="I148" i="8"/>
  <c r="A149" i="8"/>
  <c r="J149" i="8" s="1"/>
  <c r="B149" i="8"/>
  <c r="C149" i="8"/>
  <c r="F149" i="8"/>
  <c r="G149" i="8"/>
  <c r="H149" i="8"/>
  <c r="I149" i="8"/>
  <c r="A150" i="8"/>
  <c r="J150" i="8" s="1"/>
  <c r="B150" i="8"/>
  <c r="C150" i="8"/>
  <c r="F150" i="8"/>
  <c r="G150" i="8"/>
  <c r="H150" i="8"/>
  <c r="I150" i="8"/>
  <c r="A151" i="8"/>
  <c r="J151" i="8" s="1"/>
  <c r="B151" i="8"/>
  <c r="C151" i="8"/>
  <c r="F151" i="8"/>
  <c r="G151" i="8"/>
  <c r="H151" i="8"/>
  <c r="I151" i="8"/>
  <c r="A152" i="8"/>
  <c r="J152" i="8" s="1"/>
  <c r="B152" i="8"/>
  <c r="C152" i="8"/>
  <c r="F152" i="8"/>
  <c r="G152" i="8"/>
  <c r="H152" i="8"/>
  <c r="I152" i="8"/>
  <c r="A153" i="8"/>
  <c r="J153" i="8" s="1"/>
  <c r="B153" i="8"/>
  <c r="C153" i="8"/>
  <c r="F153" i="8"/>
  <c r="G153" i="8"/>
  <c r="H153" i="8"/>
  <c r="I153" i="8"/>
  <c r="A154" i="8"/>
  <c r="J154" i="8" s="1"/>
  <c r="B154" i="8"/>
  <c r="C154" i="8"/>
  <c r="F154" i="8"/>
  <c r="G154" i="8"/>
  <c r="H154" i="8"/>
  <c r="I154" i="8"/>
  <c r="A155" i="8"/>
  <c r="J155" i="8" s="1"/>
  <c r="B155" i="8"/>
  <c r="C155" i="8"/>
  <c r="F155" i="8"/>
  <c r="G155" i="8"/>
  <c r="H155" i="8"/>
  <c r="I155" i="8"/>
  <c r="A156" i="8"/>
  <c r="J156" i="8" s="1"/>
  <c r="B156" i="8"/>
  <c r="C156" i="8"/>
  <c r="F156" i="8"/>
  <c r="G156" i="8"/>
  <c r="H156" i="8"/>
  <c r="I156" i="8"/>
  <c r="A157" i="8"/>
  <c r="B157" i="8"/>
  <c r="C157" i="8"/>
  <c r="F157" i="8"/>
  <c r="G157" i="8"/>
  <c r="H157" i="8"/>
  <c r="I157" i="8"/>
  <c r="A158" i="8"/>
  <c r="B158" i="8"/>
  <c r="C158" i="8"/>
  <c r="F158" i="8"/>
  <c r="G158" i="8"/>
  <c r="H158" i="8"/>
  <c r="I158" i="8"/>
  <c r="A159" i="8"/>
  <c r="B159" i="8"/>
  <c r="C159" i="8"/>
  <c r="F159" i="8"/>
  <c r="G159" i="8"/>
  <c r="H159" i="8"/>
  <c r="I159" i="8"/>
  <c r="A160" i="8"/>
  <c r="B160" i="8"/>
  <c r="C160" i="8"/>
  <c r="F160" i="8"/>
  <c r="G160" i="8"/>
  <c r="H160" i="8"/>
  <c r="I160" i="8"/>
  <c r="A161" i="8"/>
  <c r="J161" i="8" s="1"/>
  <c r="B161" i="8"/>
  <c r="C161" i="8"/>
  <c r="F161" i="8"/>
  <c r="G161" i="8"/>
  <c r="H161" i="8"/>
  <c r="I161" i="8"/>
  <c r="A162" i="8"/>
  <c r="B162" i="8"/>
  <c r="C162" i="8"/>
  <c r="F162" i="8"/>
  <c r="G162" i="8"/>
  <c r="H162" i="8"/>
  <c r="I162" i="8"/>
  <c r="A163" i="8"/>
  <c r="B163" i="8"/>
  <c r="C163" i="8"/>
  <c r="F163" i="8"/>
  <c r="G163" i="8"/>
  <c r="H163" i="8"/>
  <c r="I163" i="8"/>
  <c r="A164" i="8"/>
  <c r="B164" i="8"/>
  <c r="C164" i="8"/>
  <c r="F164" i="8"/>
  <c r="G164" i="8"/>
  <c r="H164" i="8"/>
  <c r="I164" i="8"/>
  <c r="A165" i="8"/>
  <c r="B165" i="8"/>
  <c r="C165" i="8"/>
  <c r="F165" i="8"/>
  <c r="G165" i="8"/>
  <c r="H165" i="8"/>
  <c r="I165" i="8"/>
  <c r="A166" i="8"/>
  <c r="B166" i="8"/>
  <c r="C166" i="8"/>
  <c r="F166" i="8"/>
  <c r="G166" i="8"/>
  <c r="H166" i="8"/>
  <c r="I166" i="8"/>
  <c r="A167" i="8"/>
  <c r="B167" i="8"/>
  <c r="C167" i="8"/>
  <c r="F167" i="8"/>
  <c r="G167" i="8"/>
  <c r="H167" i="8"/>
  <c r="I167" i="8"/>
  <c r="A168" i="8"/>
  <c r="B168" i="8"/>
  <c r="C168" i="8"/>
  <c r="F168" i="8"/>
  <c r="G168" i="8"/>
  <c r="H168" i="8"/>
  <c r="I168" i="8"/>
  <c r="A169" i="8"/>
  <c r="J169" i="8" s="1"/>
  <c r="B169" i="8"/>
  <c r="C169" i="8"/>
  <c r="F169" i="8"/>
  <c r="G169" i="8"/>
  <c r="H169" i="8"/>
  <c r="I169" i="8"/>
  <c r="A170" i="8"/>
  <c r="B170" i="8"/>
  <c r="C170" i="8"/>
  <c r="F170" i="8"/>
  <c r="G170" i="8"/>
  <c r="H170" i="8"/>
  <c r="I170" i="8"/>
  <c r="A171" i="8"/>
  <c r="B171" i="8"/>
  <c r="C171" i="8"/>
  <c r="F171" i="8"/>
  <c r="G171" i="8"/>
  <c r="H171" i="8"/>
  <c r="I171" i="8"/>
  <c r="A172" i="8"/>
  <c r="J172" i="8" s="1"/>
  <c r="B172" i="8"/>
  <c r="C172" i="8"/>
  <c r="F172" i="8"/>
  <c r="G172" i="8"/>
  <c r="H172" i="8"/>
  <c r="I172" i="8"/>
  <c r="A173" i="8"/>
  <c r="J173" i="8" s="1"/>
  <c r="B173" i="8"/>
  <c r="C173" i="8"/>
  <c r="F173" i="8"/>
  <c r="G173" i="8"/>
  <c r="H173" i="8"/>
  <c r="I173" i="8"/>
  <c r="A174" i="8"/>
  <c r="J174" i="8" s="1"/>
  <c r="B174" i="8"/>
  <c r="C174" i="8"/>
  <c r="F174" i="8"/>
  <c r="G174" i="8"/>
  <c r="H174" i="8"/>
  <c r="I174" i="8"/>
  <c r="A175" i="8"/>
  <c r="J175" i="8" s="1"/>
  <c r="B175" i="8"/>
  <c r="C175" i="8"/>
  <c r="F175" i="8"/>
  <c r="G175" i="8"/>
  <c r="H175" i="8"/>
  <c r="I175" i="8"/>
  <c r="A176" i="8"/>
  <c r="J176" i="8" s="1"/>
  <c r="B176" i="8"/>
  <c r="C176" i="8"/>
  <c r="F176" i="8"/>
  <c r="G176" i="8"/>
  <c r="H176" i="8"/>
  <c r="I176" i="8"/>
  <c r="A177" i="8"/>
  <c r="J177" i="8" s="1"/>
  <c r="B177" i="8"/>
  <c r="C177" i="8"/>
  <c r="F177" i="8"/>
  <c r="G177" i="8"/>
  <c r="H177" i="8"/>
  <c r="I177" i="8"/>
  <c r="A178" i="8"/>
  <c r="J178" i="8" s="1"/>
  <c r="B178" i="8"/>
  <c r="C178" i="8"/>
  <c r="F178" i="8"/>
  <c r="G178" i="8"/>
  <c r="H178" i="8"/>
  <c r="I178" i="8"/>
  <c r="A179" i="8"/>
  <c r="J179" i="8" s="1"/>
  <c r="B179" i="8"/>
  <c r="C179" i="8"/>
  <c r="F179" i="8"/>
  <c r="G179" i="8"/>
  <c r="H179" i="8"/>
  <c r="I179" i="8"/>
  <c r="A180" i="8"/>
  <c r="J180" i="8" s="1"/>
  <c r="B180" i="8"/>
  <c r="C180" i="8"/>
  <c r="F180" i="8"/>
  <c r="G180" i="8"/>
  <c r="H180" i="8"/>
  <c r="I180" i="8"/>
  <c r="A181" i="8"/>
  <c r="J181" i="8" s="1"/>
  <c r="B181" i="8"/>
  <c r="C181" i="8"/>
  <c r="F181" i="8"/>
  <c r="G181" i="8"/>
  <c r="H181" i="8"/>
  <c r="I181" i="8"/>
  <c r="A182" i="8"/>
  <c r="J182" i="8" s="1"/>
  <c r="B182" i="8"/>
  <c r="C182" i="8"/>
  <c r="F182" i="8"/>
  <c r="G182" i="8"/>
  <c r="H182" i="8"/>
  <c r="I182" i="8"/>
  <c r="A183" i="8"/>
  <c r="J183" i="8" s="1"/>
  <c r="B183" i="8"/>
  <c r="C183" i="8"/>
  <c r="F183" i="8"/>
  <c r="G183" i="8"/>
  <c r="H183" i="8"/>
  <c r="I183" i="8"/>
  <c r="A184" i="8"/>
  <c r="B184" i="8"/>
  <c r="C184" i="8"/>
  <c r="F184" i="8"/>
  <c r="G184" i="8"/>
  <c r="H184" i="8"/>
  <c r="I184" i="8"/>
  <c r="J184" i="8"/>
  <c r="A185" i="8"/>
  <c r="J185" i="8" s="1"/>
  <c r="B185" i="8"/>
  <c r="C185" i="8"/>
  <c r="F185" i="8"/>
  <c r="G185" i="8"/>
  <c r="H185" i="8"/>
  <c r="I185" i="8"/>
  <c r="A186" i="8"/>
  <c r="B186" i="8"/>
  <c r="C186" i="8"/>
  <c r="F186" i="8"/>
  <c r="G186" i="8"/>
  <c r="H186" i="8"/>
  <c r="I186" i="8"/>
  <c r="A187" i="8"/>
  <c r="B187" i="8"/>
  <c r="C187" i="8"/>
  <c r="F187" i="8"/>
  <c r="G187" i="8"/>
  <c r="H187" i="8"/>
  <c r="I187" i="8"/>
  <c r="A188" i="8"/>
  <c r="B188" i="8"/>
  <c r="C188" i="8"/>
  <c r="F188" i="8"/>
  <c r="G188" i="8"/>
  <c r="H188" i="8"/>
  <c r="I188" i="8"/>
  <c r="A189" i="8"/>
  <c r="B189" i="8"/>
  <c r="C189" i="8"/>
  <c r="F189" i="8"/>
  <c r="G189" i="8"/>
  <c r="H189" i="8"/>
  <c r="I189" i="8"/>
  <c r="A190" i="8"/>
  <c r="B190" i="8"/>
  <c r="C190" i="8"/>
  <c r="F190" i="8"/>
  <c r="G190" i="8"/>
  <c r="H190" i="8"/>
  <c r="I190" i="8"/>
  <c r="A191" i="8"/>
  <c r="B191" i="8"/>
  <c r="C191" i="8"/>
  <c r="F191" i="8"/>
  <c r="G191" i="8"/>
  <c r="H191" i="8"/>
  <c r="I191" i="8"/>
  <c r="A192" i="8"/>
  <c r="B192" i="8"/>
  <c r="C192" i="8"/>
  <c r="F192" i="8"/>
  <c r="G192" i="8"/>
  <c r="H192" i="8"/>
  <c r="I192" i="8"/>
  <c r="A193" i="8"/>
  <c r="B193" i="8"/>
  <c r="C193" i="8"/>
  <c r="F193" i="8"/>
  <c r="G193" i="8"/>
  <c r="H193" i="8"/>
  <c r="I193" i="8"/>
  <c r="A194" i="8"/>
  <c r="B194" i="8"/>
  <c r="C194" i="8"/>
  <c r="F194" i="8"/>
  <c r="G194" i="8"/>
  <c r="H194" i="8"/>
  <c r="I194" i="8"/>
  <c r="A195" i="8"/>
  <c r="J195" i="8" s="1"/>
  <c r="B195" i="8"/>
  <c r="C195" i="8"/>
  <c r="F195" i="8"/>
  <c r="G195" i="8"/>
  <c r="H195" i="8"/>
  <c r="I195" i="8"/>
  <c r="A196" i="8"/>
  <c r="B196" i="8"/>
  <c r="C196" i="8"/>
  <c r="F196" i="8"/>
  <c r="G196" i="8"/>
  <c r="H196" i="8"/>
  <c r="I196" i="8"/>
  <c r="A197" i="8"/>
  <c r="B197" i="8"/>
  <c r="C197" i="8"/>
  <c r="F197" i="8"/>
  <c r="G197" i="8"/>
  <c r="H197" i="8"/>
  <c r="I197" i="8"/>
  <c r="A198" i="8"/>
  <c r="B198" i="8"/>
  <c r="C198" i="8"/>
  <c r="F198" i="8"/>
  <c r="G198" i="8"/>
  <c r="H198" i="8"/>
  <c r="I198" i="8"/>
  <c r="A199" i="8"/>
  <c r="B199" i="8"/>
  <c r="C199" i="8"/>
  <c r="F199" i="8"/>
  <c r="G199" i="8"/>
  <c r="H199" i="8"/>
  <c r="I199" i="8"/>
  <c r="A200" i="8"/>
  <c r="B200" i="8"/>
  <c r="C200" i="8"/>
  <c r="F200" i="8"/>
  <c r="G200" i="8"/>
  <c r="H200" i="8"/>
  <c r="I200" i="8"/>
  <c r="A201" i="8"/>
  <c r="B201" i="8"/>
  <c r="C201" i="8"/>
  <c r="F201" i="8"/>
  <c r="G201" i="8"/>
  <c r="H201" i="8"/>
  <c r="I201" i="8"/>
  <c r="A202" i="8"/>
  <c r="J202" i="8" s="1"/>
  <c r="B202" i="8"/>
  <c r="C202" i="8"/>
  <c r="F202" i="8"/>
  <c r="G202" i="8"/>
  <c r="H202" i="8"/>
  <c r="I202" i="8"/>
  <c r="A203" i="8"/>
  <c r="J203" i="8" s="1"/>
  <c r="B203" i="8"/>
  <c r="C203" i="8"/>
  <c r="F203" i="8"/>
  <c r="G203" i="8"/>
  <c r="H203" i="8"/>
  <c r="I203" i="8"/>
  <c r="A204" i="8"/>
  <c r="J204" i="8" s="1"/>
  <c r="B204" i="8"/>
  <c r="C204" i="8"/>
  <c r="F204" i="8"/>
  <c r="G204" i="8"/>
  <c r="H204" i="8"/>
  <c r="I204" i="8"/>
  <c r="A205" i="8"/>
  <c r="J205" i="8" s="1"/>
  <c r="B205" i="8"/>
  <c r="C205" i="8"/>
  <c r="F205" i="8"/>
  <c r="G205" i="8"/>
  <c r="H205" i="8"/>
  <c r="I205" i="8"/>
  <c r="A206" i="8"/>
  <c r="J206" i="8" s="1"/>
  <c r="B206" i="8"/>
  <c r="C206" i="8"/>
  <c r="F206" i="8"/>
  <c r="G206" i="8"/>
  <c r="H206" i="8"/>
  <c r="I206" i="8"/>
  <c r="A207" i="8"/>
  <c r="J207" i="8" s="1"/>
  <c r="B207" i="8"/>
  <c r="C207" i="8"/>
  <c r="F207" i="8"/>
  <c r="G207" i="8"/>
  <c r="H207" i="8"/>
  <c r="I207" i="8"/>
  <c r="A208" i="8"/>
  <c r="J208" i="8" s="1"/>
  <c r="B208" i="8"/>
  <c r="C208" i="8"/>
  <c r="F208" i="8"/>
  <c r="G208" i="8"/>
  <c r="H208" i="8"/>
  <c r="I208" i="8"/>
  <c r="A209" i="8"/>
  <c r="J209" i="8" s="1"/>
  <c r="B209" i="8"/>
  <c r="C209" i="8"/>
  <c r="F209" i="8"/>
  <c r="G209" i="8"/>
  <c r="H209" i="8"/>
  <c r="I209" i="8"/>
  <c r="A210" i="8"/>
  <c r="J210" i="8" s="1"/>
  <c r="B210" i="8"/>
  <c r="C210" i="8"/>
  <c r="F210" i="8"/>
  <c r="G210" i="8"/>
  <c r="H210" i="8"/>
  <c r="I210" i="8"/>
  <c r="A211" i="8"/>
  <c r="J211" i="8" s="1"/>
  <c r="B211" i="8"/>
  <c r="C211" i="8"/>
  <c r="F211" i="8"/>
  <c r="G211" i="8"/>
  <c r="H211" i="8"/>
  <c r="I211" i="8"/>
  <c r="A212" i="8"/>
  <c r="J212" i="8" s="1"/>
  <c r="B212" i="8"/>
  <c r="C212" i="8"/>
  <c r="F212" i="8"/>
  <c r="G212" i="8"/>
  <c r="H212" i="8"/>
  <c r="I212" i="8"/>
  <c r="A213" i="8"/>
  <c r="J213" i="8" s="1"/>
  <c r="B213" i="8"/>
  <c r="C213" i="8"/>
  <c r="F213" i="8"/>
  <c r="G213" i="8"/>
  <c r="H213" i="8"/>
  <c r="I213" i="8"/>
  <c r="A214" i="8"/>
  <c r="J214" i="8" s="1"/>
  <c r="B214" i="8"/>
  <c r="C214" i="8"/>
  <c r="F214" i="8"/>
  <c r="G214" i="8"/>
  <c r="H214" i="8"/>
  <c r="I214" i="8"/>
  <c r="A215" i="8"/>
  <c r="J215" i="8" s="1"/>
  <c r="B215" i="8"/>
  <c r="C215" i="8"/>
  <c r="F215" i="8"/>
  <c r="G215" i="8"/>
  <c r="H215" i="8"/>
  <c r="I215" i="8"/>
  <c r="A216" i="8"/>
  <c r="J216" i="8" s="1"/>
  <c r="B216" i="8"/>
  <c r="C216" i="8"/>
  <c r="F216" i="8"/>
  <c r="G216" i="8"/>
  <c r="H216" i="8"/>
  <c r="I216" i="8"/>
  <c r="A217" i="8"/>
  <c r="J217" i="8" s="1"/>
  <c r="B217" i="8"/>
  <c r="C217" i="8"/>
  <c r="F217" i="8"/>
  <c r="G217" i="8"/>
  <c r="H217" i="8"/>
  <c r="I217" i="8"/>
  <c r="A218" i="8"/>
  <c r="B218" i="8"/>
  <c r="C218" i="8"/>
  <c r="F218" i="8"/>
  <c r="G218" i="8"/>
  <c r="H218" i="8"/>
  <c r="I218" i="8"/>
  <c r="J218" i="8"/>
  <c r="A219" i="8"/>
  <c r="J219" i="8" s="1"/>
  <c r="B219" i="8"/>
  <c r="C219" i="8"/>
  <c r="F219" i="8"/>
  <c r="G219" i="8"/>
  <c r="H219" i="8"/>
  <c r="I219" i="8"/>
  <c r="A220" i="8"/>
  <c r="J220" i="8" s="1"/>
  <c r="B220" i="8"/>
  <c r="C220" i="8"/>
  <c r="F220" i="8"/>
  <c r="G220" i="8"/>
  <c r="H220" i="8"/>
  <c r="I220" i="8"/>
  <c r="A221" i="8"/>
  <c r="J221" i="8" s="1"/>
  <c r="B221" i="8"/>
  <c r="C221" i="8"/>
  <c r="F221" i="8"/>
  <c r="G221" i="8"/>
  <c r="H221" i="8"/>
  <c r="I221" i="8"/>
  <c r="A222" i="8"/>
  <c r="J222" i="8" s="1"/>
  <c r="B222" i="8"/>
  <c r="C222" i="8"/>
  <c r="F222" i="8"/>
  <c r="G222" i="8"/>
  <c r="H222" i="8"/>
  <c r="I222" i="8"/>
  <c r="A223" i="8"/>
  <c r="J223" i="8" s="1"/>
  <c r="B223" i="8"/>
  <c r="C223" i="8"/>
  <c r="F223" i="8"/>
  <c r="G223" i="8"/>
  <c r="H223" i="8"/>
  <c r="I223" i="8"/>
  <c r="A224" i="8"/>
  <c r="J224" i="8" s="1"/>
  <c r="B224" i="8"/>
  <c r="C224" i="8"/>
  <c r="F224" i="8"/>
  <c r="G224" i="8"/>
  <c r="H224" i="8"/>
  <c r="I224" i="8"/>
  <c r="A225" i="8"/>
  <c r="J225" i="8" s="1"/>
  <c r="B225" i="8"/>
  <c r="C225" i="8"/>
  <c r="F225" i="8"/>
  <c r="G225" i="8"/>
  <c r="H225" i="8"/>
  <c r="I225" i="8"/>
  <c r="A226" i="8"/>
  <c r="J226" i="8" s="1"/>
  <c r="B226" i="8"/>
  <c r="C226" i="8"/>
  <c r="F226" i="8"/>
  <c r="G226" i="8"/>
  <c r="H226" i="8"/>
  <c r="I226" i="8"/>
  <c r="A227" i="8"/>
  <c r="J227" i="8" s="1"/>
  <c r="B227" i="8"/>
  <c r="C227" i="8"/>
  <c r="F227" i="8"/>
  <c r="G227" i="8"/>
  <c r="H227" i="8"/>
  <c r="I227" i="8"/>
  <c r="A228" i="8"/>
  <c r="J228" i="8" s="1"/>
  <c r="B228" i="8"/>
  <c r="C228" i="8"/>
  <c r="F228" i="8"/>
  <c r="G228" i="8"/>
  <c r="H228" i="8"/>
  <c r="I228" i="8"/>
  <c r="A229" i="8"/>
  <c r="B229" i="8"/>
  <c r="C229" i="8"/>
  <c r="F229" i="8"/>
  <c r="G229" i="8"/>
  <c r="H229" i="8"/>
  <c r="I229" i="8"/>
  <c r="A230" i="8"/>
  <c r="B230" i="8"/>
  <c r="C230" i="8"/>
  <c r="F230" i="8"/>
  <c r="G230" i="8"/>
  <c r="H230" i="8"/>
  <c r="I230" i="8"/>
  <c r="A231" i="8"/>
  <c r="B231" i="8"/>
  <c r="C231" i="8"/>
  <c r="F231" i="8"/>
  <c r="G231" i="8"/>
  <c r="H231" i="8"/>
  <c r="I231" i="8"/>
  <c r="A232" i="8"/>
  <c r="J232" i="8" s="1"/>
  <c r="B232" i="8"/>
  <c r="C232" i="8"/>
  <c r="F232" i="8"/>
  <c r="G232" i="8"/>
  <c r="H232" i="8"/>
  <c r="I232" i="8"/>
  <c r="A233" i="8"/>
  <c r="B233" i="8"/>
  <c r="C233" i="8"/>
  <c r="F233" i="8"/>
  <c r="G233" i="8"/>
  <c r="H233" i="8"/>
  <c r="I233" i="8"/>
  <c r="A234" i="8"/>
  <c r="B234" i="8"/>
  <c r="C234" i="8"/>
  <c r="F234" i="8"/>
  <c r="G234" i="8"/>
  <c r="H234" i="8"/>
  <c r="I234" i="8"/>
  <c r="A235" i="8"/>
  <c r="B235" i="8"/>
  <c r="C235" i="8"/>
  <c r="F235" i="8"/>
  <c r="G235" i="8"/>
  <c r="H235" i="8"/>
  <c r="I235" i="8"/>
  <c r="A236" i="8"/>
  <c r="B236" i="8"/>
  <c r="C236" i="8"/>
  <c r="F236" i="8"/>
  <c r="G236" i="8"/>
  <c r="H236" i="8"/>
  <c r="I236" i="8"/>
  <c r="A237" i="8"/>
  <c r="B237" i="8"/>
  <c r="C237" i="8"/>
  <c r="F237" i="8"/>
  <c r="G237" i="8"/>
  <c r="H237" i="8"/>
  <c r="I237" i="8"/>
  <c r="A238" i="8"/>
  <c r="B238" i="8"/>
  <c r="C238" i="8"/>
  <c r="F238" i="8"/>
  <c r="G238" i="8"/>
  <c r="H238" i="8"/>
  <c r="I238" i="8"/>
  <c r="A239" i="8"/>
  <c r="B239" i="8"/>
  <c r="C239" i="8"/>
  <c r="F239" i="8"/>
  <c r="G239" i="8"/>
  <c r="H239" i="8"/>
  <c r="I239" i="8"/>
  <c r="A240" i="8"/>
  <c r="J240" i="8" s="1"/>
  <c r="B240" i="8"/>
  <c r="C240" i="8"/>
  <c r="F240" i="8"/>
  <c r="G240" i="8"/>
  <c r="H240" i="8"/>
  <c r="I240" i="8"/>
  <c r="A241" i="8"/>
  <c r="J241" i="8" s="1"/>
  <c r="B241" i="8"/>
  <c r="C241" i="8"/>
  <c r="F241" i="8"/>
  <c r="G241" i="8"/>
  <c r="H241" i="8"/>
  <c r="I241" i="8"/>
  <c r="A242" i="8"/>
  <c r="J242" i="8" s="1"/>
  <c r="B242" i="8"/>
  <c r="C242" i="8"/>
  <c r="F242" i="8"/>
  <c r="G242" i="8"/>
  <c r="H242" i="8"/>
  <c r="I242" i="8"/>
  <c r="A243" i="8"/>
  <c r="J243" i="8" s="1"/>
  <c r="B243" i="8"/>
  <c r="C243" i="8"/>
  <c r="F243" i="8"/>
  <c r="G243" i="8"/>
  <c r="H243" i="8"/>
  <c r="I243" i="8"/>
  <c r="A244" i="8"/>
  <c r="J244" i="8" s="1"/>
  <c r="B244" i="8"/>
  <c r="C244" i="8"/>
  <c r="F244" i="8"/>
  <c r="G244" i="8"/>
  <c r="H244" i="8"/>
  <c r="I244" i="8"/>
  <c r="A245" i="8"/>
  <c r="J245" i="8" s="1"/>
  <c r="B245" i="8"/>
  <c r="C245" i="8"/>
  <c r="F245" i="8"/>
  <c r="G245" i="8"/>
  <c r="H245" i="8"/>
  <c r="I245" i="8"/>
  <c r="A246" i="8"/>
  <c r="B246" i="8"/>
  <c r="C246" i="8"/>
  <c r="F246" i="8"/>
  <c r="G246" i="8"/>
  <c r="H246" i="8"/>
  <c r="I246" i="8"/>
  <c r="J246" i="8"/>
  <c r="A247" i="8"/>
  <c r="J247" i="8" s="1"/>
  <c r="B247" i="8"/>
  <c r="C247" i="8"/>
  <c r="F247" i="8"/>
  <c r="G247" i="8"/>
  <c r="H247" i="8"/>
  <c r="I247" i="8"/>
  <c r="A248" i="8"/>
  <c r="J248" i="8" s="1"/>
  <c r="B248" i="8"/>
  <c r="C248" i="8"/>
  <c r="F248" i="8"/>
  <c r="G248" i="8"/>
  <c r="H248" i="8"/>
  <c r="I248" i="8"/>
  <c r="A249" i="8"/>
  <c r="J249" i="8" s="1"/>
  <c r="B249" i="8"/>
  <c r="C249" i="8"/>
  <c r="F249" i="8"/>
  <c r="G249" i="8"/>
  <c r="H249" i="8"/>
  <c r="I249" i="8"/>
  <c r="A250" i="8"/>
  <c r="J250" i="8" s="1"/>
  <c r="B250" i="8"/>
  <c r="C250" i="8"/>
  <c r="F250" i="8"/>
  <c r="G250" i="8"/>
  <c r="H250" i="8"/>
  <c r="I250" i="8"/>
  <c r="A251" i="8"/>
  <c r="J251" i="8" s="1"/>
  <c r="B251" i="8"/>
  <c r="C251" i="8"/>
  <c r="F251" i="8"/>
  <c r="G251" i="8"/>
  <c r="H251" i="8"/>
  <c r="I251" i="8"/>
  <c r="A252" i="8"/>
  <c r="J252" i="8" s="1"/>
  <c r="B252" i="8"/>
  <c r="C252" i="8"/>
  <c r="F252" i="8"/>
  <c r="G252" i="8"/>
  <c r="H252" i="8"/>
  <c r="I252" i="8"/>
  <c r="A253" i="8"/>
  <c r="J253" i="8" s="1"/>
  <c r="B253" i="8"/>
  <c r="C253" i="8"/>
  <c r="F253" i="8"/>
  <c r="G253" i="8"/>
  <c r="H253" i="8"/>
  <c r="I253" i="8"/>
  <c r="A254" i="8"/>
  <c r="J254" i="8" s="1"/>
  <c r="B254" i="8"/>
  <c r="C254" i="8"/>
  <c r="F254" i="8"/>
  <c r="G254" i="8"/>
  <c r="H254" i="8"/>
  <c r="I254" i="8"/>
  <c r="A255" i="8"/>
  <c r="B255" i="8"/>
  <c r="C255" i="8"/>
  <c r="F255" i="8"/>
  <c r="G255" i="8"/>
  <c r="H255" i="8"/>
  <c r="I255" i="8"/>
  <c r="A256" i="8"/>
  <c r="B256" i="8"/>
  <c r="C256" i="8"/>
  <c r="F256" i="8"/>
  <c r="G256" i="8"/>
  <c r="H256" i="8"/>
  <c r="I256" i="8"/>
  <c r="A257" i="8"/>
  <c r="B257" i="8"/>
  <c r="C257" i="8"/>
  <c r="F257" i="8"/>
  <c r="G257" i="8"/>
  <c r="H257" i="8"/>
  <c r="I257" i="8"/>
  <c r="A258" i="8"/>
  <c r="B258" i="8"/>
  <c r="C258" i="8"/>
  <c r="F258" i="8"/>
  <c r="G258" i="8"/>
  <c r="H258" i="8"/>
  <c r="I258" i="8"/>
  <c r="A259" i="8"/>
  <c r="B259" i="8"/>
  <c r="C259" i="8"/>
  <c r="F259" i="8"/>
  <c r="G259" i="8"/>
  <c r="H259" i="8"/>
  <c r="I259" i="8"/>
  <c r="A260" i="8"/>
  <c r="B260" i="8"/>
  <c r="C260" i="8"/>
  <c r="F260" i="8"/>
  <c r="G260" i="8"/>
  <c r="H260" i="8"/>
  <c r="I260" i="8"/>
  <c r="A261" i="8"/>
  <c r="B261" i="8"/>
  <c r="C261" i="8"/>
  <c r="F261" i="8"/>
  <c r="G261" i="8"/>
  <c r="H261" i="8"/>
  <c r="I261" i="8"/>
  <c r="A262" i="8"/>
  <c r="B262" i="8"/>
  <c r="C262" i="8"/>
  <c r="F262" i="8"/>
  <c r="G262" i="8"/>
  <c r="H262" i="8"/>
  <c r="I262" i="8"/>
  <c r="A263" i="8"/>
  <c r="B263" i="8"/>
  <c r="C263" i="8"/>
  <c r="F263" i="8"/>
  <c r="G263" i="8"/>
  <c r="H263" i="8"/>
  <c r="I263" i="8"/>
  <c r="A264" i="8"/>
  <c r="B264" i="8"/>
  <c r="C264" i="8"/>
  <c r="F264" i="8"/>
  <c r="G264" i="8"/>
  <c r="H264" i="8"/>
  <c r="I264" i="8"/>
  <c r="A265" i="8"/>
  <c r="B265" i="8"/>
  <c r="C265" i="8"/>
  <c r="F265" i="8"/>
  <c r="G265" i="8"/>
  <c r="H265" i="8"/>
  <c r="I265" i="8"/>
  <c r="A266" i="8"/>
  <c r="B266" i="8"/>
  <c r="C266" i="8"/>
  <c r="F266" i="8"/>
  <c r="G266" i="8"/>
  <c r="H266" i="8"/>
  <c r="I266" i="8"/>
  <c r="A267" i="8"/>
  <c r="B267" i="8"/>
  <c r="C267" i="8"/>
  <c r="F267" i="8"/>
  <c r="G267" i="8"/>
  <c r="H267" i="8"/>
  <c r="I267" i="8"/>
  <c r="A268" i="8"/>
  <c r="B268" i="8"/>
  <c r="C268" i="8"/>
  <c r="F268" i="8"/>
  <c r="G268" i="8"/>
  <c r="H268" i="8"/>
  <c r="I268" i="8"/>
  <c r="A269" i="8"/>
  <c r="B269" i="8"/>
  <c r="C269" i="8"/>
  <c r="F269" i="8"/>
  <c r="G269" i="8"/>
  <c r="H269" i="8"/>
  <c r="I269" i="8"/>
  <c r="A270" i="8"/>
  <c r="B270" i="8"/>
  <c r="C270" i="8"/>
  <c r="F270" i="8"/>
  <c r="G270" i="8"/>
  <c r="H270" i="8"/>
  <c r="I270" i="8"/>
  <c r="A271" i="8"/>
  <c r="J271" i="8" s="1"/>
  <c r="B271" i="8"/>
  <c r="C271" i="8"/>
  <c r="F271" i="8"/>
  <c r="G271" i="8"/>
  <c r="H271" i="8"/>
  <c r="I271" i="8"/>
  <c r="A272" i="8"/>
  <c r="J272" i="8" s="1"/>
  <c r="B272" i="8"/>
  <c r="C272" i="8"/>
  <c r="F272" i="8"/>
  <c r="G272" i="8"/>
  <c r="H272" i="8"/>
  <c r="I272" i="8"/>
  <c r="A273" i="8"/>
  <c r="J273" i="8" s="1"/>
  <c r="B273" i="8"/>
  <c r="C273" i="8"/>
  <c r="F273" i="8"/>
  <c r="G273" i="8"/>
  <c r="H273" i="8"/>
  <c r="I273" i="8"/>
  <c r="A274" i="8"/>
  <c r="J274" i="8" s="1"/>
  <c r="B274" i="8"/>
  <c r="C274" i="8"/>
  <c r="F274" i="8"/>
  <c r="G274" i="8"/>
  <c r="H274" i="8"/>
  <c r="I274" i="8"/>
  <c r="A275" i="8"/>
  <c r="J275" i="8" s="1"/>
  <c r="B275" i="8"/>
  <c r="C275" i="8"/>
  <c r="F275" i="8"/>
  <c r="G275" i="8"/>
  <c r="H275" i="8"/>
  <c r="I275" i="8"/>
  <c r="A276" i="8"/>
  <c r="J276" i="8" s="1"/>
  <c r="B276" i="8"/>
  <c r="C276" i="8"/>
  <c r="F276" i="8"/>
  <c r="G276" i="8"/>
  <c r="H276" i="8"/>
  <c r="I276" i="8"/>
  <c r="A277" i="8"/>
  <c r="J277" i="8" s="1"/>
  <c r="B277" i="8"/>
  <c r="C277" i="8"/>
  <c r="F277" i="8"/>
  <c r="G277" i="8"/>
  <c r="H277" i="8"/>
  <c r="I277" i="8"/>
  <c r="A278" i="8"/>
  <c r="J278" i="8" s="1"/>
  <c r="B278" i="8"/>
  <c r="C278" i="8"/>
  <c r="F278" i="8"/>
  <c r="G278" i="8"/>
  <c r="H278" i="8"/>
  <c r="I278" i="8"/>
  <c r="A279" i="8"/>
  <c r="J279" i="8" s="1"/>
  <c r="B279" i="8"/>
  <c r="C279" i="8"/>
  <c r="F279" i="8"/>
  <c r="G279" i="8"/>
  <c r="H279" i="8"/>
  <c r="I279" i="8"/>
  <c r="A280" i="8"/>
  <c r="J280" i="8" s="1"/>
  <c r="B280" i="8"/>
  <c r="C280" i="8"/>
  <c r="F280" i="8"/>
  <c r="G280" i="8"/>
  <c r="H280" i="8"/>
  <c r="I280" i="8"/>
  <c r="A281" i="8"/>
  <c r="J281" i="8" s="1"/>
  <c r="B281" i="8"/>
  <c r="C281" i="8"/>
  <c r="F281" i="8"/>
  <c r="G281" i="8"/>
  <c r="H281" i="8"/>
  <c r="I281" i="8"/>
  <c r="A282" i="8"/>
  <c r="J282" i="8" s="1"/>
  <c r="B282" i="8"/>
  <c r="C282" i="8"/>
  <c r="F282" i="8"/>
  <c r="G282" i="8"/>
  <c r="H282" i="8"/>
  <c r="I282" i="8"/>
  <c r="A283" i="8"/>
  <c r="J283" i="8" s="1"/>
  <c r="B283" i="8"/>
  <c r="C283" i="8"/>
  <c r="F283" i="8"/>
  <c r="G283" i="8"/>
  <c r="H283" i="8"/>
  <c r="I283" i="8"/>
  <c r="A284" i="8"/>
  <c r="B284" i="8"/>
  <c r="C284" i="8"/>
  <c r="F284" i="8"/>
  <c r="G284" i="8"/>
  <c r="H284" i="8"/>
  <c r="I284" i="8"/>
  <c r="A285" i="8"/>
  <c r="B285" i="8"/>
  <c r="C285" i="8"/>
  <c r="F285" i="8"/>
  <c r="G285" i="8"/>
  <c r="H285" i="8"/>
  <c r="I285" i="8"/>
  <c r="A286" i="8"/>
  <c r="B286" i="8"/>
  <c r="C286" i="8"/>
  <c r="F286" i="8"/>
  <c r="G286" i="8"/>
  <c r="H286" i="8"/>
  <c r="I286" i="8"/>
  <c r="A287" i="8"/>
  <c r="B287" i="8"/>
  <c r="C287" i="8"/>
  <c r="F287" i="8"/>
  <c r="G287" i="8"/>
  <c r="H287" i="8"/>
  <c r="I287" i="8"/>
  <c r="A288" i="8"/>
  <c r="B288" i="8"/>
  <c r="C288" i="8"/>
  <c r="F288" i="8"/>
  <c r="G288" i="8"/>
  <c r="H288" i="8"/>
  <c r="I288" i="8"/>
  <c r="A289" i="8"/>
  <c r="B289" i="8"/>
  <c r="C289" i="8"/>
  <c r="F289" i="8"/>
  <c r="G289" i="8"/>
  <c r="H289" i="8"/>
  <c r="I289" i="8"/>
  <c r="A290" i="8"/>
  <c r="B290" i="8"/>
  <c r="C290" i="8"/>
  <c r="F290" i="8"/>
  <c r="G290" i="8"/>
  <c r="H290" i="8"/>
  <c r="I290" i="8"/>
  <c r="A291" i="8"/>
  <c r="J291" i="8" s="1"/>
  <c r="B291" i="8"/>
  <c r="C291" i="8"/>
  <c r="F291" i="8"/>
  <c r="G291" i="8"/>
  <c r="H291" i="8"/>
  <c r="I291" i="8"/>
  <c r="A292" i="8"/>
  <c r="J292" i="8" s="1"/>
  <c r="B292" i="8"/>
  <c r="C292" i="8"/>
  <c r="F292" i="8"/>
  <c r="G292" i="8"/>
  <c r="H292" i="8"/>
  <c r="I292" i="8"/>
  <c r="A293" i="8"/>
  <c r="J293" i="8" s="1"/>
  <c r="B293" i="8"/>
  <c r="C293" i="8"/>
  <c r="F293" i="8"/>
  <c r="G293" i="8"/>
  <c r="H293" i="8"/>
  <c r="I293" i="8"/>
  <c r="A294" i="8"/>
  <c r="J294" i="8" s="1"/>
  <c r="B294" i="8"/>
  <c r="C294" i="8"/>
  <c r="F294" i="8"/>
  <c r="G294" i="8"/>
  <c r="H294" i="8"/>
  <c r="I294" i="8"/>
  <c r="A295" i="8"/>
  <c r="J295" i="8" s="1"/>
  <c r="B295" i="8"/>
  <c r="C295" i="8"/>
  <c r="F295" i="8"/>
  <c r="G295" i="8"/>
  <c r="H295" i="8"/>
  <c r="I295" i="8"/>
  <c r="A296" i="8"/>
  <c r="J296" i="8" s="1"/>
  <c r="B296" i="8"/>
  <c r="C296" i="8"/>
  <c r="F296" i="8"/>
  <c r="G296" i="8"/>
  <c r="H296" i="8"/>
  <c r="I296" i="8"/>
  <c r="A297" i="8"/>
  <c r="J297" i="8" s="1"/>
  <c r="B297" i="8"/>
  <c r="C297" i="8"/>
  <c r="F297" i="8"/>
  <c r="G297" i="8"/>
  <c r="H297" i="8"/>
  <c r="I297" i="8"/>
  <c r="A298" i="8"/>
  <c r="J298" i="8" s="1"/>
  <c r="B298" i="8"/>
  <c r="C298" i="8"/>
  <c r="F298" i="8"/>
  <c r="G298" i="8"/>
  <c r="H298" i="8"/>
  <c r="I298" i="8"/>
  <c r="A299" i="8"/>
  <c r="J299" i="8" s="1"/>
  <c r="B299" i="8"/>
  <c r="C299" i="8"/>
  <c r="F299" i="8"/>
  <c r="G299" i="8"/>
  <c r="H299" i="8"/>
  <c r="I299" i="8"/>
  <c r="A300" i="8"/>
  <c r="J300" i="8" s="1"/>
  <c r="B300" i="8"/>
  <c r="C300" i="8"/>
  <c r="F300" i="8"/>
  <c r="G300" i="8"/>
  <c r="H300" i="8"/>
  <c r="I300" i="8"/>
  <c r="A301" i="8"/>
  <c r="J301" i="8" s="1"/>
  <c r="B301" i="8"/>
  <c r="C301" i="8"/>
  <c r="F301" i="8"/>
  <c r="G301" i="8"/>
  <c r="H301" i="8"/>
  <c r="I301" i="8"/>
  <c r="A302" i="8"/>
  <c r="J302" i="8" s="1"/>
  <c r="B302" i="8"/>
  <c r="C302" i="8"/>
  <c r="F302" i="8"/>
  <c r="G302" i="8"/>
  <c r="H302" i="8"/>
  <c r="I302" i="8"/>
  <c r="A303" i="8"/>
  <c r="J303" i="8" s="1"/>
  <c r="B303" i="8"/>
  <c r="C303" i="8"/>
  <c r="F303" i="8"/>
  <c r="G303" i="8"/>
  <c r="H303" i="8"/>
  <c r="I303" i="8"/>
  <c r="A304" i="8"/>
  <c r="J304" i="8" s="1"/>
  <c r="B304" i="8"/>
  <c r="C304" i="8"/>
  <c r="F304" i="8"/>
  <c r="G304" i="8"/>
  <c r="H304" i="8"/>
  <c r="I304" i="8"/>
  <c r="A305" i="8"/>
  <c r="J305" i="8" s="1"/>
  <c r="B305" i="8"/>
  <c r="C305" i="8"/>
  <c r="F305" i="8"/>
  <c r="G305" i="8"/>
  <c r="H305" i="8"/>
  <c r="I305" i="8"/>
  <c r="A306" i="8"/>
  <c r="J306" i="8" s="1"/>
  <c r="B306" i="8"/>
  <c r="C306" i="8"/>
  <c r="F306" i="8"/>
  <c r="G306" i="8"/>
  <c r="H306" i="8"/>
  <c r="I306" i="8"/>
  <c r="A307" i="8"/>
  <c r="J307" i="8" s="1"/>
  <c r="B307" i="8"/>
  <c r="C307" i="8"/>
  <c r="F307" i="8"/>
  <c r="G307" i="8"/>
  <c r="H307" i="8"/>
  <c r="I307" i="8"/>
  <c r="A308" i="8"/>
  <c r="J308" i="8" s="1"/>
  <c r="B308" i="8"/>
  <c r="C308" i="8"/>
  <c r="F308" i="8"/>
  <c r="G308" i="8"/>
  <c r="H308" i="8"/>
  <c r="I308" i="8"/>
  <c r="A309" i="8"/>
  <c r="J309" i="8" s="1"/>
  <c r="B309" i="8"/>
  <c r="C309" i="8"/>
  <c r="F309" i="8"/>
  <c r="G309" i="8"/>
  <c r="H309" i="8"/>
  <c r="I309" i="8"/>
  <c r="A310" i="8"/>
  <c r="J310" i="8" s="1"/>
  <c r="B310" i="8"/>
  <c r="C310" i="8"/>
  <c r="F310" i="8"/>
  <c r="G310" i="8"/>
  <c r="H310" i="8"/>
  <c r="I310" i="8"/>
  <c r="A311" i="8"/>
  <c r="J311" i="8" s="1"/>
  <c r="B311" i="8"/>
  <c r="C311" i="8"/>
  <c r="F311" i="8"/>
  <c r="G311" i="8"/>
  <c r="H311" i="8"/>
  <c r="I311" i="8"/>
  <c r="A312" i="8"/>
  <c r="J312" i="8" s="1"/>
  <c r="B312" i="8"/>
  <c r="C312" i="8"/>
  <c r="F312" i="8"/>
  <c r="G312" i="8"/>
  <c r="H312" i="8"/>
  <c r="I312" i="8"/>
  <c r="A313" i="8"/>
  <c r="J313" i="8" s="1"/>
  <c r="B313" i="8"/>
  <c r="C313" i="8"/>
  <c r="F313" i="8"/>
  <c r="G313" i="8"/>
  <c r="H313" i="8"/>
  <c r="I313" i="8"/>
  <c r="A314" i="8"/>
  <c r="J314" i="8" s="1"/>
  <c r="B314" i="8"/>
  <c r="C314" i="8"/>
  <c r="F314" i="8"/>
  <c r="G314" i="8"/>
  <c r="H314" i="8"/>
  <c r="I314" i="8"/>
  <c r="A315" i="8"/>
  <c r="J315" i="8" s="1"/>
  <c r="B315" i="8"/>
  <c r="C315" i="8"/>
  <c r="F315" i="8"/>
  <c r="G315" i="8"/>
  <c r="H315" i="8"/>
  <c r="I315" i="8"/>
  <c r="A316" i="8"/>
  <c r="B316" i="8"/>
  <c r="C316" i="8"/>
  <c r="F316" i="8"/>
  <c r="G316" i="8"/>
  <c r="H316" i="8"/>
  <c r="I316" i="8"/>
  <c r="A317" i="8"/>
  <c r="B317" i="8"/>
  <c r="C317" i="8"/>
  <c r="F317" i="8"/>
  <c r="G317" i="8"/>
  <c r="H317" i="8"/>
  <c r="I317" i="8"/>
  <c r="A318" i="8"/>
  <c r="B318" i="8"/>
  <c r="C318" i="8"/>
  <c r="F318" i="8"/>
  <c r="G318" i="8"/>
  <c r="H318" i="8"/>
  <c r="I318" i="8"/>
  <c r="A319" i="8"/>
  <c r="B319" i="8"/>
  <c r="C319" i="8"/>
  <c r="F319" i="8"/>
  <c r="G319" i="8"/>
  <c r="H319" i="8"/>
  <c r="I319" i="8"/>
  <c r="A320" i="8"/>
  <c r="B320" i="8"/>
  <c r="C320" i="8"/>
  <c r="F320" i="8"/>
  <c r="G320" i="8"/>
  <c r="H320" i="8"/>
  <c r="I320" i="8"/>
  <c r="A321" i="8"/>
  <c r="B321" i="8"/>
  <c r="C321" i="8"/>
  <c r="F321" i="8"/>
  <c r="G321" i="8"/>
  <c r="H321" i="8"/>
  <c r="I321" i="8"/>
  <c r="A322" i="8"/>
  <c r="B322" i="8"/>
  <c r="C322" i="8"/>
  <c r="F322" i="8"/>
  <c r="G322" i="8"/>
  <c r="H322" i="8"/>
  <c r="I322" i="8"/>
  <c r="A323" i="8"/>
  <c r="B323" i="8"/>
  <c r="C323" i="8"/>
  <c r="F323" i="8"/>
  <c r="G323" i="8"/>
  <c r="H323" i="8"/>
  <c r="I323" i="8"/>
  <c r="A324" i="8"/>
  <c r="B324" i="8"/>
  <c r="C324" i="8"/>
  <c r="F324" i="8"/>
  <c r="G324" i="8"/>
  <c r="H324" i="8"/>
  <c r="I324" i="8"/>
  <c r="A325" i="8"/>
  <c r="J325" i="8" s="1"/>
  <c r="B325" i="8"/>
  <c r="C325" i="8"/>
  <c r="F325" i="8"/>
  <c r="G325" i="8"/>
  <c r="H325" i="8"/>
  <c r="I325" i="8"/>
  <c r="A326" i="8"/>
  <c r="J326" i="8" s="1"/>
  <c r="B326" i="8"/>
  <c r="C326" i="8"/>
  <c r="F326" i="8"/>
  <c r="G326" i="8"/>
  <c r="H326" i="8"/>
  <c r="I326" i="8"/>
  <c r="A327" i="8"/>
  <c r="J327" i="8" s="1"/>
  <c r="B327" i="8"/>
  <c r="C327" i="8"/>
  <c r="F327" i="8"/>
  <c r="G327" i="8"/>
  <c r="H327" i="8"/>
  <c r="I327" i="8"/>
  <c r="A328" i="8"/>
  <c r="J328" i="8" s="1"/>
  <c r="B328" i="8"/>
  <c r="C328" i="8"/>
  <c r="F328" i="8"/>
  <c r="G328" i="8"/>
  <c r="H328" i="8"/>
  <c r="I328" i="8"/>
  <c r="A329" i="8"/>
  <c r="J329" i="8" s="1"/>
  <c r="B329" i="8"/>
  <c r="C329" i="8"/>
  <c r="F329" i="8"/>
  <c r="G329" i="8"/>
  <c r="H329" i="8"/>
  <c r="I329" i="8"/>
  <c r="A330" i="8"/>
  <c r="J330" i="8" s="1"/>
  <c r="B330" i="8"/>
  <c r="C330" i="8"/>
  <c r="F330" i="8"/>
  <c r="G330" i="8"/>
  <c r="H330" i="8"/>
  <c r="I330" i="8"/>
  <c r="A331" i="8"/>
  <c r="J331" i="8" s="1"/>
  <c r="B331" i="8"/>
  <c r="C331" i="8"/>
  <c r="F331" i="8"/>
  <c r="G331" i="8"/>
  <c r="H331" i="8"/>
  <c r="I331" i="8"/>
  <c r="A332" i="8"/>
  <c r="J332" i="8" s="1"/>
  <c r="B332" i="8"/>
  <c r="C332" i="8"/>
  <c r="F332" i="8"/>
  <c r="G332" i="8"/>
  <c r="H332" i="8"/>
  <c r="I332" i="8"/>
  <c r="A333" i="8"/>
  <c r="J333" i="8" s="1"/>
  <c r="B333" i="8"/>
  <c r="C333" i="8"/>
  <c r="F333" i="8"/>
  <c r="G333" i="8"/>
  <c r="H333" i="8"/>
  <c r="I333" i="8"/>
  <c r="A334" i="8"/>
  <c r="J334" i="8" s="1"/>
  <c r="B334" i="8"/>
  <c r="C334" i="8"/>
  <c r="F334" i="8"/>
  <c r="G334" i="8"/>
  <c r="H334" i="8"/>
  <c r="I334" i="8"/>
  <c r="A335" i="8"/>
  <c r="J335" i="8" s="1"/>
  <c r="B335" i="8"/>
  <c r="C335" i="8"/>
  <c r="F335" i="8"/>
  <c r="G335" i="8"/>
  <c r="H335" i="8"/>
  <c r="I335" i="8"/>
  <c r="A336" i="8"/>
  <c r="J336" i="8" s="1"/>
  <c r="B336" i="8"/>
  <c r="C336" i="8"/>
  <c r="F336" i="8"/>
  <c r="G336" i="8"/>
  <c r="H336" i="8"/>
  <c r="I336" i="8"/>
  <c r="A337" i="8"/>
  <c r="J337" i="8" s="1"/>
  <c r="B337" i="8"/>
  <c r="C337" i="8"/>
  <c r="F337" i="8"/>
  <c r="G337" i="8"/>
  <c r="H337" i="8"/>
  <c r="I337" i="8"/>
  <c r="A338" i="8"/>
  <c r="J338" i="8" s="1"/>
  <c r="B338" i="8"/>
  <c r="C338" i="8"/>
  <c r="F338" i="8"/>
  <c r="G338" i="8"/>
  <c r="H338" i="8"/>
  <c r="I338" i="8"/>
  <c r="A339" i="8"/>
  <c r="J339" i="8" s="1"/>
  <c r="B339" i="8"/>
  <c r="C339" i="8"/>
  <c r="F339" i="8"/>
  <c r="G339" i="8"/>
  <c r="H339" i="8"/>
  <c r="I339" i="8"/>
  <c r="A340" i="8"/>
  <c r="J340" i="8" s="1"/>
  <c r="B340" i="8"/>
  <c r="C340" i="8"/>
  <c r="F340" i="8"/>
  <c r="G340" i="8"/>
  <c r="H340" i="8"/>
  <c r="I340" i="8"/>
  <c r="A341" i="8"/>
  <c r="J341" i="8" s="1"/>
  <c r="B341" i="8"/>
  <c r="C341" i="8"/>
  <c r="F341" i="8"/>
  <c r="G341" i="8"/>
  <c r="H341" i="8"/>
  <c r="I341" i="8"/>
  <c r="A342" i="8"/>
  <c r="J342" i="8" s="1"/>
  <c r="B342" i="8"/>
  <c r="C342" i="8"/>
  <c r="F342" i="8"/>
  <c r="G342" i="8"/>
  <c r="H342" i="8"/>
  <c r="I342" i="8"/>
  <c r="A343" i="8"/>
  <c r="J343" i="8" s="1"/>
  <c r="B343" i="8"/>
  <c r="C343" i="8"/>
  <c r="F343" i="8"/>
  <c r="G343" i="8"/>
  <c r="H343" i="8"/>
  <c r="I343" i="8"/>
  <c r="A344" i="8"/>
  <c r="J344" i="8" s="1"/>
  <c r="B344" i="8"/>
  <c r="C344" i="8"/>
  <c r="F344" i="8"/>
  <c r="G344" i="8"/>
  <c r="H344" i="8"/>
  <c r="I344" i="8"/>
  <c r="A345" i="8"/>
  <c r="J345" i="8" s="1"/>
  <c r="B345" i="8"/>
  <c r="C345" i="8"/>
  <c r="F345" i="8"/>
  <c r="G345" i="8"/>
  <c r="H345" i="8"/>
  <c r="I345" i="8"/>
  <c r="A346" i="8"/>
  <c r="J346" i="8" s="1"/>
  <c r="B346" i="8"/>
  <c r="C346" i="8"/>
  <c r="F346" i="8"/>
  <c r="G346" i="8"/>
  <c r="H346" i="8"/>
  <c r="I346" i="8"/>
  <c r="A347" i="8"/>
  <c r="J347" i="8" s="1"/>
  <c r="B347" i="8"/>
  <c r="C347" i="8"/>
  <c r="F347" i="8"/>
  <c r="G347" i="8"/>
  <c r="H347" i="8"/>
  <c r="I347" i="8"/>
  <c r="A348" i="8"/>
  <c r="J348" i="8" s="1"/>
  <c r="B348" i="8"/>
  <c r="C348" i="8"/>
  <c r="F348" i="8"/>
  <c r="G348" i="8"/>
  <c r="H348" i="8"/>
  <c r="I348" i="8"/>
  <c r="A349" i="8"/>
  <c r="J349" i="8" s="1"/>
  <c r="B349" i="8"/>
  <c r="C349" i="8"/>
  <c r="F349" i="8"/>
  <c r="G349" i="8"/>
  <c r="H349" i="8"/>
  <c r="I349" i="8"/>
  <c r="A350" i="8"/>
  <c r="J350" i="8" s="1"/>
  <c r="B350" i="8"/>
  <c r="C350" i="8"/>
  <c r="F350" i="8"/>
  <c r="G350" i="8"/>
  <c r="H350" i="8"/>
  <c r="I350" i="8"/>
  <c r="A351" i="8"/>
  <c r="J351" i="8" s="1"/>
  <c r="B351" i="8"/>
  <c r="C351" i="8"/>
  <c r="F351" i="8"/>
  <c r="G351" i="8"/>
  <c r="H351" i="8"/>
  <c r="I351" i="8"/>
  <c r="A352" i="8"/>
  <c r="J352" i="8" s="1"/>
  <c r="B352" i="8"/>
  <c r="C352" i="8"/>
  <c r="F352" i="8"/>
  <c r="G352" i="8"/>
  <c r="H352" i="8"/>
  <c r="I352" i="8"/>
  <c r="A353" i="8"/>
  <c r="J353" i="8" s="1"/>
  <c r="B353" i="8"/>
  <c r="C353" i="8"/>
  <c r="F353" i="8"/>
  <c r="G353" i="8"/>
  <c r="H353" i="8"/>
  <c r="I353" i="8"/>
  <c r="A354" i="8"/>
  <c r="J354" i="8" s="1"/>
  <c r="B354" i="8"/>
  <c r="C354" i="8"/>
  <c r="F354" i="8"/>
  <c r="G354" i="8"/>
  <c r="H354" i="8"/>
  <c r="I354" i="8"/>
  <c r="A355" i="8"/>
  <c r="J355" i="8" s="1"/>
  <c r="B355" i="8"/>
  <c r="C355" i="8"/>
  <c r="F355" i="8"/>
  <c r="G355" i="8"/>
  <c r="H355" i="8"/>
  <c r="I355" i="8"/>
  <c r="A356" i="8"/>
  <c r="J356" i="8" s="1"/>
  <c r="B356" i="8"/>
  <c r="C356" i="8"/>
  <c r="F356" i="8"/>
  <c r="G356" i="8"/>
  <c r="H356" i="8"/>
  <c r="I356" i="8"/>
  <c r="A357" i="8"/>
  <c r="J357" i="8" s="1"/>
  <c r="B357" i="8"/>
  <c r="C357" i="8"/>
  <c r="F357" i="8"/>
  <c r="G357" i="8"/>
  <c r="H357" i="8"/>
  <c r="I357" i="8"/>
  <c r="A358" i="8"/>
  <c r="J358" i="8" s="1"/>
  <c r="B358" i="8"/>
  <c r="C358" i="8"/>
  <c r="F358" i="8"/>
  <c r="G358" i="8"/>
  <c r="H358" i="8"/>
  <c r="I358" i="8"/>
  <c r="A359" i="8"/>
  <c r="J359" i="8" s="1"/>
  <c r="B359" i="8"/>
  <c r="C359" i="8"/>
  <c r="F359" i="8"/>
  <c r="G359" i="8"/>
  <c r="H359" i="8"/>
  <c r="I359" i="8"/>
  <c r="A360" i="8"/>
  <c r="J360" i="8" s="1"/>
  <c r="B360" i="8"/>
  <c r="C360" i="8"/>
  <c r="F360" i="8"/>
  <c r="G360" i="8"/>
  <c r="H360" i="8"/>
  <c r="I360" i="8"/>
  <c r="A361" i="8"/>
  <c r="J361" i="8" s="1"/>
  <c r="B361" i="8"/>
  <c r="C361" i="8"/>
  <c r="F361" i="8"/>
  <c r="G361" i="8"/>
  <c r="H361" i="8"/>
  <c r="I361" i="8"/>
  <c r="A362" i="8"/>
  <c r="J362" i="8" s="1"/>
  <c r="B362" i="8"/>
  <c r="C362" i="8"/>
  <c r="F362" i="8"/>
  <c r="G362" i="8"/>
  <c r="H362" i="8"/>
  <c r="I362" i="8"/>
  <c r="A363" i="8"/>
  <c r="J363" i="8" s="1"/>
  <c r="B363" i="8"/>
  <c r="C363" i="8"/>
  <c r="F363" i="8"/>
  <c r="G363" i="8"/>
  <c r="H363" i="8"/>
  <c r="I363" i="8"/>
  <c r="A364" i="8"/>
  <c r="J364" i="8" s="1"/>
  <c r="B364" i="8"/>
  <c r="C364" i="8"/>
  <c r="F364" i="8"/>
  <c r="G364" i="8"/>
  <c r="H364" i="8"/>
  <c r="I364" i="8"/>
  <c r="A365" i="8"/>
  <c r="J365" i="8" s="1"/>
  <c r="B365" i="8"/>
  <c r="C365" i="8"/>
  <c r="F365" i="8"/>
  <c r="G365" i="8"/>
  <c r="H365" i="8"/>
  <c r="I365" i="8"/>
  <c r="A366" i="8"/>
  <c r="J366" i="8" s="1"/>
  <c r="B366" i="8"/>
  <c r="C366" i="8"/>
  <c r="F366" i="8"/>
  <c r="G366" i="8"/>
  <c r="H366" i="8"/>
  <c r="I366" i="8"/>
  <c r="A367" i="8"/>
  <c r="J367" i="8" s="1"/>
  <c r="B367" i="8"/>
  <c r="C367" i="8"/>
  <c r="F367" i="8"/>
  <c r="G367" i="8"/>
  <c r="H367" i="8"/>
  <c r="I367" i="8"/>
  <c r="A368" i="8"/>
  <c r="J368" i="8" s="1"/>
  <c r="B368" i="8"/>
  <c r="C368" i="8"/>
  <c r="F368" i="8"/>
  <c r="G368" i="8"/>
  <c r="H368" i="8"/>
  <c r="I368" i="8"/>
  <c r="A369" i="8"/>
  <c r="B369" i="8"/>
  <c r="C369" i="8"/>
  <c r="F369" i="8"/>
  <c r="G369" i="8"/>
  <c r="H369" i="8"/>
  <c r="I369" i="8"/>
  <c r="A370" i="8"/>
  <c r="B370" i="8"/>
  <c r="C370" i="8"/>
  <c r="F370" i="8"/>
  <c r="G370" i="8"/>
  <c r="H370" i="8"/>
  <c r="I370" i="8"/>
  <c r="A371" i="8"/>
  <c r="B371" i="8"/>
  <c r="C371" i="8"/>
  <c r="F371" i="8"/>
  <c r="G371" i="8"/>
  <c r="H371" i="8"/>
  <c r="I371" i="8"/>
  <c r="A372" i="8"/>
  <c r="B372" i="8"/>
  <c r="C372" i="8"/>
  <c r="F372" i="8"/>
  <c r="G372" i="8"/>
  <c r="H372" i="8"/>
  <c r="I372" i="8"/>
  <c r="A373" i="8"/>
  <c r="B373" i="8"/>
  <c r="C373" i="8"/>
  <c r="F373" i="8"/>
  <c r="G373" i="8"/>
  <c r="H373" i="8"/>
  <c r="I373" i="8"/>
  <c r="A374" i="8"/>
  <c r="B374" i="8"/>
  <c r="C374" i="8"/>
  <c r="F374" i="8"/>
  <c r="G374" i="8"/>
  <c r="H374" i="8"/>
  <c r="I374" i="8"/>
  <c r="A375" i="8"/>
  <c r="J375" i="8" s="1"/>
  <c r="B375" i="8"/>
  <c r="C375" i="8"/>
  <c r="F375" i="8"/>
  <c r="G375" i="8"/>
  <c r="H375" i="8"/>
  <c r="I375" i="8"/>
  <c r="A376" i="8"/>
  <c r="J376" i="8" s="1"/>
  <c r="B376" i="8"/>
  <c r="C376" i="8"/>
  <c r="F376" i="8"/>
  <c r="G376" i="8"/>
  <c r="H376" i="8"/>
  <c r="I376" i="8"/>
  <c r="A377" i="8"/>
  <c r="J377" i="8" s="1"/>
  <c r="B377" i="8"/>
  <c r="C377" i="8"/>
  <c r="F377" i="8"/>
  <c r="G377" i="8"/>
  <c r="H377" i="8"/>
  <c r="I377" i="8"/>
  <c r="A378" i="8"/>
  <c r="J378" i="8" s="1"/>
  <c r="B378" i="8"/>
  <c r="C378" i="8"/>
  <c r="F378" i="8"/>
  <c r="G378" i="8"/>
  <c r="H378" i="8"/>
  <c r="I378" i="8"/>
  <c r="A379" i="8"/>
  <c r="J379" i="8" s="1"/>
  <c r="B379" i="8"/>
  <c r="C379" i="8"/>
  <c r="F379" i="8"/>
  <c r="G379" i="8"/>
  <c r="H379" i="8"/>
  <c r="I379" i="8"/>
  <c r="A380" i="8"/>
  <c r="J380" i="8" s="1"/>
  <c r="B380" i="8"/>
  <c r="C380" i="8"/>
  <c r="F380" i="8"/>
  <c r="G380" i="8"/>
  <c r="H380" i="8"/>
  <c r="I380" i="8"/>
  <c r="A381" i="8"/>
  <c r="J381" i="8" s="1"/>
  <c r="B381" i="8"/>
  <c r="C381" i="8"/>
  <c r="F381" i="8"/>
  <c r="G381" i="8"/>
  <c r="H381" i="8"/>
  <c r="I381" i="8"/>
  <c r="A382" i="8"/>
  <c r="J382" i="8" s="1"/>
  <c r="B382" i="8"/>
  <c r="C382" i="8"/>
  <c r="F382" i="8"/>
  <c r="G382" i="8"/>
  <c r="H382" i="8"/>
  <c r="I382" i="8"/>
  <c r="A383" i="8"/>
  <c r="J383" i="8" s="1"/>
  <c r="B383" i="8"/>
  <c r="C383" i="8"/>
  <c r="F383" i="8"/>
  <c r="G383" i="8"/>
  <c r="H383" i="8"/>
  <c r="I383" i="8"/>
  <c r="A384" i="8"/>
  <c r="J384" i="8" s="1"/>
  <c r="B384" i="8"/>
  <c r="C384" i="8"/>
  <c r="F384" i="8"/>
  <c r="G384" i="8"/>
  <c r="H384" i="8"/>
  <c r="I384" i="8"/>
  <c r="A385" i="8"/>
  <c r="J385" i="8" s="1"/>
  <c r="B385" i="8"/>
  <c r="C385" i="8"/>
  <c r="F385" i="8"/>
  <c r="G385" i="8"/>
  <c r="H385" i="8"/>
  <c r="I385" i="8"/>
  <c r="A386" i="8"/>
  <c r="J386" i="8" s="1"/>
  <c r="B386" i="8"/>
  <c r="C386" i="8"/>
  <c r="F386" i="8"/>
  <c r="G386" i="8"/>
  <c r="H386" i="8"/>
  <c r="I386" i="8"/>
  <c r="A387" i="8"/>
  <c r="J387" i="8" s="1"/>
  <c r="B387" i="8"/>
  <c r="C387" i="8"/>
  <c r="F387" i="8"/>
  <c r="G387" i="8"/>
  <c r="H387" i="8"/>
  <c r="I387" i="8"/>
  <c r="A388" i="8"/>
  <c r="J388" i="8" s="1"/>
  <c r="B388" i="8"/>
  <c r="C388" i="8"/>
  <c r="F388" i="8"/>
  <c r="G388" i="8"/>
  <c r="H388" i="8"/>
  <c r="I388" i="8"/>
  <c r="A389" i="8"/>
  <c r="B389" i="8"/>
  <c r="C389" i="8"/>
  <c r="F389" i="8"/>
  <c r="G389" i="8"/>
  <c r="H389" i="8"/>
  <c r="I389" i="8"/>
  <c r="A390" i="8"/>
  <c r="B390" i="8"/>
  <c r="C390" i="8"/>
  <c r="F390" i="8"/>
  <c r="G390" i="8"/>
  <c r="H390" i="8"/>
  <c r="I390" i="8"/>
  <c r="A391" i="8"/>
  <c r="B391" i="8"/>
  <c r="C391" i="8"/>
  <c r="F391" i="8"/>
  <c r="G391" i="8"/>
  <c r="H391" i="8"/>
  <c r="I391" i="8"/>
  <c r="A392" i="8"/>
  <c r="J392" i="8" s="1"/>
  <c r="B392" i="8"/>
  <c r="C392" i="8"/>
  <c r="F392" i="8"/>
  <c r="G392" i="8"/>
  <c r="H392" i="8"/>
  <c r="I392" i="8"/>
  <c r="A393" i="8"/>
  <c r="J393" i="8" s="1"/>
  <c r="B393" i="8"/>
  <c r="C393" i="8"/>
  <c r="F393" i="8"/>
  <c r="G393" i="8"/>
  <c r="H393" i="8"/>
  <c r="I393" i="8"/>
  <c r="A394" i="8"/>
  <c r="J394" i="8" s="1"/>
  <c r="B394" i="8"/>
  <c r="C394" i="8"/>
  <c r="F394" i="8"/>
  <c r="G394" i="8"/>
  <c r="H394" i="8"/>
  <c r="I394" i="8"/>
  <c r="A395" i="8"/>
  <c r="J395" i="8" s="1"/>
  <c r="B395" i="8"/>
  <c r="C395" i="8"/>
  <c r="F395" i="8"/>
  <c r="G395" i="8"/>
  <c r="H395" i="8"/>
  <c r="I395" i="8"/>
  <c r="A396" i="8"/>
  <c r="J396" i="8" s="1"/>
  <c r="B396" i="8"/>
  <c r="C396" i="8"/>
  <c r="F396" i="8"/>
  <c r="G396" i="8"/>
  <c r="H396" i="8"/>
  <c r="I396" i="8"/>
  <c r="A397" i="8"/>
  <c r="J397" i="8" s="1"/>
  <c r="B397" i="8"/>
  <c r="C397" i="8"/>
  <c r="F397" i="8"/>
  <c r="G397" i="8"/>
  <c r="H397" i="8"/>
  <c r="I397" i="8"/>
  <c r="A398" i="8"/>
  <c r="J398" i="8" s="1"/>
  <c r="B398" i="8"/>
  <c r="C398" i="8"/>
  <c r="F398" i="8"/>
  <c r="G398" i="8"/>
  <c r="H398" i="8"/>
  <c r="I398" i="8"/>
  <c r="A399" i="8"/>
  <c r="J399" i="8" s="1"/>
  <c r="B399" i="8"/>
  <c r="C399" i="8"/>
  <c r="F399" i="8"/>
  <c r="G399" i="8"/>
  <c r="H399" i="8"/>
  <c r="I399" i="8"/>
  <c r="A400" i="8"/>
  <c r="J400" i="8" s="1"/>
  <c r="B400" i="8"/>
  <c r="C400" i="8"/>
  <c r="F400" i="8"/>
  <c r="G400" i="8"/>
  <c r="H400" i="8"/>
  <c r="I400" i="8"/>
  <c r="A401" i="8"/>
  <c r="J401" i="8" s="1"/>
  <c r="B401" i="8"/>
  <c r="C401" i="8"/>
  <c r="F401" i="8"/>
  <c r="G401" i="8"/>
  <c r="H401" i="8"/>
  <c r="I401" i="8"/>
  <c r="A402" i="8"/>
  <c r="J402" i="8" s="1"/>
  <c r="B402" i="8"/>
  <c r="C402" i="8"/>
  <c r="F402" i="8"/>
  <c r="G402" i="8"/>
  <c r="H402" i="8"/>
  <c r="I402" i="8"/>
  <c r="A403" i="8"/>
  <c r="J403" i="8" s="1"/>
  <c r="B403" i="8"/>
  <c r="C403" i="8"/>
  <c r="F403" i="8"/>
  <c r="G403" i="8"/>
  <c r="H403" i="8"/>
  <c r="I403" i="8"/>
  <c r="A404" i="8"/>
  <c r="J404" i="8" s="1"/>
  <c r="B404" i="8"/>
  <c r="C404" i="8"/>
  <c r="F404" i="8"/>
  <c r="G404" i="8"/>
  <c r="H404" i="8"/>
  <c r="I404" i="8"/>
  <c r="A405" i="8"/>
  <c r="J405" i="8" s="1"/>
  <c r="B405" i="8"/>
  <c r="C405" i="8"/>
  <c r="F405" i="8"/>
  <c r="G405" i="8"/>
  <c r="H405" i="8"/>
  <c r="I405" i="8"/>
  <c r="A406" i="8"/>
  <c r="J406" i="8" s="1"/>
  <c r="B406" i="8"/>
  <c r="C406" i="8"/>
  <c r="F406" i="8"/>
  <c r="G406" i="8"/>
  <c r="H406" i="8"/>
  <c r="I406" i="8"/>
  <c r="A407" i="8"/>
  <c r="J407" i="8" s="1"/>
  <c r="B407" i="8"/>
  <c r="C407" i="8"/>
  <c r="F407" i="8"/>
  <c r="G407" i="8"/>
  <c r="H407" i="8"/>
  <c r="I407" i="8"/>
  <c r="A408" i="8"/>
  <c r="J408" i="8" s="1"/>
  <c r="B408" i="8"/>
  <c r="C408" i="8"/>
  <c r="F408" i="8"/>
  <c r="G408" i="8"/>
  <c r="H408" i="8"/>
  <c r="I408" i="8"/>
  <c r="A409" i="8"/>
  <c r="J409" i="8" s="1"/>
  <c r="B409" i="8"/>
  <c r="C409" i="8"/>
  <c r="F409" i="8"/>
  <c r="G409" i="8"/>
  <c r="H409" i="8"/>
  <c r="I409" i="8"/>
  <c r="A410" i="8"/>
  <c r="J410" i="8" s="1"/>
  <c r="B410" i="8"/>
  <c r="C410" i="8"/>
  <c r="F410" i="8"/>
  <c r="G410" i="8"/>
  <c r="H410" i="8"/>
  <c r="I410" i="8"/>
  <c r="A411" i="8"/>
  <c r="B411" i="8"/>
  <c r="C411" i="8"/>
  <c r="F411" i="8"/>
  <c r="G411" i="8"/>
  <c r="H411" i="8"/>
  <c r="I411" i="8"/>
  <c r="A412" i="8"/>
  <c r="B412" i="8"/>
  <c r="C412" i="8"/>
  <c r="F412" i="8"/>
  <c r="G412" i="8"/>
  <c r="H412" i="8"/>
  <c r="I412" i="8"/>
  <c r="A413" i="8"/>
  <c r="B413" i="8"/>
  <c r="C413" i="8"/>
  <c r="F413" i="8"/>
  <c r="G413" i="8"/>
  <c r="H413" i="8"/>
  <c r="I413" i="8"/>
  <c r="A414" i="8"/>
  <c r="B414" i="8"/>
  <c r="C414" i="8"/>
  <c r="F414" i="8"/>
  <c r="G414" i="8"/>
  <c r="H414" i="8"/>
  <c r="I414" i="8"/>
  <c r="A415" i="8"/>
  <c r="B415" i="8"/>
  <c r="C415" i="8"/>
  <c r="F415" i="8"/>
  <c r="G415" i="8"/>
  <c r="H415" i="8"/>
  <c r="I415" i="8"/>
  <c r="A416" i="8"/>
  <c r="B416" i="8"/>
  <c r="C416" i="8"/>
  <c r="F416" i="8"/>
  <c r="G416" i="8"/>
  <c r="H416" i="8"/>
  <c r="I416" i="8"/>
  <c r="A417" i="8"/>
  <c r="J417" i="8" s="1"/>
  <c r="B417" i="8"/>
  <c r="C417" i="8"/>
  <c r="F417" i="8"/>
  <c r="G417" i="8"/>
  <c r="H417" i="8"/>
  <c r="I417" i="8"/>
  <c r="A418" i="8"/>
  <c r="J418" i="8" s="1"/>
  <c r="B418" i="8"/>
  <c r="C418" i="8"/>
  <c r="F418" i="8"/>
  <c r="G418" i="8"/>
  <c r="H418" i="8"/>
  <c r="I418" i="8"/>
  <c r="A419" i="8"/>
  <c r="J419" i="8" s="1"/>
  <c r="B419" i="8"/>
  <c r="C419" i="8"/>
  <c r="F419" i="8"/>
  <c r="G419" i="8"/>
  <c r="H419" i="8"/>
  <c r="I419" i="8"/>
  <c r="A420" i="8"/>
  <c r="J420" i="8" s="1"/>
  <c r="B420" i="8"/>
  <c r="C420" i="8"/>
  <c r="F420" i="8"/>
  <c r="G420" i="8"/>
  <c r="H420" i="8"/>
  <c r="I420" i="8"/>
  <c r="A421" i="8"/>
  <c r="J421" i="8" s="1"/>
  <c r="B421" i="8"/>
  <c r="C421" i="8"/>
  <c r="F421" i="8"/>
  <c r="G421" i="8"/>
  <c r="H421" i="8"/>
  <c r="I421" i="8"/>
  <c r="A422" i="8"/>
  <c r="J422" i="8" s="1"/>
  <c r="B422" i="8"/>
  <c r="C422" i="8"/>
  <c r="F422" i="8"/>
  <c r="G422" i="8"/>
  <c r="H422" i="8"/>
  <c r="I422" i="8"/>
  <c r="A423" i="8"/>
  <c r="J423" i="8" s="1"/>
  <c r="B423" i="8"/>
  <c r="C423" i="8"/>
  <c r="F423" i="8"/>
  <c r="G423" i="8"/>
  <c r="H423" i="8"/>
  <c r="I423" i="8"/>
  <c r="A424" i="8"/>
  <c r="J424" i="8" s="1"/>
  <c r="B424" i="8"/>
  <c r="C424" i="8"/>
  <c r="F424" i="8"/>
  <c r="G424" i="8"/>
  <c r="H424" i="8"/>
  <c r="I424" i="8"/>
  <c r="A425" i="8"/>
  <c r="J425" i="8" s="1"/>
  <c r="B425" i="8"/>
  <c r="C425" i="8"/>
  <c r="F425" i="8"/>
  <c r="G425" i="8"/>
  <c r="H425" i="8"/>
  <c r="I425" i="8"/>
  <c r="A426" i="8"/>
  <c r="J426" i="8" s="1"/>
  <c r="B426" i="8"/>
  <c r="C426" i="8"/>
  <c r="F426" i="8"/>
  <c r="G426" i="8"/>
  <c r="H426" i="8"/>
  <c r="I426" i="8"/>
  <c r="A427" i="8"/>
  <c r="B427" i="8"/>
  <c r="C427" i="8"/>
  <c r="F427" i="8"/>
  <c r="G427" i="8"/>
  <c r="H427" i="8"/>
  <c r="I427" i="8"/>
  <c r="A428" i="8"/>
  <c r="B428" i="8"/>
  <c r="C428" i="8"/>
  <c r="F428" i="8"/>
  <c r="G428" i="8"/>
  <c r="H428" i="8"/>
  <c r="I428" i="8"/>
  <c r="A429" i="8"/>
  <c r="B429" i="8"/>
  <c r="C429" i="8"/>
  <c r="F429" i="8"/>
  <c r="G429" i="8"/>
  <c r="H429" i="8"/>
  <c r="I429" i="8"/>
  <c r="A430" i="8"/>
  <c r="J430" i="8" s="1"/>
  <c r="B430" i="8"/>
  <c r="C430" i="8"/>
  <c r="F430" i="8"/>
  <c r="G430" i="8"/>
  <c r="H430" i="8"/>
  <c r="I430" i="8"/>
  <c r="A431" i="8"/>
  <c r="J431" i="8" s="1"/>
  <c r="B431" i="8"/>
  <c r="C431" i="8"/>
  <c r="F431" i="8"/>
  <c r="G431" i="8"/>
  <c r="H431" i="8"/>
  <c r="I431" i="8"/>
  <c r="A432" i="8"/>
  <c r="J432" i="8" s="1"/>
  <c r="B432" i="8"/>
  <c r="C432" i="8"/>
  <c r="F432" i="8"/>
  <c r="G432" i="8"/>
  <c r="H432" i="8"/>
  <c r="I432" i="8"/>
  <c r="A433" i="8"/>
  <c r="J433" i="8" s="1"/>
  <c r="B433" i="8"/>
  <c r="C433" i="8"/>
  <c r="F433" i="8"/>
  <c r="G433" i="8"/>
  <c r="H433" i="8"/>
  <c r="I433" i="8"/>
  <c r="A434" i="8"/>
  <c r="J434" i="8" s="1"/>
  <c r="B434" i="8"/>
  <c r="C434" i="8"/>
  <c r="F434" i="8"/>
  <c r="G434" i="8"/>
  <c r="H434" i="8"/>
  <c r="I434" i="8"/>
  <c r="A435" i="8"/>
  <c r="J435" i="8" s="1"/>
  <c r="B435" i="8"/>
  <c r="C435" i="8"/>
  <c r="F435" i="8"/>
  <c r="G435" i="8"/>
  <c r="H435" i="8"/>
  <c r="I435" i="8"/>
  <c r="A436" i="8"/>
  <c r="J436" i="8" s="1"/>
  <c r="B436" i="8"/>
  <c r="C436" i="8"/>
  <c r="F436" i="8"/>
  <c r="G436" i="8"/>
  <c r="H436" i="8"/>
  <c r="I436" i="8"/>
  <c r="A437" i="8"/>
  <c r="J437" i="8" s="1"/>
  <c r="B437" i="8"/>
  <c r="C437" i="8"/>
  <c r="F437" i="8"/>
  <c r="G437" i="8"/>
  <c r="H437" i="8"/>
  <c r="I437" i="8"/>
  <c r="A438" i="8"/>
  <c r="J438" i="8" s="1"/>
  <c r="B438" i="8"/>
  <c r="C438" i="8"/>
  <c r="F438" i="8"/>
  <c r="G438" i="8"/>
  <c r="H438" i="8"/>
  <c r="I438" i="8"/>
  <c r="A439" i="8"/>
  <c r="J439" i="8" s="1"/>
  <c r="B439" i="8"/>
  <c r="C439" i="8"/>
  <c r="F439" i="8"/>
  <c r="G439" i="8"/>
  <c r="H439" i="8"/>
  <c r="I439" i="8"/>
  <c r="A440" i="8"/>
  <c r="J440" i="8" s="1"/>
  <c r="B440" i="8"/>
  <c r="C440" i="8"/>
  <c r="F440" i="8"/>
  <c r="G440" i="8"/>
  <c r="H440" i="8"/>
  <c r="I440" i="8"/>
  <c r="A441" i="8"/>
  <c r="J441" i="8" s="1"/>
  <c r="B441" i="8"/>
  <c r="C441" i="8"/>
  <c r="F441" i="8"/>
  <c r="G441" i="8"/>
  <c r="H441" i="8"/>
  <c r="I441" i="8"/>
  <c r="A442" i="8"/>
  <c r="J442" i="8" s="1"/>
  <c r="B442" i="8"/>
  <c r="C442" i="8"/>
  <c r="F442" i="8"/>
  <c r="G442" i="8"/>
  <c r="H442" i="8"/>
  <c r="I442" i="8"/>
  <c r="A443" i="8"/>
  <c r="J443" i="8" s="1"/>
  <c r="B443" i="8"/>
  <c r="C443" i="8"/>
  <c r="F443" i="8"/>
  <c r="G443" i="8"/>
  <c r="H443" i="8"/>
  <c r="I443" i="8"/>
  <c r="A444" i="8"/>
  <c r="J444" i="8" s="1"/>
  <c r="B444" i="8"/>
  <c r="C444" i="8"/>
  <c r="F444" i="8"/>
  <c r="G444" i="8"/>
  <c r="H444" i="8"/>
  <c r="I444" i="8"/>
  <c r="A445" i="8"/>
  <c r="J445" i="8" s="1"/>
  <c r="B445" i="8"/>
  <c r="C445" i="8"/>
  <c r="F445" i="8"/>
  <c r="G445" i="8"/>
  <c r="H445" i="8"/>
  <c r="I445" i="8"/>
  <c r="A446" i="8"/>
  <c r="J446" i="8" s="1"/>
  <c r="B446" i="8"/>
  <c r="C446" i="8"/>
  <c r="F446" i="8"/>
  <c r="G446" i="8"/>
  <c r="H446" i="8"/>
  <c r="I446" i="8"/>
  <c r="A447" i="8"/>
  <c r="J447" i="8" s="1"/>
  <c r="B447" i="8"/>
  <c r="C447" i="8"/>
  <c r="F447" i="8"/>
  <c r="G447" i="8"/>
  <c r="H447" i="8"/>
  <c r="I447" i="8"/>
  <c r="A448" i="8"/>
  <c r="J448" i="8" s="1"/>
  <c r="B448" i="8"/>
  <c r="C448" i="8"/>
  <c r="F448" i="8"/>
  <c r="G448" i="8"/>
  <c r="H448" i="8"/>
  <c r="I448" i="8"/>
  <c r="A449" i="8"/>
  <c r="B449" i="8"/>
  <c r="C449" i="8"/>
  <c r="F449" i="8"/>
  <c r="G449" i="8"/>
  <c r="H449" i="8"/>
  <c r="I449" i="8"/>
  <c r="A450" i="8"/>
  <c r="J450" i="8" s="1"/>
  <c r="B450" i="8"/>
  <c r="C450" i="8"/>
  <c r="F450" i="8"/>
  <c r="G450" i="8"/>
  <c r="H450" i="8"/>
  <c r="I450" i="8"/>
  <c r="C2" i="8"/>
  <c r="B2" i="8"/>
  <c r="E3" i="11"/>
  <c r="E2" i="11"/>
  <c r="J449" i="8" l="1"/>
  <c r="J411" i="8"/>
  <c r="J412" i="8"/>
  <c r="J413" i="8"/>
  <c r="J414" i="8"/>
  <c r="J415" i="8"/>
  <c r="J416" i="8"/>
  <c r="J370" i="8"/>
  <c r="J372" i="8"/>
  <c r="J369" i="8"/>
  <c r="J371" i="8"/>
  <c r="J373" i="8"/>
  <c r="J374" i="8"/>
  <c r="J284" i="8"/>
  <c r="J285" i="8"/>
  <c r="J287" i="8"/>
  <c r="J289" i="8"/>
  <c r="J286" i="8"/>
  <c r="J288" i="8"/>
  <c r="J290" i="8"/>
  <c r="J257" i="8"/>
  <c r="J259" i="8"/>
  <c r="J261" i="8"/>
  <c r="J256" i="8"/>
  <c r="J258" i="8"/>
  <c r="J260" i="8"/>
  <c r="J192" i="8"/>
  <c r="J427" i="8"/>
  <c r="J428" i="8"/>
  <c r="J429" i="8"/>
  <c r="J389" i="8"/>
  <c r="J390" i="8"/>
  <c r="J391" i="8"/>
  <c r="J317" i="8"/>
  <c r="J319" i="8"/>
  <c r="J321" i="8"/>
  <c r="J323" i="8"/>
  <c r="J316" i="8"/>
  <c r="J318" i="8"/>
  <c r="J320" i="8"/>
  <c r="J322" i="8"/>
  <c r="J324" i="8"/>
  <c r="J235" i="8"/>
  <c r="J270" i="8"/>
  <c r="J268" i="8"/>
  <c r="J266" i="8"/>
  <c r="J264" i="8"/>
  <c r="J262" i="8"/>
  <c r="J200" i="8"/>
  <c r="J197" i="8"/>
  <c r="J167" i="8"/>
  <c r="J166" i="8"/>
  <c r="J165" i="8"/>
  <c r="J269" i="8"/>
  <c r="J267" i="8"/>
  <c r="J265" i="8"/>
  <c r="J263" i="8"/>
  <c r="J189" i="8"/>
  <c r="J170" i="8"/>
  <c r="J128" i="8"/>
  <c r="J97" i="8"/>
  <c r="J98" i="8"/>
  <c r="J237" i="8"/>
  <c r="J229" i="8"/>
  <c r="J164" i="8"/>
  <c r="J39" i="8"/>
  <c r="J37" i="8"/>
  <c r="J15" i="8"/>
  <c r="J13" i="8"/>
  <c r="J129" i="8"/>
  <c r="J130" i="8"/>
  <c r="J131" i="8"/>
  <c r="J132" i="8"/>
  <c r="J133" i="8"/>
  <c r="J134" i="8"/>
  <c r="J135" i="8"/>
  <c r="J239" i="8"/>
  <c r="J231" i="8"/>
  <c r="J199" i="8"/>
  <c r="J191" i="8"/>
  <c r="J187" i="8"/>
  <c r="J137" i="8"/>
  <c r="J110" i="8"/>
  <c r="J109" i="8"/>
  <c r="J108" i="8"/>
  <c r="J104" i="8"/>
  <c r="J96" i="8"/>
  <c r="J72" i="8"/>
  <c r="J190" i="8"/>
  <c r="J188" i="8"/>
  <c r="J157" i="8"/>
  <c r="J158" i="8"/>
  <c r="J159" i="8"/>
  <c r="J234" i="8"/>
  <c r="J194" i="8"/>
  <c r="J163" i="8"/>
  <c r="J162" i="8"/>
  <c r="J38" i="8"/>
  <c r="J14" i="8"/>
  <c r="J12" i="8"/>
  <c r="J11" i="8"/>
  <c r="J171" i="8"/>
  <c r="J105" i="8"/>
  <c r="J99" i="8"/>
  <c r="J100" i="8"/>
  <c r="J101" i="8"/>
  <c r="J102" i="8"/>
  <c r="J103" i="8"/>
  <c r="J43" i="8"/>
  <c r="J44" i="8"/>
  <c r="J45" i="8"/>
  <c r="J46" i="8"/>
  <c r="J47" i="8"/>
  <c r="J17" i="8"/>
  <c r="J18" i="8"/>
  <c r="J19" i="8"/>
  <c r="J20" i="8"/>
  <c r="J21" i="8"/>
  <c r="J255" i="8"/>
  <c r="J236" i="8"/>
  <c r="J196" i="8"/>
  <c r="J238" i="8"/>
  <c r="J233" i="8"/>
  <c r="J230" i="8"/>
  <c r="J201" i="8"/>
  <c r="J198" i="8"/>
  <c r="J186" i="8"/>
  <c r="J139" i="8"/>
  <c r="J95" i="8"/>
  <c r="J94" i="8"/>
  <c r="J93" i="8"/>
  <c r="J92" i="8"/>
  <c r="J91" i="8"/>
  <c r="J90" i="8"/>
  <c r="J89" i="8"/>
  <c r="J71" i="8"/>
  <c r="J70" i="8"/>
  <c r="J69" i="8"/>
  <c r="J68" i="8"/>
  <c r="J67" i="8"/>
  <c r="J66" i="8"/>
  <c r="J65" i="8"/>
  <c r="J48" i="8"/>
  <c r="J160" i="8"/>
  <c r="J136" i="8"/>
  <c r="J106" i="8"/>
  <c r="J193" i="8"/>
  <c r="J168" i="8"/>
  <c r="J138" i="8"/>
  <c r="J64" i="8"/>
  <c r="J40" i="8"/>
  <c r="J10" i="8"/>
  <c r="G31" i="4"/>
  <c r="R24" i="4"/>
  <c r="R25" i="4"/>
  <c r="R26" i="4"/>
  <c r="R27" i="4"/>
  <c r="R28" i="4" s="1"/>
  <c r="R29" i="4" s="1"/>
  <c r="R30" i="4" s="1"/>
  <c r="R31" i="4" s="1"/>
  <c r="R32" i="4" s="1"/>
  <c r="R33" i="4" s="1"/>
  <c r="R34" i="4" s="1"/>
  <c r="R35" i="4" s="1"/>
  <c r="R36" i="4" s="1"/>
  <c r="R37" i="4" s="1"/>
  <c r="R38" i="4" s="1"/>
  <c r="R39" i="4" s="1"/>
  <c r="R40" i="4" s="1"/>
  <c r="R41" i="4" s="1"/>
  <c r="R42" i="4" s="1"/>
  <c r="R43" i="4" s="1"/>
  <c r="R44" i="4" s="1"/>
  <c r="R45" i="4" s="1"/>
  <c r="R46" i="4" s="1"/>
  <c r="R47" i="4" s="1"/>
  <c r="R48" i="4" s="1"/>
  <c r="R49" i="4" s="1"/>
  <c r="R50" i="4" s="1"/>
  <c r="R51" i="4" s="1"/>
  <c r="R52" i="4" s="1"/>
  <c r="R53" i="4" s="1"/>
  <c r="R54" i="4" s="1"/>
  <c r="R56" i="4"/>
  <c r="R57" i="4" s="1"/>
  <c r="R58" i="4" s="1"/>
  <c r="R59" i="4" s="1"/>
  <c r="R60" i="4" s="1"/>
  <c r="R61" i="4" s="1"/>
  <c r="R62" i="4" s="1"/>
  <c r="R63" i="4" s="1"/>
  <c r="R64" i="4" s="1"/>
  <c r="R65" i="4" s="1"/>
  <c r="R66" i="4" s="1"/>
  <c r="R67" i="4" s="1"/>
  <c r="R68" i="4" s="1"/>
  <c r="R69" i="4" s="1"/>
  <c r="R70" i="4" s="1"/>
  <c r="R71" i="4" s="1"/>
  <c r="R72" i="4" s="1"/>
  <c r="R73" i="4" s="1"/>
  <c r="R75" i="4"/>
  <c r="R76" i="4"/>
  <c r="R77" i="4"/>
  <c r="R78" i="4" s="1"/>
  <c r="R79" i="4"/>
  <c r="R80" i="4" s="1"/>
  <c r="R81" i="4" s="1"/>
  <c r="R82" i="4" s="1"/>
  <c r="R84" i="4"/>
  <c r="R85" i="4"/>
  <c r="R86" i="4" s="1"/>
  <c r="R87" i="4" s="1"/>
  <c r="R88" i="4" s="1"/>
  <c r="R89" i="4" s="1"/>
  <c r="R90" i="4" s="1"/>
  <c r="R91" i="4" s="1"/>
  <c r="R92" i="4" s="1"/>
  <c r="R93" i="4" s="1"/>
  <c r="R94" i="4" s="1"/>
  <c r="R95" i="4" s="1"/>
  <c r="R96" i="4" s="1"/>
  <c r="R97" i="4" s="1"/>
  <c r="R98" i="4" s="1"/>
  <c r="R99" i="4" s="1"/>
  <c r="R100" i="4" s="1"/>
  <c r="R101" i="4" s="1"/>
  <c r="R102" i="4" s="1"/>
  <c r="R103" i="4" s="1"/>
  <c r="R104" i="4" s="1"/>
  <c r="R105" i="4" s="1"/>
  <c r="R106" i="4" s="1"/>
  <c r="R107" i="4" s="1"/>
  <c r="R108" i="4" s="1"/>
  <c r="R109" i="4" s="1"/>
  <c r="R110" i="4" s="1"/>
  <c r="R111" i="4" s="1"/>
  <c r="R112" i="4" s="1"/>
  <c r="R113" i="4" s="1"/>
  <c r="R114" i="4" s="1"/>
  <c r="R115" i="4" s="1"/>
  <c r="R116" i="4" s="1"/>
  <c r="R117" i="4" s="1"/>
  <c r="R118" i="4" s="1"/>
  <c r="R119" i="4" s="1"/>
  <c r="R120" i="4" s="1"/>
  <c r="R121" i="4" s="1"/>
  <c r="R122" i="4" s="1"/>
  <c r="R123" i="4" s="1"/>
  <c r="R124" i="4" s="1"/>
  <c r="R125" i="4" s="1"/>
  <c r="R126" i="4" s="1"/>
  <c r="R127" i="4" s="1"/>
  <c r="R128" i="4" s="1"/>
  <c r="R129" i="4" s="1"/>
  <c r="R130" i="4" s="1"/>
  <c r="R131" i="4" s="1"/>
  <c r="R132" i="4" s="1"/>
  <c r="R133" i="4" s="1"/>
  <c r="R134" i="4" s="1"/>
  <c r="R135" i="4" s="1"/>
  <c r="R136" i="4" s="1"/>
  <c r="R137" i="4" s="1"/>
  <c r="R138" i="4" s="1"/>
  <c r="R139" i="4" s="1"/>
  <c r="R140" i="4" s="1"/>
  <c r="R141" i="4" s="1"/>
  <c r="R142" i="4" s="1"/>
  <c r="R143" i="4" s="1"/>
  <c r="R144" i="4" s="1"/>
  <c r="R145" i="4" s="1"/>
  <c r="R146" i="4" s="1"/>
  <c r="R147" i="4" s="1"/>
  <c r="R148" i="4" s="1"/>
  <c r="R149" i="4" s="1"/>
  <c r="R150" i="4" s="1"/>
  <c r="R151" i="4" s="1"/>
  <c r="R152" i="4" s="1"/>
  <c r="R153" i="4" s="1"/>
  <c r="R154" i="4" s="1"/>
  <c r="R155" i="4" s="1"/>
  <c r="R156" i="4" s="1"/>
  <c r="R157" i="4" s="1"/>
  <c r="R158" i="4" s="1"/>
  <c r="R159" i="4" s="1"/>
  <c r="R160" i="4" s="1"/>
  <c r="R161" i="4" s="1"/>
  <c r="R162" i="4" s="1"/>
  <c r="R163" i="4" s="1"/>
  <c r="R164" i="4" s="1"/>
  <c r="R165" i="4" s="1"/>
  <c r="R167" i="4"/>
  <c r="R168" i="4" s="1"/>
  <c r="R169" i="4"/>
  <c r="R170" i="4"/>
  <c r="R171" i="4"/>
  <c r="R172" i="4" s="1"/>
  <c r="R173" i="4" s="1"/>
  <c r="R174" i="4" s="1"/>
  <c r="R175" i="4" s="1"/>
  <c r="R176" i="4" s="1"/>
  <c r="R177" i="4" s="1"/>
  <c r="R178" i="4" s="1"/>
  <c r="R179" i="4" s="1"/>
  <c r="R180" i="4" s="1"/>
  <c r="R181" i="4" s="1"/>
  <c r="R182" i="4" s="1"/>
  <c r="R183" i="4" s="1"/>
  <c r="R184" i="4" s="1"/>
  <c r="R185" i="4" s="1"/>
  <c r="R186" i="4" s="1"/>
  <c r="R187" i="4" s="1"/>
  <c r="R188" i="4" s="1"/>
  <c r="R189" i="4" s="1"/>
  <c r="R190" i="4" s="1"/>
  <c r="R191" i="4" s="1"/>
  <c r="R192" i="4" s="1"/>
  <c r="R193" i="4" s="1"/>
  <c r="R194" i="4" s="1"/>
  <c r="R195" i="4" s="1"/>
  <c r="R196" i="4" s="1"/>
  <c r="R197" i="4" s="1"/>
  <c r="R198" i="4" s="1"/>
  <c r="R199" i="4" s="1"/>
  <c r="R200" i="4" s="1"/>
  <c r="R201" i="4" s="1"/>
  <c r="R202" i="4" s="1"/>
  <c r="R203" i="4" s="1"/>
  <c r="R204" i="4" s="1"/>
  <c r="R205" i="4" s="1"/>
  <c r="R206" i="4" s="1"/>
  <c r="R207" i="4" s="1"/>
  <c r="R208" i="4" s="1"/>
  <c r="R209" i="4" s="1"/>
  <c r="R210" i="4" s="1"/>
  <c r="R211" i="4" s="1"/>
  <c r="R212" i="4" s="1"/>
  <c r="R213" i="4" s="1"/>
  <c r="R214" i="4" s="1"/>
  <c r="R215" i="4" s="1"/>
  <c r="R216" i="4" s="1"/>
  <c r="R217" i="4" s="1"/>
  <c r="R218" i="4" s="1"/>
  <c r="R219" i="4" s="1"/>
  <c r="R220" i="4" s="1"/>
  <c r="R221" i="4" s="1"/>
  <c r="R222" i="4" s="1"/>
  <c r="R223" i="4" s="1"/>
  <c r="R224" i="4" s="1"/>
  <c r="R225" i="4" s="1"/>
  <c r="R226" i="4" s="1"/>
  <c r="R227" i="4" s="1"/>
  <c r="R228" i="4" s="1"/>
  <c r="R229" i="4" s="1"/>
  <c r="R230" i="4" s="1"/>
  <c r="R231" i="4" s="1"/>
  <c r="R232" i="4" s="1"/>
  <c r="R233" i="4" s="1"/>
  <c r="R234" i="4" s="1"/>
  <c r="R235" i="4" s="1"/>
  <c r="R236" i="4" s="1"/>
  <c r="R237" i="4" s="1"/>
  <c r="R238" i="4" s="1"/>
  <c r="R239" i="4" s="1"/>
  <c r="R240" i="4" s="1"/>
  <c r="R241" i="4" s="1"/>
  <c r="R242" i="4" s="1"/>
  <c r="R243" i="4" s="1"/>
  <c r="R244" i="4" s="1"/>
  <c r="R245" i="4" s="1"/>
  <c r="R246" i="4" s="1"/>
  <c r="R247" i="4" s="1"/>
  <c r="R248" i="4" s="1"/>
  <c r="R249" i="4" s="1"/>
  <c r="R250" i="4" s="1"/>
  <c r="R251" i="4" s="1"/>
  <c r="R252" i="4" s="1"/>
  <c r="R253" i="4" s="1"/>
  <c r="R254" i="4" s="1"/>
  <c r="R255" i="4" s="1"/>
  <c r="R256" i="4" s="1"/>
  <c r="R257" i="4" s="1"/>
  <c r="R258" i="4" s="1"/>
  <c r="R259" i="4" s="1"/>
  <c r="R260" i="4" s="1"/>
  <c r="R261" i="4" s="1"/>
  <c r="R262" i="4" s="1"/>
  <c r="R263" i="4" s="1"/>
  <c r="R264" i="4" s="1"/>
  <c r="R265" i="4" s="1"/>
  <c r="R266" i="4" s="1"/>
  <c r="R267" i="4" s="1"/>
  <c r="R268" i="4" s="1"/>
  <c r="R269" i="4" s="1"/>
  <c r="R270" i="4" s="1"/>
  <c r="R271" i="4" s="1"/>
  <c r="R272" i="4" s="1"/>
  <c r="R273" i="4" s="1"/>
  <c r="R274" i="4" s="1"/>
  <c r="R275" i="4" s="1"/>
  <c r="R276" i="4" s="1"/>
  <c r="R277" i="4" s="1"/>
  <c r="R278" i="4" s="1"/>
  <c r="R279" i="4" s="1"/>
  <c r="R280" i="4" s="1"/>
  <c r="R281" i="4" s="1"/>
  <c r="R282" i="4" s="1"/>
  <c r="R283" i="4" s="1"/>
  <c r="R284" i="4" s="1"/>
  <c r="R285" i="4" s="1"/>
  <c r="R286" i="4" s="1"/>
  <c r="R287" i="4" s="1"/>
  <c r="R288" i="4" s="1"/>
  <c r="R289" i="4" s="1"/>
  <c r="R290" i="4" s="1"/>
  <c r="R291" i="4" s="1"/>
  <c r="R292" i="4" s="1"/>
  <c r="R293" i="4" s="1"/>
  <c r="R294" i="4" s="1"/>
  <c r="R295" i="4" s="1"/>
  <c r="R296" i="4" s="1"/>
  <c r="R297" i="4" s="1"/>
  <c r="R298" i="4" s="1"/>
  <c r="R299" i="4" s="1"/>
  <c r="R300" i="4" s="1"/>
  <c r="R301" i="4" s="1"/>
  <c r="R302" i="4" s="1"/>
  <c r="R303" i="4" s="1"/>
  <c r="R304" i="4" s="1"/>
  <c r="R305" i="4" s="1"/>
  <c r="R306" i="4" s="1"/>
  <c r="R307" i="4" s="1"/>
  <c r="R308" i="4" s="1"/>
  <c r="R309" i="4" s="1"/>
  <c r="R310" i="4" s="1"/>
  <c r="R311" i="4" s="1"/>
  <c r="R312" i="4" s="1"/>
  <c r="R313" i="4" s="1"/>
  <c r="R314" i="4" s="1"/>
  <c r="R315" i="4" s="1"/>
  <c r="R316" i="4" s="1"/>
  <c r="R317" i="4" s="1"/>
  <c r="R318" i="4" s="1"/>
  <c r="R319" i="4" s="1"/>
  <c r="R320" i="4" s="1"/>
  <c r="R321" i="4" s="1"/>
  <c r="R322" i="4" s="1"/>
  <c r="R323" i="4" s="1"/>
  <c r="R324" i="4" s="1"/>
  <c r="R325" i="4" s="1"/>
  <c r="R326" i="4" s="1"/>
  <c r="R327" i="4" s="1"/>
  <c r="R328" i="4" s="1"/>
  <c r="R329" i="4" s="1"/>
  <c r="R330" i="4" s="1"/>
  <c r="R331" i="4" s="1"/>
  <c r="R332" i="4" s="1"/>
  <c r="R333" i="4" s="1"/>
  <c r="R334" i="4" s="1"/>
  <c r="R335" i="4" s="1"/>
  <c r="R336" i="4" s="1"/>
  <c r="R337" i="4" s="1"/>
  <c r="R338" i="4" s="1"/>
  <c r="R339" i="4" s="1"/>
  <c r="R340" i="4" s="1"/>
  <c r="R341" i="4" s="1"/>
  <c r="R342" i="4" s="1"/>
  <c r="R343" i="4" s="1"/>
  <c r="R344" i="4" s="1"/>
  <c r="R345" i="4" s="1"/>
  <c r="R346" i="4" s="1"/>
  <c r="R347" i="4" s="1"/>
  <c r="R348" i="4" s="1"/>
  <c r="R349" i="4" s="1"/>
  <c r="R350" i="4" s="1"/>
  <c r="R351" i="4" s="1"/>
  <c r="O24" i="4"/>
  <c r="AC5" i="11"/>
  <c r="AG5" i="11" s="1"/>
  <c r="L5" i="10" s="1"/>
  <c r="AC10" i="11"/>
  <c r="AG10" i="11" s="1"/>
  <c r="L10" i="10" s="1"/>
  <c r="AB16" i="11"/>
  <c r="AF16" i="11" s="1"/>
  <c r="J16" i="10" s="1"/>
  <c r="AC16" i="11"/>
  <c r="AG16" i="11" s="1"/>
  <c r="L16" i="10" s="1"/>
  <c r="AC22" i="11"/>
  <c r="AG22" i="11" s="1"/>
  <c r="L22" i="10" s="1"/>
  <c r="AC40" i="11"/>
  <c r="AG40" i="11" s="1"/>
  <c r="L40" i="10" s="1"/>
  <c r="AA165" i="11"/>
  <c r="AB165" i="11"/>
  <c r="AF165" i="11" s="1"/>
  <c r="J165" i="10" s="1"/>
  <c r="AC165" i="11"/>
  <c r="AG165" i="11" s="1"/>
  <c r="L165" i="10" s="1"/>
  <c r="AC351" i="11"/>
  <c r="AG351" i="11" s="1"/>
  <c r="L351" i="10" s="1"/>
  <c r="AC352" i="11"/>
  <c r="AG352" i="11" s="1"/>
  <c r="L352" i="10" s="1"/>
  <c r="AC389" i="11"/>
  <c r="AG389" i="11" s="1"/>
  <c r="L389" i="10" s="1"/>
  <c r="AB434" i="11"/>
  <c r="AF434" i="11" s="1"/>
  <c r="J434" i="10" s="1"/>
  <c r="AB435" i="11"/>
  <c r="AF435" i="11" s="1"/>
  <c r="J435" i="10" s="1"/>
  <c r="AC446" i="11"/>
  <c r="AG446" i="11" s="1"/>
  <c r="L446" i="10" s="1"/>
  <c r="AC447" i="11"/>
  <c r="AG447" i="11" s="1"/>
  <c r="L447" i="10" s="1"/>
  <c r="Z458" i="11"/>
  <c r="X458" i="11" s="1"/>
  <c r="AA458" i="11"/>
  <c r="AB458" i="11"/>
  <c r="AF458" i="11" s="1"/>
  <c r="J458" i="10" s="1"/>
  <c r="AC458" i="11"/>
  <c r="AG458" i="11" s="1"/>
  <c r="L458" i="10" s="1"/>
  <c r="AD458" i="11"/>
  <c r="I458" i="10" s="1"/>
  <c r="Z459" i="11"/>
  <c r="AA459" i="11"/>
  <c r="Y459" i="11" s="1"/>
  <c r="AB459" i="11"/>
  <c r="AF459" i="11" s="1"/>
  <c r="J459" i="10" s="1"/>
  <c r="AC459" i="11"/>
  <c r="AG459" i="11" s="1"/>
  <c r="L459" i="10" s="1"/>
  <c r="Z460" i="11"/>
  <c r="X460" i="11" s="1"/>
  <c r="AA460" i="11"/>
  <c r="AB460" i="11"/>
  <c r="AF460" i="11" s="1"/>
  <c r="J460" i="10" s="1"/>
  <c r="AC460" i="11"/>
  <c r="AG460" i="11" s="1"/>
  <c r="L460" i="10" s="1"/>
  <c r="AD460" i="11"/>
  <c r="I460" i="10" s="1"/>
  <c r="Z461" i="11"/>
  <c r="X461" i="11" s="1"/>
  <c r="AA461" i="11"/>
  <c r="Y461" i="11" s="1"/>
  <c r="AB461" i="11"/>
  <c r="AF461" i="11" s="1"/>
  <c r="J461" i="10" s="1"/>
  <c r="AC461" i="11"/>
  <c r="AG461" i="11" s="1"/>
  <c r="L461" i="10" s="1"/>
  <c r="AE461" i="11"/>
  <c r="K461" i="10" s="1"/>
  <c r="Z462" i="11"/>
  <c r="X462" i="11" s="1"/>
  <c r="AA462" i="11"/>
  <c r="Y462" i="11" s="1"/>
  <c r="AB462" i="11"/>
  <c r="AF462" i="11" s="1"/>
  <c r="J462" i="10" s="1"/>
  <c r="AC462" i="11"/>
  <c r="AG462" i="11" s="1"/>
  <c r="L462" i="10" s="1"/>
  <c r="AD462" i="11"/>
  <c r="I462" i="10" s="1"/>
  <c r="AE462" i="11"/>
  <c r="K462" i="10" s="1"/>
  <c r="Z463" i="11"/>
  <c r="AA463" i="11"/>
  <c r="AB463" i="11"/>
  <c r="AF463" i="11" s="1"/>
  <c r="J463" i="10" s="1"/>
  <c r="AC463" i="11"/>
  <c r="AG463" i="11" s="1"/>
  <c r="L463" i="10" s="1"/>
  <c r="Z464" i="11"/>
  <c r="X464" i="11" s="1"/>
  <c r="AA464" i="11"/>
  <c r="AB464" i="11"/>
  <c r="AF464" i="11" s="1"/>
  <c r="AC464" i="11"/>
  <c r="AG464" i="11" s="1"/>
  <c r="Z465" i="11"/>
  <c r="X465" i="11" s="1"/>
  <c r="AA465" i="11"/>
  <c r="Y465" i="11" s="1"/>
  <c r="AB465" i="11"/>
  <c r="AF465" i="11" s="1"/>
  <c r="AC465" i="11"/>
  <c r="AG465" i="11" s="1"/>
  <c r="AD465" i="11"/>
  <c r="AE465" i="11"/>
  <c r="Z466" i="11"/>
  <c r="X466" i="11" s="1"/>
  <c r="AA466" i="11"/>
  <c r="AB466" i="11"/>
  <c r="AF466" i="11" s="1"/>
  <c r="AC466" i="11"/>
  <c r="AG466" i="11" s="1"/>
  <c r="AD466" i="11"/>
  <c r="Z467" i="11"/>
  <c r="AA467" i="11"/>
  <c r="AB467" i="11"/>
  <c r="AF467" i="11" s="1"/>
  <c r="AC467" i="11"/>
  <c r="AG467" i="11" s="1"/>
  <c r="Z468" i="11"/>
  <c r="X468" i="11" s="1"/>
  <c r="AA468" i="11"/>
  <c r="AB468" i="11"/>
  <c r="AF468" i="11" s="1"/>
  <c r="AC468" i="11"/>
  <c r="AG468" i="11" s="1"/>
  <c r="Z469" i="11"/>
  <c r="X469" i="11" s="1"/>
  <c r="AA469" i="11"/>
  <c r="Y469" i="11" s="1"/>
  <c r="AB469" i="11"/>
  <c r="AF469" i="11" s="1"/>
  <c r="AC469" i="11"/>
  <c r="AG469" i="11" s="1"/>
  <c r="AD469" i="11"/>
  <c r="AE469" i="11"/>
  <c r="Z470" i="11"/>
  <c r="X470" i="11" s="1"/>
  <c r="AA470" i="11"/>
  <c r="AB470" i="11"/>
  <c r="AF470" i="11" s="1"/>
  <c r="AC470" i="11"/>
  <c r="AG470" i="11" s="1"/>
  <c r="AD470" i="11"/>
  <c r="Z471" i="11"/>
  <c r="AA471" i="11"/>
  <c r="AB471" i="11"/>
  <c r="AF471" i="11" s="1"/>
  <c r="AC471" i="11"/>
  <c r="AG471" i="11" s="1"/>
  <c r="Z472" i="11"/>
  <c r="X472" i="11" s="1"/>
  <c r="AA472" i="11"/>
  <c r="AB472" i="11"/>
  <c r="AF472" i="11" s="1"/>
  <c r="AC472" i="11"/>
  <c r="AG472" i="11" s="1"/>
  <c r="Z473" i="11"/>
  <c r="AA473" i="11"/>
  <c r="AB473" i="11"/>
  <c r="AF473" i="11" s="1"/>
  <c r="AC473" i="11"/>
  <c r="AG473" i="11" s="1"/>
  <c r="Z474" i="11"/>
  <c r="X474" i="11" s="1"/>
  <c r="AA474" i="11"/>
  <c r="Y474" i="11" s="1"/>
  <c r="AB474" i="11"/>
  <c r="AF474" i="11" s="1"/>
  <c r="AC474" i="11"/>
  <c r="AG474" i="11" s="1"/>
  <c r="AD474" i="11"/>
  <c r="AE474" i="11"/>
  <c r="Z475" i="11"/>
  <c r="AA475" i="11"/>
  <c r="AB475" i="11"/>
  <c r="AF475" i="11" s="1"/>
  <c r="AC475" i="11"/>
  <c r="AG475" i="11" s="1"/>
  <c r="Z476" i="11"/>
  <c r="X476" i="11" s="1"/>
  <c r="AA476" i="11"/>
  <c r="AB476" i="11"/>
  <c r="AF476" i="11" s="1"/>
  <c r="AC476" i="11"/>
  <c r="AG476" i="11" s="1"/>
  <c r="AD476" i="11"/>
  <c r="Z477" i="11"/>
  <c r="X477" i="11" s="1"/>
  <c r="AA477" i="11"/>
  <c r="AB477" i="11"/>
  <c r="AF477" i="11" s="1"/>
  <c r="AC477" i="11"/>
  <c r="AG477" i="11" s="1"/>
  <c r="Z478" i="11"/>
  <c r="X478" i="11" s="1"/>
  <c r="AA478" i="11"/>
  <c r="Y478" i="11" s="1"/>
  <c r="AB478" i="11"/>
  <c r="AF478" i="11" s="1"/>
  <c r="AC478" i="11"/>
  <c r="AG478" i="11" s="1"/>
  <c r="AD478" i="11"/>
  <c r="AE478" i="11"/>
  <c r="Z479" i="11"/>
  <c r="AA479" i="11"/>
  <c r="AB479" i="11"/>
  <c r="AF479" i="11" s="1"/>
  <c r="AC479" i="11"/>
  <c r="AG479" i="11" s="1"/>
  <c r="Z480" i="11"/>
  <c r="AA480" i="11"/>
  <c r="AB480" i="11"/>
  <c r="AF480" i="11" s="1"/>
  <c r="AC480" i="11"/>
  <c r="AG480" i="11" s="1"/>
  <c r="Z481" i="11"/>
  <c r="X481" i="11" s="1"/>
  <c r="AA481" i="11"/>
  <c r="Y481" i="11" s="1"/>
  <c r="AB481" i="11"/>
  <c r="AF481" i="11" s="1"/>
  <c r="AC481" i="11"/>
  <c r="AG481" i="11" s="1"/>
  <c r="AD481" i="11"/>
  <c r="Z482" i="11"/>
  <c r="X482" i="11" s="1"/>
  <c r="AA482" i="11"/>
  <c r="AB482" i="11"/>
  <c r="AF482" i="11" s="1"/>
  <c r="AC482" i="11"/>
  <c r="AG482" i="11" s="1"/>
  <c r="AD482" i="11"/>
  <c r="Z483" i="11"/>
  <c r="AA483" i="11"/>
  <c r="AB483" i="11"/>
  <c r="AF483" i="11" s="1"/>
  <c r="AC483" i="11"/>
  <c r="AG483" i="11" s="1"/>
  <c r="Z484" i="11"/>
  <c r="X484" i="11" s="1"/>
  <c r="AA484" i="11"/>
  <c r="AB484" i="11"/>
  <c r="AF484" i="11" s="1"/>
  <c r="AC484" i="11"/>
  <c r="AG484" i="11" s="1"/>
  <c r="AD484" i="11"/>
  <c r="Z485" i="11"/>
  <c r="X485" i="11" s="1"/>
  <c r="AA485" i="11"/>
  <c r="Y485" i="11" s="1"/>
  <c r="AB485" i="11"/>
  <c r="AF485" i="11" s="1"/>
  <c r="AC485" i="11"/>
  <c r="AG485" i="11" s="1"/>
  <c r="AD485" i="11"/>
  <c r="Z486" i="11"/>
  <c r="X486" i="11" s="1"/>
  <c r="AA486" i="11"/>
  <c r="AB486" i="11"/>
  <c r="AF486" i="11" s="1"/>
  <c r="AC486" i="11"/>
  <c r="AG486" i="11" s="1"/>
  <c r="AD486" i="11"/>
  <c r="Z487" i="11"/>
  <c r="AA487" i="11"/>
  <c r="AB487" i="11"/>
  <c r="AF487" i="11" s="1"/>
  <c r="AC487" i="11"/>
  <c r="AG487" i="11" s="1"/>
  <c r="Z488" i="11"/>
  <c r="X488" i="11" s="1"/>
  <c r="AA488" i="11"/>
  <c r="AB488" i="11"/>
  <c r="AF488" i="11" s="1"/>
  <c r="AC488" i="11"/>
  <c r="AG488" i="11" s="1"/>
  <c r="AD488" i="11"/>
  <c r="Z489" i="11"/>
  <c r="AA489" i="11"/>
  <c r="AB489" i="11"/>
  <c r="AF489" i="11" s="1"/>
  <c r="AC489" i="11"/>
  <c r="AG489" i="11" s="1"/>
  <c r="Z490" i="11"/>
  <c r="X490" i="11" s="1"/>
  <c r="AA490" i="11"/>
  <c r="AB490" i="11"/>
  <c r="AF490" i="11" s="1"/>
  <c r="AC490" i="11"/>
  <c r="AG490" i="11" s="1"/>
  <c r="AD490" i="11"/>
  <c r="Z491" i="11"/>
  <c r="X491" i="11" s="1"/>
  <c r="AA491" i="11"/>
  <c r="Y491" i="11" s="1"/>
  <c r="AB491" i="11"/>
  <c r="AF491" i="11" s="1"/>
  <c r="AC491" i="11"/>
  <c r="AG491" i="11" s="1"/>
  <c r="AE491" i="11"/>
  <c r="Z492" i="11"/>
  <c r="AA492" i="11"/>
  <c r="AB492" i="11"/>
  <c r="AF492" i="11" s="1"/>
  <c r="AC492" i="11"/>
  <c r="AG492" i="11" s="1"/>
  <c r="Z493" i="11"/>
  <c r="AA493" i="11"/>
  <c r="AB493" i="11"/>
  <c r="AF493" i="11" s="1"/>
  <c r="AC493" i="11"/>
  <c r="AG493" i="11" s="1"/>
  <c r="Z494" i="11"/>
  <c r="X494" i="11" s="1"/>
  <c r="AA494" i="11"/>
  <c r="AB494" i="11"/>
  <c r="AF494" i="11" s="1"/>
  <c r="AC494" i="11"/>
  <c r="AG494" i="11" s="1"/>
  <c r="AD494" i="11"/>
  <c r="Z495" i="11"/>
  <c r="AA495" i="11"/>
  <c r="AB495" i="11"/>
  <c r="AF495" i="11" s="1"/>
  <c r="AC495" i="11"/>
  <c r="AG495" i="11" s="1"/>
  <c r="Z496" i="11"/>
  <c r="AA496" i="11"/>
  <c r="AB496" i="11"/>
  <c r="AF496" i="11" s="1"/>
  <c r="AC496" i="11"/>
  <c r="AG496" i="11" s="1"/>
  <c r="Z497" i="11"/>
  <c r="AA497" i="11"/>
  <c r="AB497" i="11"/>
  <c r="AF497" i="11" s="1"/>
  <c r="AC497" i="11"/>
  <c r="AG497" i="11" s="1"/>
  <c r="Z498" i="11"/>
  <c r="X498" i="11" s="1"/>
  <c r="AA498" i="11"/>
  <c r="AB498" i="11"/>
  <c r="AF498" i="11" s="1"/>
  <c r="AC498" i="11"/>
  <c r="AG498" i="11" s="1"/>
  <c r="AD498" i="11"/>
  <c r="Z499" i="11"/>
  <c r="X499" i="11" s="1"/>
  <c r="AA499" i="11"/>
  <c r="AB499" i="11"/>
  <c r="AF499" i="11" s="1"/>
  <c r="AC499" i="11"/>
  <c r="AG499" i="11" s="1"/>
  <c r="Z500" i="11"/>
  <c r="AA500" i="11"/>
  <c r="AB500" i="11"/>
  <c r="AF500" i="11" s="1"/>
  <c r="AC500" i="11"/>
  <c r="AG500" i="11" s="1"/>
  <c r="Z2" i="11"/>
  <c r="AA2" i="11"/>
  <c r="AB2" i="11"/>
  <c r="AF2" i="11" s="1"/>
  <c r="J2" i="10" s="1"/>
  <c r="AC2" i="11"/>
  <c r="AG2" i="11" s="1"/>
  <c r="L2" i="10" s="1"/>
  <c r="D8" i="11"/>
  <c r="AI3" i="11"/>
  <c r="AI4" i="11"/>
  <c r="AI5" i="11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9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9" i="11"/>
  <c r="AI127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2" i="11"/>
  <c r="I448" i="11"/>
  <c r="I449" i="11"/>
  <c r="I450" i="11"/>
  <c r="I451" i="11"/>
  <c r="I452" i="11"/>
  <c r="I453" i="11"/>
  <c r="I454" i="11"/>
  <c r="I455" i="11"/>
  <c r="I456" i="11"/>
  <c r="I457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2" i="11"/>
  <c r="AE481" i="11" l="1"/>
  <c r="AD477" i="11"/>
  <c r="AD472" i="11"/>
  <c r="AD464" i="11"/>
  <c r="AD461" i="11"/>
  <c r="I461" i="10" s="1"/>
  <c r="AD491" i="11"/>
  <c r="AE485" i="11"/>
  <c r="AD499" i="11"/>
  <c r="AD468" i="11"/>
  <c r="AE498" i="11"/>
  <c r="Y498" i="11"/>
  <c r="AE497" i="11"/>
  <c r="Y497" i="11"/>
  <c r="AE496" i="11"/>
  <c r="Y496" i="11"/>
  <c r="AE495" i="11"/>
  <c r="Y495" i="11"/>
  <c r="AE477" i="11"/>
  <c r="Y477" i="11"/>
  <c r="AE473" i="11"/>
  <c r="Y473" i="11"/>
  <c r="AE165" i="11"/>
  <c r="K165" i="10" s="1"/>
  <c r="AE2" i="11"/>
  <c r="K2" i="10" s="1"/>
  <c r="AD497" i="11"/>
  <c r="X497" i="11"/>
  <c r="AD496" i="11"/>
  <c r="X496" i="11"/>
  <c r="AD495" i="11"/>
  <c r="X495" i="11"/>
  <c r="AE494" i="11"/>
  <c r="Y494" i="11"/>
  <c r="AE490" i="11"/>
  <c r="Y490" i="11"/>
  <c r="AE489" i="11"/>
  <c r="Y489" i="11"/>
  <c r="AE480" i="11"/>
  <c r="Y480" i="11"/>
  <c r="AE479" i="11"/>
  <c r="Y479" i="11"/>
  <c r="AE476" i="11"/>
  <c r="Y476" i="11"/>
  <c r="AD473" i="11"/>
  <c r="X473" i="11"/>
  <c r="AE472" i="11"/>
  <c r="Y472" i="11"/>
  <c r="AE459" i="11"/>
  <c r="K459" i="10" s="1"/>
  <c r="AD459" i="11"/>
  <c r="I459" i="10" s="1"/>
  <c r="X459" i="11"/>
  <c r="AE458" i="11"/>
  <c r="K458" i="10" s="1"/>
  <c r="Y458" i="11"/>
  <c r="AD2" i="11"/>
  <c r="I2" i="10" s="1"/>
  <c r="AE500" i="11"/>
  <c r="Y500" i="11"/>
  <c r="AE493" i="11"/>
  <c r="Y493" i="11"/>
  <c r="AE492" i="11"/>
  <c r="Y492" i="11"/>
  <c r="AD489" i="11"/>
  <c r="X489" i="11"/>
  <c r="AE488" i="11"/>
  <c r="Y488" i="11"/>
  <c r="AE487" i="11"/>
  <c r="Y487" i="11"/>
  <c r="AE484" i="11"/>
  <c r="Y484" i="11"/>
  <c r="AE483" i="11"/>
  <c r="Y483" i="11"/>
  <c r="AD480" i="11"/>
  <c r="X480" i="11"/>
  <c r="AD479" i="11"/>
  <c r="X479" i="11"/>
  <c r="AE475" i="11"/>
  <c r="Y475" i="11"/>
  <c r="AE471" i="11"/>
  <c r="Y471" i="11"/>
  <c r="AE468" i="11"/>
  <c r="Y468" i="11"/>
  <c r="AE467" i="11"/>
  <c r="Y467" i="11"/>
  <c r="AE464" i="11"/>
  <c r="Y464" i="11"/>
  <c r="AE463" i="11"/>
  <c r="K463" i="10" s="1"/>
  <c r="Y463" i="11"/>
  <c r="AD500" i="11"/>
  <c r="X500" i="11"/>
  <c r="AE499" i="11"/>
  <c r="Y499" i="11"/>
  <c r="AD493" i="11"/>
  <c r="X493" i="11"/>
  <c r="AD492" i="11"/>
  <c r="X492" i="11"/>
  <c r="AD487" i="11"/>
  <c r="X487" i="11"/>
  <c r="AE486" i="11"/>
  <c r="Y486" i="11"/>
  <c r="AD483" i="11"/>
  <c r="X483" i="11"/>
  <c r="AE482" i="11"/>
  <c r="Y482" i="11"/>
  <c r="AD475" i="11"/>
  <c r="X475" i="11"/>
  <c r="AD471" i="11"/>
  <c r="X471" i="11"/>
  <c r="AE470" i="11"/>
  <c r="Y470" i="11"/>
  <c r="AD467" i="11"/>
  <c r="X467" i="11"/>
  <c r="AE466" i="11"/>
  <c r="Y466" i="11"/>
  <c r="AD463" i="11"/>
  <c r="I463" i="10" s="1"/>
  <c r="X463" i="11"/>
  <c r="AE460" i="11"/>
  <c r="K460" i="10" s="1"/>
  <c r="Y460" i="11"/>
  <c r="C3" i="11"/>
  <c r="D3" i="11"/>
  <c r="C4" i="11"/>
  <c r="D4" i="11"/>
  <c r="B5" i="11"/>
  <c r="C5" i="11"/>
  <c r="G5" i="11"/>
  <c r="D5" i="11"/>
  <c r="E5" i="11"/>
  <c r="R5" i="11"/>
  <c r="S5" i="11"/>
  <c r="T5" i="11"/>
  <c r="U5" i="11"/>
  <c r="AH5" i="11"/>
  <c r="M5" i="10" s="1"/>
  <c r="C6" i="11"/>
  <c r="D6" i="11"/>
  <c r="C7" i="11"/>
  <c r="D7" i="11"/>
  <c r="C8" i="11"/>
  <c r="C9" i="11"/>
  <c r="D9" i="11"/>
  <c r="B10" i="11"/>
  <c r="C10" i="11"/>
  <c r="F10" i="11"/>
  <c r="G10" i="11"/>
  <c r="D10" i="11"/>
  <c r="E10" i="11"/>
  <c r="R10" i="11"/>
  <c r="S10" i="11"/>
  <c r="T10" i="11"/>
  <c r="U10" i="11"/>
  <c r="AH10" i="11"/>
  <c r="M10" i="10" s="1"/>
  <c r="C11" i="11"/>
  <c r="D11" i="11"/>
  <c r="C12" i="11"/>
  <c r="D12" i="11"/>
  <c r="E12" i="11"/>
  <c r="C13" i="11"/>
  <c r="D13" i="11"/>
  <c r="E13" i="11"/>
  <c r="C14" i="11"/>
  <c r="D14" i="11"/>
  <c r="E14" i="11"/>
  <c r="C15" i="11"/>
  <c r="D15" i="11"/>
  <c r="E15" i="11"/>
  <c r="B16" i="11"/>
  <c r="C16" i="11"/>
  <c r="F16" i="11"/>
  <c r="G16" i="11"/>
  <c r="D16" i="11"/>
  <c r="E16" i="11"/>
  <c r="R16" i="11"/>
  <c r="S16" i="11"/>
  <c r="T16" i="11"/>
  <c r="U16" i="11"/>
  <c r="AH16" i="11"/>
  <c r="M16" i="10" s="1"/>
  <c r="C17" i="11"/>
  <c r="D17" i="11"/>
  <c r="C18" i="11"/>
  <c r="D18" i="11"/>
  <c r="E18" i="11"/>
  <c r="C19" i="11"/>
  <c r="D19" i="11"/>
  <c r="C20" i="11"/>
  <c r="D20" i="11"/>
  <c r="E20" i="11"/>
  <c r="C21" i="11"/>
  <c r="D21" i="11"/>
  <c r="B22" i="11"/>
  <c r="C22" i="11"/>
  <c r="F22" i="11"/>
  <c r="G22" i="11"/>
  <c r="D22" i="11"/>
  <c r="E22" i="11"/>
  <c r="R22" i="11"/>
  <c r="S22" i="11"/>
  <c r="T22" i="11"/>
  <c r="U22" i="11"/>
  <c r="AH22" i="11"/>
  <c r="M22" i="10" s="1"/>
  <c r="C23" i="11"/>
  <c r="D23" i="11"/>
  <c r="C24" i="11"/>
  <c r="D24" i="11"/>
  <c r="E24" i="11"/>
  <c r="C25" i="11"/>
  <c r="D25" i="11"/>
  <c r="E25" i="11"/>
  <c r="C26" i="11"/>
  <c r="D26" i="11"/>
  <c r="E26" i="11"/>
  <c r="C27" i="11"/>
  <c r="D27" i="11"/>
  <c r="E27" i="11"/>
  <c r="C28" i="11"/>
  <c r="D28" i="11"/>
  <c r="E28" i="11"/>
  <c r="B29" i="11"/>
  <c r="C29" i="11"/>
  <c r="F29" i="11"/>
  <c r="G29" i="11"/>
  <c r="D29" i="11"/>
  <c r="E29" i="11"/>
  <c r="R29" i="11"/>
  <c r="S29" i="11"/>
  <c r="T29" i="11"/>
  <c r="U29" i="11"/>
  <c r="C30" i="11"/>
  <c r="D30" i="11"/>
  <c r="E30" i="11"/>
  <c r="C31" i="11"/>
  <c r="D31" i="11"/>
  <c r="C32" i="11"/>
  <c r="D32" i="11"/>
  <c r="E32" i="11"/>
  <c r="C33" i="11"/>
  <c r="D33" i="11"/>
  <c r="E33" i="11"/>
  <c r="C34" i="11"/>
  <c r="D34" i="11"/>
  <c r="E34" i="11"/>
  <c r="C35" i="11"/>
  <c r="D35" i="11"/>
  <c r="E35" i="11"/>
  <c r="C36" i="11"/>
  <c r="D36" i="11"/>
  <c r="E36" i="11"/>
  <c r="B37" i="11"/>
  <c r="C37" i="11"/>
  <c r="F37" i="11"/>
  <c r="G37" i="11"/>
  <c r="D37" i="11"/>
  <c r="E37" i="11"/>
  <c r="R37" i="11"/>
  <c r="S37" i="11"/>
  <c r="T37" i="11"/>
  <c r="U37" i="11"/>
  <c r="C38" i="11"/>
  <c r="D38" i="11"/>
  <c r="B39" i="11"/>
  <c r="C39" i="11"/>
  <c r="D39" i="11"/>
  <c r="E39" i="11"/>
  <c r="B40" i="11"/>
  <c r="C40" i="11"/>
  <c r="F40" i="11"/>
  <c r="G40" i="11"/>
  <c r="D40" i="11"/>
  <c r="E40" i="11"/>
  <c r="R40" i="11"/>
  <c r="S40" i="11"/>
  <c r="T40" i="11"/>
  <c r="U40" i="11"/>
  <c r="C41" i="11"/>
  <c r="D41" i="11"/>
  <c r="C42" i="11"/>
  <c r="D42" i="11"/>
  <c r="C43" i="11"/>
  <c r="D43" i="11"/>
  <c r="C44" i="11"/>
  <c r="D44" i="11"/>
  <c r="C45" i="11"/>
  <c r="D45" i="11"/>
  <c r="E45" i="11"/>
  <c r="C46" i="11"/>
  <c r="D46" i="11"/>
  <c r="C47" i="11"/>
  <c r="D47" i="11"/>
  <c r="E47" i="11"/>
  <c r="C48" i="11"/>
  <c r="D48" i="11"/>
  <c r="B49" i="11"/>
  <c r="C49" i="11"/>
  <c r="F49" i="11"/>
  <c r="G49" i="11"/>
  <c r="D49" i="11"/>
  <c r="E49" i="11"/>
  <c r="R49" i="11"/>
  <c r="S49" i="11"/>
  <c r="T49" i="11"/>
  <c r="U49" i="11"/>
  <c r="AH49" i="11"/>
  <c r="M49" i="10" s="1"/>
  <c r="C50" i="11"/>
  <c r="D50" i="11"/>
  <c r="C51" i="11"/>
  <c r="D51" i="11"/>
  <c r="C52" i="11"/>
  <c r="D52" i="11"/>
  <c r="E52" i="11"/>
  <c r="C53" i="11"/>
  <c r="D53" i="11"/>
  <c r="E53" i="11"/>
  <c r="B54" i="11"/>
  <c r="C54" i="11"/>
  <c r="F54" i="11"/>
  <c r="G54" i="11"/>
  <c r="D54" i="11"/>
  <c r="E54" i="11"/>
  <c r="R54" i="11"/>
  <c r="S54" i="11"/>
  <c r="T54" i="11"/>
  <c r="U54" i="11"/>
  <c r="AH54" i="11"/>
  <c r="M54" i="10" s="1"/>
  <c r="C55" i="11"/>
  <c r="D55" i="11"/>
  <c r="C56" i="11"/>
  <c r="D56" i="11"/>
  <c r="C57" i="11"/>
  <c r="D57" i="11"/>
  <c r="C58" i="11"/>
  <c r="D58" i="11"/>
  <c r="C59" i="11"/>
  <c r="D59" i="11"/>
  <c r="E59" i="11"/>
  <c r="C60" i="11"/>
  <c r="D60" i="11"/>
  <c r="E60" i="11"/>
  <c r="C61" i="11"/>
  <c r="D61" i="11"/>
  <c r="E61" i="11"/>
  <c r="C62" i="11"/>
  <c r="D62" i="11"/>
  <c r="E62" i="11"/>
  <c r="B63" i="11"/>
  <c r="C63" i="11"/>
  <c r="F63" i="11"/>
  <c r="G63" i="11"/>
  <c r="D63" i="11"/>
  <c r="E63" i="11"/>
  <c r="R63" i="11"/>
  <c r="S63" i="11"/>
  <c r="T63" i="11"/>
  <c r="U63" i="11"/>
  <c r="C64" i="11"/>
  <c r="D64" i="11"/>
  <c r="C65" i="11"/>
  <c r="D65" i="11"/>
  <c r="C66" i="11"/>
  <c r="D66" i="11"/>
  <c r="C67" i="11"/>
  <c r="D67" i="11"/>
  <c r="C68" i="11"/>
  <c r="D68" i="11"/>
  <c r="B69" i="11"/>
  <c r="C69" i="11"/>
  <c r="F69" i="11"/>
  <c r="G69" i="11"/>
  <c r="E69" i="11"/>
  <c r="R69" i="11"/>
  <c r="S69" i="11"/>
  <c r="T69" i="11"/>
  <c r="U69" i="11"/>
  <c r="C70" i="11"/>
  <c r="D70" i="11"/>
  <c r="C71" i="11"/>
  <c r="D71" i="11"/>
  <c r="E71" i="11"/>
  <c r="C72" i="11"/>
  <c r="D72" i="11"/>
  <c r="E72" i="11"/>
  <c r="B73" i="11"/>
  <c r="C73" i="11"/>
  <c r="F73" i="11"/>
  <c r="G73" i="11"/>
  <c r="D73" i="11"/>
  <c r="E73" i="11"/>
  <c r="R73" i="11"/>
  <c r="S73" i="11"/>
  <c r="T73" i="11"/>
  <c r="U73" i="11"/>
  <c r="C74" i="11"/>
  <c r="D74" i="11"/>
  <c r="C75" i="11"/>
  <c r="D75" i="11"/>
  <c r="C76" i="11"/>
  <c r="D76" i="11"/>
  <c r="C77" i="11"/>
  <c r="D77" i="11"/>
  <c r="C78" i="11"/>
  <c r="D78" i="11"/>
  <c r="C79" i="11"/>
  <c r="D79" i="11"/>
  <c r="E79" i="11"/>
  <c r="C80" i="11"/>
  <c r="D80" i="11"/>
  <c r="E80" i="11"/>
  <c r="C81" i="11"/>
  <c r="D81" i="11"/>
  <c r="E81" i="11"/>
  <c r="B82" i="11"/>
  <c r="C82" i="11"/>
  <c r="F82" i="11"/>
  <c r="G82" i="11"/>
  <c r="D82" i="11"/>
  <c r="E82" i="11"/>
  <c r="R82" i="11"/>
  <c r="S82" i="11"/>
  <c r="T82" i="11"/>
  <c r="U82" i="11"/>
  <c r="AH82" i="11"/>
  <c r="M82" i="10" s="1"/>
  <c r="C83" i="11"/>
  <c r="D83" i="11"/>
  <c r="C84" i="11"/>
  <c r="D84" i="11"/>
  <c r="C85" i="11"/>
  <c r="D85" i="11"/>
  <c r="E85" i="11"/>
  <c r="C86" i="11"/>
  <c r="D86" i="11"/>
  <c r="E86" i="11"/>
  <c r="C87" i="11"/>
  <c r="D87" i="11"/>
  <c r="E87" i="11"/>
  <c r="C88" i="11"/>
  <c r="D88" i="11"/>
  <c r="B89" i="11"/>
  <c r="C89" i="11"/>
  <c r="F89" i="11"/>
  <c r="G89" i="11"/>
  <c r="D89" i="11"/>
  <c r="E89" i="11"/>
  <c r="R89" i="11"/>
  <c r="S89" i="11"/>
  <c r="T89" i="11"/>
  <c r="U89" i="11"/>
  <c r="C90" i="11"/>
  <c r="D90" i="11"/>
  <c r="C91" i="11"/>
  <c r="D91" i="11"/>
  <c r="C92" i="11"/>
  <c r="D92" i="11"/>
  <c r="E92" i="11"/>
  <c r="C93" i="11"/>
  <c r="D93" i="11"/>
  <c r="E93" i="11"/>
  <c r="C94" i="11"/>
  <c r="D94" i="11"/>
  <c r="E94" i="11"/>
  <c r="C95" i="11"/>
  <c r="D95" i="11"/>
  <c r="C96" i="11"/>
  <c r="D96" i="11"/>
  <c r="C97" i="11"/>
  <c r="D97" i="11"/>
  <c r="E97" i="11"/>
  <c r="C98" i="11"/>
  <c r="D98" i="11"/>
  <c r="E98" i="11"/>
  <c r="B99" i="11"/>
  <c r="C99" i="11"/>
  <c r="F99" i="11"/>
  <c r="G99" i="11"/>
  <c r="D99" i="11"/>
  <c r="E99" i="11"/>
  <c r="R99" i="11"/>
  <c r="S99" i="11"/>
  <c r="T99" i="11"/>
  <c r="U99" i="11"/>
  <c r="AH99" i="11"/>
  <c r="M99" i="10" s="1"/>
  <c r="C100" i="11"/>
  <c r="D100" i="11"/>
  <c r="C101" i="11"/>
  <c r="D101" i="11"/>
  <c r="C102" i="11"/>
  <c r="D102" i="11"/>
  <c r="C103" i="11"/>
  <c r="D103" i="11"/>
  <c r="C104" i="11"/>
  <c r="D104" i="11"/>
  <c r="C105" i="11"/>
  <c r="D105" i="11"/>
  <c r="C106" i="11"/>
  <c r="D106" i="11"/>
  <c r="E106" i="11"/>
  <c r="C107" i="11"/>
  <c r="D107" i="11"/>
  <c r="C108" i="11"/>
  <c r="D108" i="11"/>
  <c r="E108" i="11"/>
  <c r="C109" i="11"/>
  <c r="D109" i="11"/>
  <c r="E109" i="11"/>
  <c r="C110" i="11"/>
  <c r="D110" i="11"/>
  <c r="E110" i="11"/>
  <c r="B111" i="11"/>
  <c r="C111" i="11"/>
  <c r="F111" i="11"/>
  <c r="G111" i="11"/>
  <c r="D111" i="11"/>
  <c r="E111" i="11"/>
  <c r="R111" i="11"/>
  <c r="S111" i="11"/>
  <c r="T111" i="11"/>
  <c r="U111" i="11"/>
  <c r="AH111" i="11"/>
  <c r="M111" i="10" s="1"/>
  <c r="C112" i="11"/>
  <c r="D112" i="11"/>
  <c r="E112" i="11"/>
  <c r="C113" i="11"/>
  <c r="D113" i="11"/>
  <c r="E113" i="11"/>
  <c r="C114" i="11"/>
  <c r="D114" i="11"/>
  <c r="E114" i="11"/>
  <c r="C115" i="11"/>
  <c r="D115" i="11"/>
  <c r="C116" i="11"/>
  <c r="D116" i="11"/>
  <c r="E116" i="11"/>
  <c r="C117" i="11"/>
  <c r="D117" i="11"/>
  <c r="C118" i="11"/>
  <c r="D118" i="11"/>
  <c r="E118" i="11"/>
  <c r="B119" i="11"/>
  <c r="C119" i="11"/>
  <c r="F119" i="11"/>
  <c r="G119" i="11"/>
  <c r="D119" i="11"/>
  <c r="E119" i="11"/>
  <c r="R119" i="11"/>
  <c r="S119" i="11"/>
  <c r="T119" i="11"/>
  <c r="U119" i="11"/>
  <c r="AH119" i="11"/>
  <c r="M119" i="10" s="1"/>
  <c r="C120" i="11"/>
  <c r="D120" i="11"/>
  <c r="C121" i="11"/>
  <c r="D121" i="11"/>
  <c r="C122" i="11"/>
  <c r="D122" i="11"/>
  <c r="C123" i="11"/>
  <c r="D123" i="11"/>
  <c r="C124" i="11"/>
  <c r="D124" i="11"/>
  <c r="E124" i="11"/>
  <c r="C125" i="11"/>
  <c r="D125" i="11"/>
  <c r="C126" i="11"/>
  <c r="D126" i="11"/>
  <c r="E126" i="11"/>
  <c r="B127" i="11"/>
  <c r="C127" i="11"/>
  <c r="F127" i="11"/>
  <c r="G127" i="11"/>
  <c r="D127" i="11"/>
  <c r="E127" i="11"/>
  <c r="R127" i="11"/>
  <c r="S127" i="11"/>
  <c r="T127" i="11"/>
  <c r="U127" i="11"/>
  <c r="C128" i="11"/>
  <c r="D128" i="11"/>
  <c r="B129" i="11"/>
  <c r="C129" i="11"/>
  <c r="F129" i="11"/>
  <c r="G129" i="11"/>
  <c r="D129" i="11"/>
  <c r="E129" i="11"/>
  <c r="R129" i="11"/>
  <c r="S129" i="11"/>
  <c r="T129" i="11"/>
  <c r="U129" i="11"/>
  <c r="C130" i="11"/>
  <c r="D130" i="11"/>
  <c r="C131" i="11"/>
  <c r="D131" i="11"/>
  <c r="C132" i="11"/>
  <c r="D132" i="11"/>
  <c r="C133" i="11"/>
  <c r="D133" i="11"/>
  <c r="C134" i="11"/>
  <c r="D134" i="11"/>
  <c r="C135" i="11"/>
  <c r="D135" i="11"/>
  <c r="C136" i="11"/>
  <c r="D136" i="11"/>
  <c r="C137" i="11"/>
  <c r="D137" i="11"/>
  <c r="E137" i="11"/>
  <c r="C138" i="11"/>
  <c r="D138" i="11"/>
  <c r="E138" i="11"/>
  <c r="C139" i="11"/>
  <c r="D139" i="11"/>
  <c r="B140" i="11"/>
  <c r="C140" i="11"/>
  <c r="F140" i="11"/>
  <c r="G140" i="11"/>
  <c r="D140" i="11"/>
  <c r="E140" i="11"/>
  <c r="R140" i="11"/>
  <c r="S140" i="11"/>
  <c r="T140" i="11"/>
  <c r="U140" i="11"/>
  <c r="AH140" i="11"/>
  <c r="M140" i="10" s="1"/>
  <c r="C141" i="11"/>
  <c r="D141" i="11"/>
  <c r="C142" i="11"/>
  <c r="D142" i="11"/>
  <c r="C143" i="11"/>
  <c r="D143" i="11"/>
  <c r="C144" i="11"/>
  <c r="D144" i="11"/>
  <c r="C145" i="11"/>
  <c r="D145" i="11"/>
  <c r="C146" i="11"/>
  <c r="D146" i="11"/>
  <c r="E146" i="11"/>
  <c r="C147" i="11"/>
  <c r="D147" i="11"/>
  <c r="E147" i="11"/>
  <c r="C148" i="11"/>
  <c r="D148" i="11"/>
  <c r="E148" i="11"/>
  <c r="B149" i="11"/>
  <c r="C149" i="11"/>
  <c r="F149" i="11"/>
  <c r="G149" i="11"/>
  <c r="D149" i="11"/>
  <c r="E149" i="11"/>
  <c r="R149" i="11"/>
  <c r="S149" i="11"/>
  <c r="T149" i="11"/>
  <c r="U149" i="11"/>
  <c r="AH149" i="11"/>
  <c r="M149" i="10" s="1"/>
  <c r="C150" i="11"/>
  <c r="D150" i="11"/>
  <c r="C151" i="11"/>
  <c r="D151" i="11"/>
  <c r="C152" i="11"/>
  <c r="D152" i="11"/>
  <c r="E152" i="11"/>
  <c r="C153" i="11"/>
  <c r="D153" i="11"/>
  <c r="E153" i="11"/>
  <c r="C154" i="11"/>
  <c r="D154" i="11"/>
  <c r="E154" i="11"/>
  <c r="C155" i="11"/>
  <c r="D155" i="11"/>
  <c r="E155" i="11"/>
  <c r="C156" i="11"/>
  <c r="D156" i="11"/>
  <c r="B157" i="11"/>
  <c r="C157" i="11"/>
  <c r="F157" i="11"/>
  <c r="G157" i="11"/>
  <c r="D157" i="11"/>
  <c r="E157" i="11"/>
  <c r="R157" i="11"/>
  <c r="S157" i="11"/>
  <c r="T157" i="11"/>
  <c r="U157" i="11"/>
  <c r="C158" i="11"/>
  <c r="D158" i="11"/>
  <c r="C159" i="11"/>
  <c r="D159" i="11"/>
  <c r="C160" i="11"/>
  <c r="D160" i="11"/>
  <c r="E160" i="11"/>
  <c r="C161" i="11"/>
  <c r="D161" i="11"/>
  <c r="E161" i="11"/>
  <c r="C162" i="11"/>
  <c r="D162" i="11"/>
  <c r="E162" i="11"/>
  <c r="AI162" i="11"/>
  <c r="C163" i="11"/>
  <c r="D163" i="11"/>
  <c r="E163" i="11"/>
  <c r="AI163" i="11"/>
  <c r="C164" i="11"/>
  <c r="D164" i="11"/>
  <c r="E164" i="11"/>
  <c r="AI164" i="11"/>
  <c r="B165" i="11"/>
  <c r="C165" i="11"/>
  <c r="F165" i="11"/>
  <c r="G165" i="11"/>
  <c r="D165" i="11"/>
  <c r="E165" i="11"/>
  <c r="R165" i="11"/>
  <c r="S165" i="11"/>
  <c r="T165" i="11"/>
  <c r="U165" i="11"/>
  <c r="AH165" i="11"/>
  <c r="M165" i="10" s="1"/>
  <c r="AI165" i="11"/>
  <c r="C166" i="11"/>
  <c r="D166" i="11"/>
  <c r="AI166" i="11"/>
  <c r="C167" i="11"/>
  <c r="D167" i="11"/>
  <c r="AI167" i="11"/>
  <c r="C168" i="11"/>
  <c r="D168" i="11"/>
  <c r="AI168" i="11"/>
  <c r="C169" i="11"/>
  <c r="D169" i="11"/>
  <c r="AI169" i="11"/>
  <c r="C170" i="11"/>
  <c r="D170" i="11"/>
  <c r="E170" i="11"/>
  <c r="AI170" i="11"/>
  <c r="C171" i="11"/>
  <c r="D171" i="11"/>
  <c r="E171" i="11"/>
  <c r="AI171" i="11"/>
  <c r="B172" i="11"/>
  <c r="C172" i="11"/>
  <c r="F172" i="11"/>
  <c r="G172" i="11"/>
  <c r="D172" i="11"/>
  <c r="E172" i="11"/>
  <c r="R172" i="11"/>
  <c r="S172" i="11"/>
  <c r="T172" i="11"/>
  <c r="U172" i="11"/>
  <c r="AI172" i="11"/>
  <c r="C173" i="11"/>
  <c r="D173" i="11"/>
  <c r="E173" i="11"/>
  <c r="AI173" i="11"/>
  <c r="C174" i="11"/>
  <c r="D174" i="11"/>
  <c r="AI174" i="11"/>
  <c r="C175" i="11"/>
  <c r="D175" i="11"/>
  <c r="E175" i="11"/>
  <c r="AI175" i="11"/>
  <c r="C176" i="11"/>
  <c r="D176" i="11"/>
  <c r="E176" i="11"/>
  <c r="AI176" i="11"/>
  <c r="C177" i="11"/>
  <c r="D177" i="11"/>
  <c r="E177" i="11"/>
  <c r="AI177" i="11"/>
  <c r="C178" i="11"/>
  <c r="D178" i="11"/>
  <c r="AI178" i="11"/>
  <c r="B179" i="11"/>
  <c r="C179" i="11"/>
  <c r="F179" i="11"/>
  <c r="G179" i="11"/>
  <c r="D179" i="11"/>
  <c r="E179" i="11"/>
  <c r="R179" i="11"/>
  <c r="S179" i="11"/>
  <c r="T179" i="11"/>
  <c r="U179" i="11"/>
  <c r="AI179" i="11"/>
  <c r="C180" i="11"/>
  <c r="D180" i="11"/>
  <c r="E180" i="11"/>
  <c r="AI180" i="11"/>
  <c r="C181" i="11"/>
  <c r="D181" i="11"/>
  <c r="E181" i="11"/>
  <c r="AI181" i="11"/>
  <c r="C182" i="11"/>
  <c r="D182" i="11"/>
  <c r="AI182" i="11"/>
  <c r="C183" i="11"/>
  <c r="D183" i="11"/>
  <c r="E183" i="11"/>
  <c r="AI183" i="11"/>
  <c r="C184" i="11"/>
  <c r="D184" i="11"/>
  <c r="E184" i="11"/>
  <c r="AI184" i="11"/>
  <c r="C185" i="11"/>
  <c r="D185" i="11"/>
  <c r="E185" i="11"/>
  <c r="AI185" i="11"/>
  <c r="B186" i="11"/>
  <c r="C186" i="11"/>
  <c r="F186" i="11"/>
  <c r="G186" i="11"/>
  <c r="D186" i="11"/>
  <c r="E186" i="11"/>
  <c r="R186" i="11"/>
  <c r="S186" i="11"/>
  <c r="T186" i="11"/>
  <c r="U186" i="11"/>
  <c r="AI186" i="11"/>
  <c r="C187" i="11"/>
  <c r="D187" i="11"/>
  <c r="AI187" i="11"/>
  <c r="C188" i="11"/>
  <c r="D188" i="11"/>
  <c r="E188" i="11"/>
  <c r="AI188" i="11"/>
  <c r="C189" i="11"/>
  <c r="D189" i="11"/>
  <c r="E189" i="11"/>
  <c r="AI189" i="11"/>
  <c r="C190" i="11"/>
  <c r="D190" i="11"/>
  <c r="E190" i="11"/>
  <c r="AI190" i="11"/>
  <c r="C191" i="11"/>
  <c r="D191" i="11"/>
  <c r="AI191" i="11"/>
  <c r="C192" i="11"/>
  <c r="D192" i="11"/>
  <c r="E192" i="11"/>
  <c r="AI192" i="11"/>
  <c r="C193" i="11"/>
  <c r="D193" i="11"/>
  <c r="E193" i="11"/>
  <c r="AI193" i="11"/>
  <c r="C194" i="11"/>
  <c r="D194" i="11"/>
  <c r="E194" i="11"/>
  <c r="AI194" i="11"/>
  <c r="C195" i="11"/>
  <c r="D195" i="11"/>
  <c r="E195" i="11"/>
  <c r="AI195" i="11"/>
  <c r="B196" i="11"/>
  <c r="C196" i="11"/>
  <c r="F196" i="11"/>
  <c r="G196" i="11"/>
  <c r="D196" i="11"/>
  <c r="E196" i="11"/>
  <c r="R196" i="11"/>
  <c r="S196" i="11"/>
  <c r="T196" i="11"/>
  <c r="U196" i="11"/>
  <c r="AI196" i="11"/>
  <c r="C197" i="11"/>
  <c r="D197" i="11"/>
  <c r="AI197" i="11"/>
  <c r="C198" i="11"/>
  <c r="D198" i="11"/>
  <c r="AI198" i="11"/>
  <c r="C199" i="11"/>
  <c r="D199" i="11"/>
  <c r="AI199" i="11"/>
  <c r="C200" i="11"/>
  <c r="D200" i="11"/>
  <c r="E200" i="11"/>
  <c r="AI200" i="11"/>
  <c r="C201" i="11"/>
  <c r="D201" i="11"/>
  <c r="E201" i="11"/>
  <c r="AI201" i="11"/>
  <c r="C202" i="11"/>
  <c r="D202" i="11"/>
  <c r="E202" i="11"/>
  <c r="AI202" i="11"/>
  <c r="B203" i="11"/>
  <c r="C203" i="11"/>
  <c r="F203" i="11"/>
  <c r="G203" i="11"/>
  <c r="D203" i="11"/>
  <c r="E203" i="11"/>
  <c r="R203" i="11"/>
  <c r="S203" i="11"/>
  <c r="T203" i="11"/>
  <c r="U203" i="11"/>
  <c r="AI203" i="11"/>
  <c r="C204" i="11"/>
  <c r="D204" i="11"/>
  <c r="AI204" i="11"/>
  <c r="C205" i="11"/>
  <c r="D205" i="11"/>
  <c r="AI205" i="11"/>
  <c r="C206" i="11"/>
  <c r="D206" i="11"/>
  <c r="AI206" i="11"/>
  <c r="C207" i="11"/>
  <c r="D207" i="11"/>
  <c r="AI207" i="11"/>
  <c r="C208" i="11"/>
  <c r="D208" i="11"/>
  <c r="E208" i="11"/>
  <c r="AI208" i="11"/>
  <c r="C209" i="11"/>
  <c r="D209" i="11"/>
  <c r="E209" i="11"/>
  <c r="AI209" i="11"/>
  <c r="C210" i="11"/>
  <c r="D210" i="11"/>
  <c r="E210" i="11"/>
  <c r="AI210" i="11"/>
  <c r="C211" i="11"/>
  <c r="D211" i="11"/>
  <c r="E211" i="11"/>
  <c r="AI211" i="11"/>
  <c r="B212" i="11"/>
  <c r="C212" i="11"/>
  <c r="F212" i="11"/>
  <c r="G212" i="11"/>
  <c r="D212" i="11"/>
  <c r="E212" i="11"/>
  <c r="R212" i="11"/>
  <c r="S212" i="11"/>
  <c r="T212" i="11"/>
  <c r="U212" i="11"/>
  <c r="AI212" i="11"/>
  <c r="C213" i="11"/>
  <c r="D213" i="11"/>
  <c r="AI213" i="11"/>
  <c r="C214" i="11"/>
  <c r="D214" i="11"/>
  <c r="AI214" i="11"/>
  <c r="C215" i="11"/>
  <c r="D215" i="11"/>
  <c r="AI215" i="11"/>
  <c r="C216" i="11"/>
  <c r="D216" i="11"/>
  <c r="AI216" i="11"/>
  <c r="C217" i="11"/>
  <c r="D217" i="11"/>
  <c r="AI217" i="11"/>
  <c r="C218" i="11"/>
  <c r="D218" i="11"/>
  <c r="AI218" i="11"/>
  <c r="C219" i="11"/>
  <c r="D219" i="11"/>
  <c r="E219" i="11"/>
  <c r="AI219" i="11"/>
  <c r="C220" i="11"/>
  <c r="D220" i="11"/>
  <c r="E220" i="11"/>
  <c r="AI220" i="11"/>
  <c r="C221" i="11"/>
  <c r="D221" i="11"/>
  <c r="E221" i="11"/>
  <c r="AI221" i="11"/>
  <c r="C222" i="11"/>
  <c r="D222" i="11"/>
  <c r="E222" i="11"/>
  <c r="AI222" i="11"/>
  <c r="C223" i="11"/>
  <c r="D223" i="11"/>
  <c r="E223" i="11"/>
  <c r="AI223" i="11"/>
  <c r="C224" i="11"/>
  <c r="D224" i="11"/>
  <c r="E224" i="11"/>
  <c r="AI224" i="11"/>
  <c r="C225" i="11"/>
  <c r="D225" i="11"/>
  <c r="E225" i="11"/>
  <c r="AI225" i="11"/>
  <c r="C226" i="11"/>
  <c r="D226" i="11"/>
  <c r="E226" i="11"/>
  <c r="AI226" i="11"/>
  <c r="C227" i="11"/>
  <c r="D227" i="11"/>
  <c r="E227" i="11"/>
  <c r="AI227" i="11"/>
  <c r="C228" i="11"/>
  <c r="D228" i="11"/>
  <c r="E228" i="11"/>
  <c r="AI228" i="11"/>
  <c r="B229" i="11"/>
  <c r="C229" i="11"/>
  <c r="F229" i="11"/>
  <c r="G229" i="11"/>
  <c r="D229" i="11"/>
  <c r="E229" i="11"/>
  <c r="R229" i="11"/>
  <c r="S229" i="11"/>
  <c r="T229" i="11"/>
  <c r="U229" i="11"/>
  <c r="AI229" i="11"/>
  <c r="C230" i="11"/>
  <c r="D230" i="11"/>
  <c r="E230" i="11"/>
  <c r="AI230" i="11"/>
  <c r="C231" i="11"/>
  <c r="D231" i="11"/>
  <c r="E231" i="11"/>
  <c r="AI231" i="11"/>
  <c r="C232" i="11"/>
  <c r="D232" i="11"/>
  <c r="E232" i="11"/>
  <c r="AI232" i="11"/>
  <c r="C233" i="11"/>
  <c r="D233" i="11"/>
  <c r="E233" i="11"/>
  <c r="AI233" i="11"/>
  <c r="C234" i="11"/>
  <c r="D234" i="11"/>
  <c r="E234" i="11"/>
  <c r="AI234" i="11"/>
  <c r="C235" i="11"/>
  <c r="D235" i="11"/>
  <c r="E235" i="11"/>
  <c r="AI235" i="11"/>
  <c r="C236" i="11"/>
  <c r="D236" i="11"/>
  <c r="E236" i="11"/>
  <c r="AI236" i="11"/>
  <c r="C237" i="11"/>
  <c r="D237" i="11"/>
  <c r="E237" i="11"/>
  <c r="AI237" i="11"/>
  <c r="B238" i="11"/>
  <c r="C238" i="11"/>
  <c r="F238" i="11"/>
  <c r="G238" i="11"/>
  <c r="D238" i="11"/>
  <c r="E238" i="11"/>
  <c r="R238" i="11"/>
  <c r="S238" i="11"/>
  <c r="T238" i="11"/>
  <c r="U238" i="11"/>
  <c r="AI238" i="11"/>
  <c r="C239" i="11"/>
  <c r="D239" i="11"/>
  <c r="E239" i="11"/>
  <c r="AI239" i="11"/>
  <c r="C240" i="11"/>
  <c r="D240" i="11"/>
  <c r="E240" i="11"/>
  <c r="AI240" i="11"/>
  <c r="B241" i="11"/>
  <c r="C241" i="11"/>
  <c r="F241" i="11"/>
  <c r="G241" i="11"/>
  <c r="D241" i="11"/>
  <c r="E241" i="11"/>
  <c r="R241" i="11"/>
  <c r="S241" i="11"/>
  <c r="T241" i="11"/>
  <c r="U241" i="11"/>
  <c r="AI241" i="11"/>
  <c r="C242" i="11"/>
  <c r="D242" i="11"/>
  <c r="AI242" i="11"/>
  <c r="C243" i="11"/>
  <c r="D243" i="11"/>
  <c r="AI243" i="11"/>
  <c r="C244" i="11"/>
  <c r="D244" i="11"/>
  <c r="AI244" i="11"/>
  <c r="C245" i="11"/>
  <c r="D245" i="11"/>
  <c r="E245" i="11"/>
  <c r="AI245" i="11"/>
  <c r="C246" i="11"/>
  <c r="D246" i="11"/>
  <c r="AI246" i="11"/>
  <c r="B247" i="11"/>
  <c r="C247" i="11"/>
  <c r="F247" i="11"/>
  <c r="G247" i="11"/>
  <c r="D247" i="11"/>
  <c r="E247" i="11"/>
  <c r="R247" i="11"/>
  <c r="S247" i="11"/>
  <c r="T247" i="11"/>
  <c r="U247" i="11"/>
  <c r="AI247" i="11"/>
  <c r="C248" i="11"/>
  <c r="D248" i="11"/>
  <c r="AI248" i="11"/>
  <c r="C249" i="11"/>
  <c r="D249" i="11"/>
  <c r="AI249" i="11"/>
  <c r="C250" i="11"/>
  <c r="D250" i="11"/>
  <c r="AI250" i="11"/>
  <c r="C251" i="11"/>
  <c r="D251" i="11"/>
  <c r="AI251" i="11"/>
  <c r="C252" i="11"/>
  <c r="D252" i="11"/>
  <c r="AI252" i="11"/>
  <c r="C253" i="11"/>
  <c r="D253" i="11"/>
  <c r="E253" i="11"/>
  <c r="AI253" i="11"/>
  <c r="C254" i="11"/>
  <c r="D254" i="11"/>
  <c r="E254" i="11"/>
  <c r="AI254" i="11"/>
  <c r="B255" i="11"/>
  <c r="C255" i="11"/>
  <c r="F255" i="11"/>
  <c r="G255" i="11"/>
  <c r="D255" i="11"/>
  <c r="E255" i="11"/>
  <c r="R255" i="11"/>
  <c r="S255" i="11"/>
  <c r="T255" i="11"/>
  <c r="U255" i="11"/>
  <c r="AI255" i="11"/>
  <c r="C256" i="11"/>
  <c r="D256" i="11"/>
  <c r="AI256" i="11"/>
  <c r="C257" i="11"/>
  <c r="D257" i="11"/>
  <c r="AI257" i="11"/>
  <c r="C258" i="11"/>
  <c r="D258" i="11"/>
  <c r="AI258" i="11"/>
  <c r="C259" i="11"/>
  <c r="D259" i="11"/>
  <c r="E259" i="11"/>
  <c r="AI259" i="11"/>
  <c r="C260" i="11"/>
  <c r="D260" i="11"/>
  <c r="E260" i="11"/>
  <c r="AI260" i="11"/>
  <c r="C261" i="11"/>
  <c r="D261" i="11"/>
  <c r="E261" i="11"/>
  <c r="AI261" i="11"/>
  <c r="B262" i="11"/>
  <c r="C262" i="11"/>
  <c r="F262" i="11"/>
  <c r="G262" i="11"/>
  <c r="D262" i="11"/>
  <c r="E262" i="11"/>
  <c r="R262" i="11"/>
  <c r="S262" i="11"/>
  <c r="T262" i="11"/>
  <c r="U262" i="11"/>
  <c r="AI262" i="11"/>
  <c r="C263" i="11"/>
  <c r="D263" i="11"/>
  <c r="AI263" i="11"/>
  <c r="C264" i="11"/>
  <c r="D264" i="11"/>
  <c r="AI264" i="11"/>
  <c r="C265" i="11"/>
  <c r="D265" i="11"/>
  <c r="AI265" i="11"/>
  <c r="C266" i="11"/>
  <c r="D266" i="11"/>
  <c r="AI266" i="11"/>
  <c r="C267" i="11"/>
  <c r="D267" i="11"/>
  <c r="E267" i="11"/>
  <c r="AI267" i="11"/>
  <c r="C268" i="11"/>
  <c r="D268" i="11"/>
  <c r="E268" i="11"/>
  <c r="AI268" i="11"/>
  <c r="C269" i="11"/>
  <c r="D269" i="11"/>
  <c r="E269" i="11"/>
  <c r="AI269" i="11"/>
  <c r="C270" i="11"/>
  <c r="D270" i="11"/>
  <c r="E270" i="11"/>
  <c r="AI270" i="11"/>
  <c r="B271" i="11"/>
  <c r="C271" i="11"/>
  <c r="F271" i="11"/>
  <c r="G271" i="11"/>
  <c r="D271" i="11"/>
  <c r="E271" i="11"/>
  <c r="R271" i="11"/>
  <c r="S271" i="11"/>
  <c r="T271" i="11"/>
  <c r="U271" i="11"/>
  <c r="AI271" i="11"/>
  <c r="C272" i="11"/>
  <c r="D272" i="11"/>
  <c r="AI272" i="11"/>
  <c r="C273" i="11"/>
  <c r="D273" i="11"/>
  <c r="AI273" i="11"/>
  <c r="C274" i="11"/>
  <c r="D274" i="11"/>
  <c r="E274" i="11"/>
  <c r="AI274" i="11"/>
  <c r="C275" i="11"/>
  <c r="D275" i="11"/>
  <c r="E275" i="11"/>
  <c r="AI275" i="11"/>
  <c r="C276" i="11"/>
  <c r="D276" i="11"/>
  <c r="E276" i="11"/>
  <c r="AI276" i="11"/>
  <c r="B277" i="11"/>
  <c r="C277" i="11"/>
  <c r="F277" i="11"/>
  <c r="G277" i="11"/>
  <c r="D277" i="11"/>
  <c r="E277" i="11"/>
  <c r="R277" i="11"/>
  <c r="S277" i="11"/>
  <c r="T277" i="11"/>
  <c r="U277" i="11"/>
  <c r="AI277" i="11"/>
  <c r="C278" i="11"/>
  <c r="D278" i="11"/>
  <c r="AI278" i="11"/>
  <c r="C279" i="11"/>
  <c r="D279" i="11"/>
  <c r="AI279" i="11"/>
  <c r="C280" i="11"/>
  <c r="D280" i="11"/>
  <c r="AI280" i="11"/>
  <c r="C281" i="11"/>
  <c r="D281" i="11"/>
  <c r="AI281" i="11"/>
  <c r="C282" i="11"/>
  <c r="D282" i="11"/>
  <c r="AI282" i="11"/>
  <c r="C283" i="11"/>
  <c r="D283" i="11"/>
  <c r="AI283" i="11"/>
  <c r="B284" i="11"/>
  <c r="C284" i="11"/>
  <c r="F284" i="11"/>
  <c r="G284" i="11"/>
  <c r="D284" i="11"/>
  <c r="E284" i="11"/>
  <c r="R284" i="11"/>
  <c r="S284" i="11"/>
  <c r="T284" i="11"/>
  <c r="U284" i="11"/>
  <c r="AI284" i="11"/>
  <c r="C285" i="11"/>
  <c r="D285" i="11"/>
  <c r="AI285" i="11"/>
  <c r="C286" i="11"/>
  <c r="D286" i="11"/>
  <c r="AI286" i="11"/>
  <c r="C287" i="11"/>
  <c r="D287" i="11"/>
  <c r="AI287" i="11"/>
  <c r="C288" i="11"/>
  <c r="D288" i="11"/>
  <c r="E288" i="11"/>
  <c r="AI288" i="11"/>
  <c r="C289" i="11"/>
  <c r="D289" i="11"/>
  <c r="E289" i="11"/>
  <c r="AI289" i="11"/>
  <c r="C290" i="11"/>
  <c r="D290" i="11"/>
  <c r="E290" i="11"/>
  <c r="AI290" i="11"/>
  <c r="B291" i="11"/>
  <c r="C291" i="11"/>
  <c r="F291" i="11"/>
  <c r="G291" i="11"/>
  <c r="D291" i="11"/>
  <c r="E291" i="11"/>
  <c r="R291" i="11"/>
  <c r="S291" i="11"/>
  <c r="T291" i="11"/>
  <c r="U291" i="11"/>
  <c r="AI291" i="11"/>
  <c r="C292" i="11"/>
  <c r="D292" i="11"/>
  <c r="AI292" i="11"/>
  <c r="C293" i="11"/>
  <c r="D293" i="11"/>
  <c r="AI293" i="11"/>
  <c r="C294" i="11"/>
  <c r="D294" i="11"/>
  <c r="AI294" i="11"/>
  <c r="C295" i="11"/>
  <c r="D295" i="11"/>
  <c r="E295" i="11"/>
  <c r="AI295" i="11"/>
  <c r="B296" i="11"/>
  <c r="C296" i="11"/>
  <c r="F296" i="11"/>
  <c r="G296" i="11"/>
  <c r="D296" i="11"/>
  <c r="E296" i="11"/>
  <c r="R296" i="11"/>
  <c r="S296" i="11"/>
  <c r="T296" i="11"/>
  <c r="U296" i="11"/>
  <c r="AI296" i="11"/>
  <c r="C297" i="11"/>
  <c r="D297" i="11"/>
  <c r="AI297" i="11"/>
  <c r="C298" i="11"/>
  <c r="D298" i="11"/>
  <c r="AI298" i="11"/>
  <c r="C299" i="11"/>
  <c r="D299" i="11"/>
  <c r="AI299" i="11"/>
  <c r="C300" i="11"/>
  <c r="D300" i="11"/>
  <c r="AI300" i="11"/>
  <c r="C301" i="11"/>
  <c r="D301" i="11"/>
  <c r="AI301" i="11"/>
  <c r="C302" i="11"/>
  <c r="D302" i="11"/>
  <c r="E302" i="11"/>
  <c r="AI302" i="11"/>
  <c r="C303" i="11"/>
  <c r="D303" i="11"/>
  <c r="AI303" i="11"/>
  <c r="B304" i="11"/>
  <c r="C304" i="11"/>
  <c r="F304" i="11"/>
  <c r="G304" i="11"/>
  <c r="D304" i="11"/>
  <c r="E304" i="11"/>
  <c r="R304" i="11"/>
  <c r="S304" i="11"/>
  <c r="T304" i="11"/>
  <c r="U304" i="11"/>
  <c r="AI304" i="11"/>
  <c r="C305" i="11"/>
  <c r="D305" i="11"/>
  <c r="AI305" i="11"/>
  <c r="C306" i="11"/>
  <c r="D306" i="11"/>
  <c r="AI306" i="11"/>
  <c r="C307" i="11"/>
  <c r="D307" i="11"/>
  <c r="AI307" i="11"/>
  <c r="C308" i="11"/>
  <c r="D308" i="11"/>
  <c r="AI308" i="11"/>
  <c r="C309" i="11"/>
  <c r="D309" i="11"/>
  <c r="AI309" i="11"/>
  <c r="C310" i="11"/>
  <c r="D310" i="11"/>
  <c r="AI310" i="11"/>
  <c r="C311" i="11"/>
  <c r="D311" i="11"/>
  <c r="E311" i="11"/>
  <c r="AI311" i="11"/>
  <c r="C312" i="11"/>
  <c r="D312" i="11"/>
  <c r="E312" i="11"/>
  <c r="AI312" i="11"/>
  <c r="C313" i="11"/>
  <c r="D313" i="11"/>
  <c r="E313" i="11"/>
  <c r="AI313" i="11"/>
  <c r="C314" i="11"/>
  <c r="D314" i="11"/>
  <c r="E314" i="11"/>
  <c r="AI314" i="11"/>
  <c r="C315" i="11"/>
  <c r="D315" i="11"/>
  <c r="E315" i="11"/>
  <c r="AI315" i="11"/>
  <c r="B316" i="11"/>
  <c r="C316" i="11"/>
  <c r="F316" i="11"/>
  <c r="G316" i="11"/>
  <c r="D316" i="11"/>
  <c r="E316" i="11"/>
  <c r="R316" i="11"/>
  <c r="S316" i="11"/>
  <c r="T316" i="11"/>
  <c r="U316" i="11"/>
  <c r="AI316" i="11"/>
  <c r="C317" i="11"/>
  <c r="D317" i="11"/>
  <c r="AI317" i="11"/>
  <c r="C318" i="11"/>
  <c r="D318" i="11"/>
  <c r="AI318" i="11"/>
  <c r="C319" i="11"/>
  <c r="D319" i="11"/>
  <c r="AI319" i="11"/>
  <c r="C320" i="11"/>
  <c r="D320" i="11"/>
  <c r="AI320" i="11"/>
  <c r="C321" i="11"/>
  <c r="D321" i="11"/>
  <c r="AI321" i="11"/>
  <c r="C322" i="11"/>
  <c r="D322" i="11"/>
  <c r="E322" i="11"/>
  <c r="AI322" i="11"/>
  <c r="C323" i="11"/>
  <c r="D323" i="11"/>
  <c r="AI323" i="11"/>
  <c r="C324" i="11"/>
  <c r="D324" i="11"/>
  <c r="E324" i="11"/>
  <c r="AI324" i="11"/>
  <c r="B325" i="11"/>
  <c r="C325" i="11"/>
  <c r="F325" i="11"/>
  <c r="G325" i="11"/>
  <c r="D325" i="11"/>
  <c r="E325" i="11"/>
  <c r="R325" i="11"/>
  <c r="S325" i="11"/>
  <c r="T325" i="11"/>
  <c r="U325" i="11"/>
  <c r="AI325" i="11"/>
  <c r="C326" i="11"/>
  <c r="D326" i="11"/>
  <c r="AI326" i="11"/>
  <c r="C327" i="11"/>
  <c r="D327" i="11"/>
  <c r="AI327" i="11"/>
  <c r="C328" i="11"/>
  <c r="D328" i="11"/>
  <c r="AI328" i="11"/>
  <c r="C329" i="11"/>
  <c r="D329" i="11"/>
  <c r="AI329" i="11"/>
  <c r="C330" i="11"/>
  <c r="D330" i="11"/>
  <c r="E330" i="11"/>
  <c r="AI330" i="11"/>
  <c r="C331" i="11"/>
  <c r="D331" i="11"/>
  <c r="E331" i="11"/>
  <c r="AI331" i="11"/>
  <c r="C332" i="11"/>
  <c r="D332" i="11"/>
  <c r="E332" i="11"/>
  <c r="AI332" i="11"/>
  <c r="C333" i="11"/>
  <c r="D333" i="11"/>
  <c r="E333" i="11"/>
  <c r="AI333" i="11"/>
  <c r="B334" i="11"/>
  <c r="C334" i="11"/>
  <c r="F334" i="11"/>
  <c r="G334" i="11"/>
  <c r="D334" i="11"/>
  <c r="E334" i="11"/>
  <c r="R334" i="11"/>
  <c r="S334" i="11"/>
  <c r="T334" i="11"/>
  <c r="U334" i="11"/>
  <c r="AI334" i="11"/>
  <c r="C335" i="11"/>
  <c r="D335" i="11"/>
  <c r="AI335" i="11"/>
  <c r="C336" i="11"/>
  <c r="D336" i="11"/>
  <c r="AI336" i="11"/>
  <c r="C337" i="11"/>
  <c r="D337" i="11"/>
  <c r="AI337" i="11"/>
  <c r="C338" i="11"/>
  <c r="D338" i="11"/>
  <c r="AI338" i="11"/>
  <c r="C339" i="11"/>
  <c r="D339" i="11"/>
  <c r="AI339" i="11"/>
  <c r="C340" i="11"/>
  <c r="D340" i="11"/>
  <c r="AI340" i="11"/>
  <c r="C341" i="11"/>
  <c r="D341" i="11"/>
  <c r="E341" i="11"/>
  <c r="AI341" i="11"/>
  <c r="C342" i="11"/>
  <c r="D342" i="11"/>
  <c r="E342" i="11"/>
  <c r="AI342" i="11"/>
  <c r="C343" i="11"/>
  <c r="D343" i="11"/>
  <c r="E343" i="11"/>
  <c r="AI343" i="11"/>
  <c r="C344" i="11"/>
  <c r="D344" i="11"/>
  <c r="E344" i="11"/>
  <c r="AI344" i="11"/>
  <c r="B345" i="11"/>
  <c r="C345" i="11"/>
  <c r="F345" i="11"/>
  <c r="G345" i="11"/>
  <c r="D345" i="11"/>
  <c r="E345" i="11"/>
  <c r="R345" i="11"/>
  <c r="S345" i="11"/>
  <c r="T345" i="11"/>
  <c r="U345" i="11"/>
  <c r="AI345" i="11"/>
  <c r="C346" i="11"/>
  <c r="D346" i="11"/>
  <c r="AI346" i="11"/>
  <c r="C347" i="11"/>
  <c r="D347" i="11"/>
  <c r="AI347" i="11"/>
  <c r="C348" i="11"/>
  <c r="D348" i="11"/>
  <c r="AI348" i="11"/>
  <c r="C349" i="11"/>
  <c r="D349" i="11"/>
  <c r="E349" i="11"/>
  <c r="AI349" i="11"/>
  <c r="C350" i="11"/>
  <c r="D350" i="11"/>
  <c r="E350" i="11"/>
  <c r="AI350" i="11"/>
  <c r="B351" i="11"/>
  <c r="C351" i="11"/>
  <c r="F351" i="11"/>
  <c r="G351" i="11"/>
  <c r="D351" i="11"/>
  <c r="E351" i="11"/>
  <c r="R351" i="11"/>
  <c r="S351" i="11"/>
  <c r="T351" i="11"/>
  <c r="U351" i="11"/>
  <c r="AH351" i="11"/>
  <c r="M351" i="10" s="1"/>
  <c r="AI351" i="11"/>
  <c r="B352" i="11"/>
  <c r="C352" i="11"/>
  <c r="F352" i="11"/>
  <c r="G352" i="11"/>
  <c r="D352" i="11"/>
  <c r="E352" i="11"/>
  <c r="R352" i="11"/>
  <c r="S352" i="11"/>
  <c r="T352" i="11"/>
  <c r="U352" i="11"/>
  <c r="AH352" i="11"/>
  <c r="M352" i="10" s="1"/>
  <c r="AI352" i="11"/>
  <c r="B353" i="11"/>
  <c r="C353" i="11"/>
  <c r="F353" i="11"/>
  <c r="G353" i="11"/>
  <c r="D353" i="11"/>
  <c r="E353" i="11"/>
  <c r="R353" i="11"/>
  <c r="S353" i="11"/>
  <c r="T353" i="11"/>
  <c r="U353" i="11"/>
  <c r="AI353" i="11"/>
  <c r="C354" i="11"/>
  <c r="D354" i="11"/>
  <c r="AI354" i="11"/>
  <c r="C355" i="11"/>
  <c r="D355" i="11"/>
  <c r="AI355" i="11"/>
  <c r="C356" i="11"/>
  <c r="D356" i="11"/>
  <c r="E356" i="11"/>
  <c r="AI356" i="11"/>
  <c r="C357" i="11"/>
  <c r="D357" i="11"/>
  <c r="E357" i="11"/>
  <c r="AI357" i="11"/>
  <c r="B358" i="11"/>
  <c r="C358" i="11"/>
  <c r="F358" i="11"/>
  <c r="G358" i="11"/>
  <c r="D358" i="11"/>
  <c r="E358" i="11"/>
  <c r="R358" i="11"/>
  <c r="S358" i="11"/>
  <c r="T358" i="11"/>
  <c r="U358" i="11"/>
  <c r="AI358" i="11"/>
  <c r="C359" i="11"/>
  <c r="D359" i="11"/>
  <c r="AI359" i="11"/>
  <c r="C360" i="11"/>
  <c r="D360" i="11"/>
  <c r="AI360" i="11"/>
  <c r="C361" i="11"/>
  <c r="D361" i="11"/>
  <c r="E361" i="11"/>
  <c r="AI361" i="11"/>
  <c r="C362" i="11"/>
  <c r="D362" i="11"/>
  <c r="AI362" i="11"/>
  <c r="B363" i="11"/>
  <c r="C363" i="11"/>
  <c r="F363" i="11"/>
  <c r="G363" i="11"/>
  <c r="D363" i="11"/>
  <c r="E363" i="11"/>
  <c r="R363" i="11"/>
  <c r="S363" i="11"/>
  <c r="T363" i="11"/>
  <c r="U363" i="11"/>
  <c r="AI363" i="11"/>
  <c r="D364" i="11"/>
  <c r="D365" i="11"/>
  <c r="D366" i="11"/>
  <c r="D367" i="11"/>
  <c r="E367" i="11"/>
  <c r="D368" i="11"/>
  <c r="E368" i="11"/>
  <c r="B369" i="11"/>
  <c r="C369" i="11"/>
  <c r="F369" i="11"/>
  <c r="G369" i="11"/>
  <c r="D369" i="11"/>
  <c r="E369" i="11"/>
  <c r="R369" i="11"/>
  <c r="S369" i="11"/>
  <c r="T369" i="11"/>
  <c r="U369" i="11"/>
  <c r="AI369" i="11"/>
  <c r="C370" i="11"/>
  <c r="D370" i="11"/>
  <c r="AI370" i="11"/>
  <c r="C371" i="11"/>
  <c r="D371" i="11"/>
  <c r="AI371" i="11"/>
  <c r="C372" i="11"/>
  <c r="D372" i="11"/>
  <c r="AI372" i="11"/>
  <c r="C373" i="11"/>
  <c r="D373" i="11"/>
  <c r="AI373" i="11"/>
  <c r="C374" i="11"/>
  <c r="D374" i="11"/>
  <c r="E374" i="11"/>
  <c r="AI374" i="11"/>
  <c r="B375" i="11"/>
  <c r="C375" i="11"/>
  <c r="F375" i="11"/>
  <c r="G375" i="11"/>
  <c r="D375" i="11"/>
  <c r="E375" i="11"/>
  <c r="R375" i="11"/>
  <c r="S375" i="11"/>
  <c r="T375" i="11"/>
  <c r="U375" i="11"/>
  <c r="AI375" i="11"/>
  <c r="D376" i="11"/>
  <c r="D377" i="11"/>
  <c r="D378" i="11"/>
  <c r="D379" i="11"/>
  <c r="D380" i="11"/>
  <c r="E380" i="11"/>
  <c r="B381" i="11"/>
  <c r="C381" i="11"/>
  <c r="F381" i="11"/>
  <c r="G381" i="11"/>
  <c r="D381" i="11"/>
  <c r="E381" i="11"/>
  <c r="R381" i="11"/>
  <c r="S381" i="11"/>
  <c r="T381" i="11"/>
  <c r="U381" i="11"/>
  <c r="AI381" i="11"/>
  <c r="C382" i="11"/>
  <c r="D382" i="11"/>
  <c r="AI382" i="11"/>
  <c r="C383" i="11"/>
  <c r="D383" i="11"/>
  <c r="AI383" i="11"/>
  <c r="B384" i="11"/>
  <c r="C384" i="11"/>
  <c r="F384" i="11"/>
  <c r="G384" i="11"/>
  <c r="D384" i="11"/>
  <c r="E384" i="11"/>
  <c r="R384" i="11"/>
  <c r="S384" i="11"/>
  <c r="T384" i="11"/>
  <c r="U384" i="11"/>
  <c r="AI384" i="11"/>
  <c r="C385" i="11"/>
  <c r="D385" i="11"/>
  <c r="AI385" i="11"/>
  <c r="C386" i="11"/>
  <c r="D386" i="11"/>
  <c r="AI386" i="11"/>
  <c r="C387" i="11"/>
  <c r="D387" i="11"/>
  <c r="AI387" i="11"/>
  <c r="C388" i="11"/>
  <c r="D388" i="11"/>
  <c r="AI388" i="11"/>
  <c r="B389" i="11"/>
  <c r="C389" i="11"/>
  <c r="F389" i="11"/>
  <c r="G389" i="11"/>
  <c r="D389" i="11"/>
  <c r="E389" i="11"/>
  <c r="R389" i="11"/>
  <c r="S389" i="11"/>
  <c r="T389" i="11"/>
  <c r="U389" i="11"/>
  <c r="AI389" i="11"/>
  <c r="C390" i="11"/>
  <c r="D390" i="11"/>
  <c r="AI390" i="11"/>
  <c r="C391" i="11"/>
  <c r="D391" i="11"/>
  <c r="E391" i="11"/>
  <c r="AI391" i="11"/>
  <c r="B392" i="11"/>
  <c r="C392" i="11"/>
  <c r="F392" i="11"/>
  <c r="G392" i="11"/>
  <c r="D392" i="11"/>
  <c r="E392" i="11"/>
  <c r="R392" i="11"/>
  <c r="S392" i="11"/>
  <c r="T392" i="11"/>
  <c r="U392" i="11"/>
  <c r="AI392" i="11"/>
  <c r="C393" i="11"/>
  <c r="D393" i="11"/>
  <c r="AI393" i="11"/>
  <c r="C394" i="11"/>
  <c r="D394" i="11"/>
  <c r="AI394" i="11"/>
  <c r="C395" i="11"/>
  <c r="D395" i="11"/>
  <c r="AI395" i="11"/>
  <c r="C396" i="11"/>
  <c r="D396" i="11"/>
  <c r="AI396" i="11"/>
  <c r="C397" i="11"/>
  <c r="D397" i="11"/>
  <c r="E397" i="11"/>
  <c r="AI397" i="11"/>
  <c r="C398" i="11"/>
  <c r="D398" i="11"/>
  <c r="E398" i="11"/>
  <c r="AI398" i="11"/>
  <c r="B399" i="11"/>
  <c r="C399" i="11"/>
  <c r="F399" i="11"/>
  <c r="G399" i="11"/>
  <c r="D399" i="11"/>
  <c r="E399" i="11"/>
  <c r="R399" i="11"/>
  <c r="S399" i="11"/>
  <c r="T399" i="11"/>
  <c r="U399" i="11"/>
  <c r="AI399" i="11"/>
  <c r="D400" i="11"/>
  <c r="D401" i="11"/>
  <c r="D402" i="11"/>
  <c r="E402" i="11"/>
  <c r="B403" i="11"/>
  <c r="C403" i="11"/>
  <c r="F403" i="11"/>
  <c r="G403" i="11"/>
  <c r="D403" i="11"/>
  <c r="E403" i="11"/>
  <c r="R403" i="11"/>
  <c r="S403" i="11"/>
  <c r="T403" i="11"/>
  <c r="U403" i="11"/>
  <c r="AI403" i="11"/>
  <c r="C404" i="11"/>
  <c r="D404" i="11"/>
  <c r="AI404" i="11"/>
  <c r="C405" i="11"/>
  <c r="D405" i="11"/>
  <c r="AI405" i="11"/>
  <c r="C406" i="11"/>
  <c r="D406" i="11"/>
  <c r="AI406" i="11"/>
  <c r="C407" i="11"/>
  <c r="D407" i="11"/>
  <c r="AI407" i="11"/>
  <c r="C408" i="11"/>
  <c r="D408" i="11"/>
  <c r="AI408" i="11"/>
  <c r="C409" i="11"/>
  <c r="D409" i="11"/>
  <c r="AI409" i="11"/>
  <c r="C410" i="11"/>
  <c r="D410" i="11"/>
  <c r="E410" i="11"/>
  <c r="AI410" i="11"/>
  <c r="B411" i="11"/>
  <c r="C411" i="11"/>
  <c r="F411" i="11"/>
  <c r="G411" i="11"/>
  <c r="D411" i="11"/>
  <c r="E411" i="11"/>
  <c r="R411" i="11"/>
  <c r="S411" i="11"/>
  <c r="T411" i="11"/>
  <c r="U411" i="11"/>
  <c r="AI411" i="11"/>
  <c r="C412" i="11"/>
  <c r="D412" i="11"/>
  <c r="AI412" i="11"/>
  <c r="C413" i="11"/>
  <c r="D413" i="11"/>
  <c r="AI413" i="11"/>
  <c r="C414" i="11"/>
  <c r="D414" i="11"/>
  <c r="AI414" i="11"/>
  <c r="C415" i="11"/>
  <c r="D415" i="11"/>
  <c r="AI415" i="11"/>
  <c r="C416" i="11"/>
  <c r="D416" i="11"/>
  <c r="E416" i="11"/>
  <c r="AI416" i="11"/>
  <c r="B417" i="11"/>
  <c r="C417" i="11"/>
  <c r="F417" i="11"/>
  <c r="G417" i="11"/>
  <c r="D417" i="11"/>
  <c r="E417" i="11"/>
  <c r="R417" i="11"/>
  <c r="S417" i="11"/>
  <c r="T417" i="11"/>
  <c r="U417" i="11"/>
  <c r="AI417" i="11"/>
  <c r="C418" i="11"/>
  <c r="D418" i="11"/>
  <c r="AI418" i="11"/>
  <c r="B419" i="11"/>
  <c r="C419" i="11"/>
  <c r="F419" i="11"/>
  <c r="G419" i="11"/>
  <c r="D419" i="11"/>
  <c r="E419" i="11"/>
  <c r="R419" i="11"/>
  <c r="S419" i="11"/>
  <c r="T419" i="11"/>
  <c r="U419" i="11"/>
  <c r="AI419" i="11"/>
  <c r="C420" i="11"/>
  <c r="D420" i="11"/>
  <c r="AI420" i="11"/>
  <c r="C421" i="11"/>
  <c r="D421" i="11"/>
  <c r="AI421" i="11"/>
  <c r="C422" i="11"/>
  <c r="F422" i="11"/>
  <c r="G422" i="11"/>
  <c r="D422" i="11"/>
  <c r="E422" i="11"/>
  <c r="AI422" i="11"/>
  <c r="C423" i="11"/>
  <c r="D423" i="11"/>
  <c r="E423" i="11"/>
  <c r="AI423" i="11"/>
  <c r="B424" i="11"/>
  <c r="C424" i="11"/>
  <c r="F424" i="11"/>
  <c r="G424" i="11"/>
  <c r="D424" i="11"/>
  <c r="E424" i="11"/>
  <c r="R424" i="11"/>
  <c r="S424" i="11"/>
  <c r="T424" i="11"/>
  <c r="U424" i="11"/>
  <c r="AI424" i="11"/>
  <c r="C425" i="11"/>
  <c r="D425" i="11"/>
  <c r="AI425" i="11"/>
  <c r="C426" i="11"/>
  <c r="D426" i="11"/>
  <c r="AI426" i="11"/>
  <c r="B427" i="11"/>
  <c r="C427" i="11"/>
  <c r="F427" i="11"/>
  <c r="G427" i="11"/>
  <c r="D427" i="11"/>
  <c r="E427" i="11"/>
  <c r="R427" i="11"/>
  <c r="S427" i="11"/>
  <c r="T427" i="11"/>
  <c r="U427" i="11"/>
  <c r="AI427" i="11"/>
  <c r="C428" i="11"/>
  <c r="D428" i="11"/>
  <c r="AI428" i="11"/>
  <c r="C429" i="11"/>
  <c r="D429" i="11"/>
  <c r="E429" i="11"/>
  <c r="AI429" i="11"/>
  <c r="B430" i="11"/>
  <c r="C430" i="11"/>
  <c r="F430" i="11"/>
  <c r="G430" i="11"/>
  <c r="D430" i="11"/>
  <c r="E430" i="11"/>
  <c r="R430" i="11"/>
  <c r="S430" i="11"/>
  <c r="T430" i="11"/>
  <c r="U430" i="11"/>
  <c r="AI430" i="11"/>
  <c r="C431" i="11"/>
  <c r="D431" i="11"/>
  <c r="AI431" i="11"/>
  <c r="C432" i="11"/>
  <c r="D432" i="11"/>
  <c r="AI432" i="11"/>
  <c r="C433" i="11"/>
  <c r="D433" i="11"/>
  <c r="E433" i="11"/>
  <c r="AI433" i="11"/>
  <c r="B434" i="11"/>
  <c r="C434" i="11"/>
  <c r="F434" i="11"/>
  <c r="G434" i="11"/>
  <c r="D434" i="11"/>
  <c r="E434" i="11"/>
  <c r="R434" i="11"/>
  <c r="S434" i="11"/>
  <c r="T434" i="11"/>
  <c r="U434" i="11"/>
  <c r="AI434" i="11"/>
  <c r="B435" i="11"/>
  <c r="C435" i="11"/>
  <c r="F435" i="11"/>
  <c r="G435" i="11"/>
  <c r="D435" i="11"/>
  <c r="E435" i="11"/>
  <c r="R435" i="11"/>
  <c r="S435" i="11"/>
  <c r="T435" i="11"/>
  <c r="U435" i="11"/>
  <c r="AI435" i="11"/>
  <c r="C436" i="11"/>
  <c r="D436" i="11"/>
  <c r="AI436" i="11"/>
  <c r="C437" i="11"/>
  <c r="D437" i="11"/>
  <c r="AI437" i="11"/>
  <c r="C438" i="11"/>
  <c r="D438" i="11"/>
  <c r="E438" i="11"/>
  <c r="AI438" i="11"/>
  <c r="B439" i="11"/>
  <c r="C439" i="11"/>
  <c r="F439" i="11"/>
  <c r="G439" i="11"/>
  <c r="D439" i="11"/>
  <c r="E439" i="11"/>
  <c r="R439" i="11"/>
  <c r="S439" i="11"/>
  <c r="T439" i="11"/>
  <c r="U439" i="11"/>
  <c r="AI439" i="11"/>
  <c r="C440" i="11"/>
  <c r="D440" i="11"/>
  <c r="AI440" i="11"/>
  <c r="C441" i="11"/>
  <c r="D441" i="11"/>
  <c r="AI441" i="11"/>
  <c r="C442" i="11"/>
  <c r="D442" i="11"/>
  <c r="E442" i="11"/>
  <c r="AI442" i="11"/>
  <c r="B443" i="11"/>
  <c r="C443" i="11"/>
  <c r="F443" i="11"/>
  <c r="G443" i="11"/>
  <c r="D443" i="11"/>
  <c r="E443" i="11"/>
  <c r="R443" i="11"/>
  <c r="S443" i="11"/>
  <c r="T443" i="11"/>
  <c r="U443" i="11"/>
  <c r="AI443" i="11"/>
  <c r="B444" i="11"/>
  <c r="C444" i="11"/>
  <c r="F444" i="11"/>
  <c r="G444" i="11"/>
  <c r="D444" i="11"/>
  <c r="E444" i="11"/>
  <c r="R444" i="11"/>
  <c r="S444" i="11"/>
  <c r="T444" i="11"/>
  <c r="U444" i="11"/>
  <c r="AI444" i="11"/>
  <c r="C445" i="11"/>
  <c r="D445" i="11"/>
  <c r="E445" i="11"/>
  <c r="AI445" i="11"/>
  <c r="B446" i="11"/>
  <c r="C446" i="11"/>
  <c r="F446" i="11"/>
  <c r="G446" i="11"/>
  <c r="D446" i="11"/>
  <c r="E446" i="11"/>
  <c r="R446" i="11"/>
  <c r="S446" i="11"/>
  <c r="T446" i="11"/>
  <c r="U446" i="11"/>
  <c r="AH446" i="11"/>
  <c r="M446" i="10" s="1"/>
  <c r="AI446" i="11"/>
  <c r="B447" i="11"/>
  <c r="C447" i="11"/>
  <c r="F447" i="11"/>
  <c r="G447" i="11"/>
  <c r="D447" i="11"/>
  <c r="E447" i="11"/>
  <c r="R447" i="11"/>
  <c r="S447" i="11"/>
  <c r="T447" i="11"/>
  <c r="U447" i="11"/>
  <c r="AH447" i="11"/>
  <c r="M447" i="10" s="1"/>
  <c r="AI447" i="11"/>
  <c r="B448" i="11"/>
  <c r="C448" i="11"/>
  <c r="D448" i="11"/>
  <c r="E448" i="11"/>
  <c r="R448" i="11"/>
  <c r="S448" i="11"/>
  <c r="T448" i="11"/>
  <c r="U448" i="11"/>
  <c r="AI448" i="11"/>
  <c r="B449" i="11"/>
  <c r="C449" i="11"/>
  <c r="AI449" i="11"/>
  <c r="B450" i="11"/>
  <c r="C450" i="11"/>
  <c r="D450" i="11"/>
  <c r="E450" i="11"/>
  <c r="S450" i="11"/>
  <c r="U450" i="11"/>
  <c r="AI450" i="11"/>
  <c r="B451" i="11"/>
  <c r="C451" i="11"/>
  <c r="L451" i="11"/>
  <c r="AI451" i="11"/>
  <c r="B452" i="11"/>
  <c r="C452" i="11"/>
  <c r="N452" i="11"/>
  <c r="D452" i="11"/>
  <c r="E452" i="11"/>
  <c r="S452" i="11"/>
  <c r="AI452" i="11"/>
  <c r="B453" i="11"/>
  <c r="C453" i="11"/>
  <c r="L453" i="11"/>
  <c r="AI453" i="11"/>
  <c r="B454" i="11"/>
  <c r="C454" i="11"/>
  <c r="D454" i="11"/>
  <c r="E454" i="11"/>
  <c r="S454" i="11"/>
  <c r="AI454" i="11"/>
  <c r="B455" i="11"/>
  <c r="C455" i="11"/>
  <c r="AI455" i="11"/>
  <c r="B456" i="11"/>
  <c r="C456" i="11"/>
  <c r="D456" i="11"/>
  <c r="E456" i="11"/>
  <c r="S456" i="11"/>
  <c r="AI456" i="11"/>
  <c r="B457" i="11"/>
  <c r="C457" i="11"/>
  <c r="AI457" i="11"/>
  <c r="B458" i="11"/>
  <c r="C458" i="11"/>
  <c r="F458" i="11"/>
  <c r="G458" i="11"/>
  <c r="D458" i="11"/>
  <c r="E458" i="11"/>
  <c r="R458" i="11"/>
  <c r="S458" i="11"/>
  <c r="T458" i="11"/>
  <c r="U458" i="11"/>
  <c r="AH458" i="11"/>
  <c r="M458" i="10" s="1"/>
  <c r="AI458" i="11"/>
  <c r="B459" i="11"/>
  <c r="C459" i="11"/>
  <c r="F459" i="11"/>
  <c r="G459" i="11"/>
  <c r="D459" i="11"/>
  <c r="E459" i="11"/>
  <c r="R459" i="11"/>
  <c r="S459" i="11"/>
  <c r="T459" i="11"/>
  <c r="U459" i="11"/>
  <c r="AH459" i="11"/>
  <c r="M459" i="10" s="1"/>
  <c r="AI459" i="11"/>
  <c r="B460" i="11"/>
  <c r="C460" i="11"/>
  <c r="F460" i="11"/>
  <c r="G460" i="11"/>
  <c r="D460" i="11"/>
  <c r="E460" i="11"/>
  <c r="R460" i="11"/>
  <c r="S460" i="11"/>
  <c r="T460" i="11"/>
  <c r="U460" i="11"/>
  <c r="AH460" i="11"/>
  <c r="M460" i="10" s="1"/>
  <c r="AI460" i="11"/>
  <c r="B461" i="11"/>
  <c r="C461" i="11"/>
  <c r="F461" i="11"/>
  <c r="G461" i="11"/>
  <c r="D461" i="11"/>
  <c r="E461" i="11"/>
  <c r="R461" i="11"/>
  <c r="S461" i="11"/>
  <c r="T461" i="11"/>
  <c r="U461" i="11"/>
  <c r="AH461" i="11"/>
  <c r="M461" i="10" s="1"/>
  <c r="AI461" i="11"/>
  <c r="B462" i="11"/>
  <c r="C462" i="11"/>
  <c r="F462" i="11"/>
  <c r="G462" i="11"/>
  <c r="D462" i="11"/>
  <c r="E462" i="11"/>
  <c r="R462" i="11"/>
  <c r="S462" i="11"/>
  <c r="T462" i="11"/>
  <c r="U462" i="11"/>
  <c r="AH462" i="11"/>
  <c r="M462" i="10" s="1"/>
  <c r="AI462" i="11"/>
  <c r="B463" i="11"/>
  <c r="C463" i="11"/>
  <c r="F463" i="11"/>
  <c r="G463" i="11"/>
  <c r="D463" i="11"/>
  <c r="E463" i="11"/>
  <c r="R463" i="11"/>
  <c r="S463" i="11"/>
  <c r="T463" i="11"/>
  <c r="U463" i="11"/>
  <c r="AH463" i="11"/>
  <c r="M463" i="10" s="1"/>
  <c r="AI463" i="11"/>
  <c r="B464" i="11"/>
  <c r="C464" i="11"/>
  <c r="F464" i="11"/>
  <c r="G464" i="11"/>
  <c r="D464" i="11"/>
  <c r="E464" i="11"/>
  <c r="R464" i="11"/>
  <c r="S464" i="11"/>
  <c r="T464" i="11"/>
  <c r="U464" i="11"/>
  <c r="AH464" i="11"/>
  <c r="AI464" i="11"/>
  <c r="B465" i="11"/>
  <c r="C465" i="11"/>
  <c r="F465" i="11"/>
  <c r="G465" i="11"/>
  <c r="D465" i="11"/>
  <c r="E465" i="11"/>
  <c r="R465" i="11"/>
  <c r="S465" i="11"/>
  <c r="T465" i="11"/>
  <c r="U465" i="11"/>
  <c r="AH465" i="11"/>
  <c r="AI465" i="11"/>
  <c r="B466" i="11"/>
  <c r="C466" i="11"/>
  <c r="F466" i="11"/>
  <c r="G466" i="11"/>
  <c r="D466" i="11"/>
  <c r="E466" i="11"/>
  <c r="R466" i="11"/>
  <c r="S466" i="11"/>
  <c r="T466" i="11"/>
  <c r="U466" i="11"/>
  <c r="AH466" i="11"/>
  <c r="AI466" i="11"/>
  <c r="B467" i="11"/>
  <c r="C467" i="11"/>
  <c r="F467" i="11"/>
  <c r="G467" i="11"/>
  <c r="D467" i="11"/>
  <c r="E467" i="11"/>
  <c r="R467" i="11"/>
  <c r="S467" i="11"/>
  <c r="T467" i="11"/>
  <c r="U467" i="11"/>
  <c r="AH467" i="11"/>
  <c r="AI467" i="11"/>
  <c r="B468" i="11"/>
  <c r="C468" i="11"/>
  <c r="F468" i="11"/>
  <c r="G468" i="11"/>
  <c r="D468" i="11"/>
  <c r="E468" i="11"/>
  <c r="R468" i="11"/>
  <c r="S468" i="11"/>
  <c r="T468" i="11"/>
  <c r="U468" i="11"/>
  <c r="AH468" i="11"/>
  <c r="AI468" i="11"/>
  <c r="B469" i="11"/>
  <c r="C469" i="11"/>
  <c r="F469" i="11"/>
  <c r="G469" i="11"/>
  <c r="D469" i="11"/>
  <c r="E469" i="11"/>
  <c r="R469" i="11"/>
  <c r="S469" i="11"/>
  <c r="T469" i="11"/>
  <c r="U469" i="11"/>
  <c r="AH469" i="11"/>
  <c r="AI469" i="11"/>
  <c r="B470" i="11"/>
  <c r="C470" i="11"/>
  <c r="F470" i="11"/>
  <c r="G470" i="11"/>
  <c r="D470" i="11"/>
  <c r="E470" i="11"/>
  <c r="R470" i="11"/>
  <c r="S470" i="11"/>
  <c r="T470" i="11"/>
  <c r="U470" i="11"/>
  <c r="AH470" i="11"/>
  <c r="AI470" i="11"/>
  <c r="B471" i="11"/>
  <c r="C471" i="11"/>
  <c r="F471" i="11"/>
  <c r="G471" i="11"/>
  <c r="D471" i="11"/>
  <c r="E471" i="11"/>
  <c r="R471" i="11"/>
  <c r="S471" i="11"/>
  <c r="T471" i="11"/>
  <c r="U471" i="11"/>
  <c r="AH471" i="11"/>
  <c r="AI471" i="11"/>
  <c r="B472" i="11"/>
  <c r="C472" i="11"/>
  <c r="F472" i="11"/>
  <c r="G472" i="11"/>
  <c r="D472" i="11"/>
  <c r="E472" i="11"/>
  <c r="R472" i="11"/>
  <c r="S472" i="11"/>
  <c r="T472" i="11"/>
  <c r="U472" i="11"/>
  <c r="AH472" i="11"/>
  <c r="AI472" i="11"/>
  <c r="B473" i="11"/>
  <c r="C473" i="11"/>
  <c r="F473" i="11"/>
  <c r="G473" i="11"/>
  <c r="D473" i="11"/>
  <c r="E473" i="11"/>
  <c r="R473" i="11"/>
  <c r="S473" i="11"/>
  <c r="T473" i="11"/>
  <c r="U473" i="11"/>
  <c r="AH473" i="11"/>
  <c r="AI473" i="11"/>
  <c r="B474" i="11"/>
  <c r="C474" i="11"/>
  <c r="F474" i="11"/>
  <c r="G474" i="11"/>
  <c r="D474" i="11"/>
  <c r="E474" i="11"/>
  <c r="R474" i="11"/>
  <c r="S474" i="11"/>
  <c r="T474" i="11"/>
  <c r="U474" i="11"/>
  <c r="AH474" i="11"/>
  <c r="AI474" i="11"/>
  <c r="B475" i="11"/>
  <c r="C475" i="11"/>
  <c r="F475" i="11"/>
  <c r="G475" i="11"/>
  <c r="D475" i="11"/>
  <c r="E475" i="11"/>
  <c r="R475" i="11"/>
  <c r="S475" i="11"/>
  <c r="T475" i="11"/>
  <c r="U475" i="11"/>
  <c r="AH475" i="11"/>
  <c r="AI475" i="11"/>
  <c r="B476" i="11"/>
  <c r="C476" i="11"/>
  <c r="F476" i="11"/>
  <c r="G476" i="11"/>
  <c r="D476" i="11"/>
  <c r="E476" i="11"/>
  <c r="R476" i="11"/>
  <c r="S476" i="11"/>
  <c r="T476" i="11"/>
  <c r="U476" i="11"/>
  <c r="AH476" i="11"/>
  <c r="AI476" i="11"/>
  <c r="B477" i="11"/>
  <c r="C477" i="11"/>
  <c r="F477" i="11"/>
  <c r="G477" i="11"/>
  <c r="D477" i="11"/>
  <c r="E477" i="11"/>
  <c r="R477" i="11"/>
  <c r="S477" i="11"/>
  <c r="T477" i="11"/>
  <c r="U477" i="11"/>
  <c r="AH477" i="11"/>
  <c r="AI477" i="11"/>
  <c r="B478" i="11"/>
  <c r="C478" i="11"/>
  <c r="F478" i="11"/>
  <c r="G478" i="11"/>
  <c r="D478" i="11"/>
  <c r="E478" i="11"/>
  <c r="R478" i="11"/>
  <c r="S478" i="11"/>
  <c r="T478" i="11"/>
  <c r="U478" i="11"/>
  <c r="AH478" i="11"/>
  <c r="AI478" i="11"/>
  <c r="B479" i="11"/>
  <c r="C479" i="11"/>
  <c r="F479" i="11"/>
  <c r="G479" i="11"/>
  <c r="D479" i="11"/>
  <c r="E479" i="11"/>
  <c r="R479" i="11"/>
  <c r="S479" i="11"/>
  <c r="T479" i="11"/>
  <c r="U479" i="11"/>
  <c r="AH479" i="11"/>
  <c r="AI479" i="11"/>
  <c r="B480" i="11"/>
  <c r="C480" i="11"/>
  <c r="F480" i="11"/>
  <c r="G480" i="11"/>
  <c r="D480" i="11"/>
  <c r="E480" i="11"/>
  <c r="R480" i="11"/>
  <c r="S480" i="11"/>
  <c r="T480" i="11"/>
  <c r="U480" i="11"/>
  <c r="AH480" i="11"/>
  <c r="AI480" i="11"/>
  <c r="B481" i="11"/>
  <c r="C481" i="11"/>
  <c r="F481" i="11"/>
  <c r="G481" i="11"/>
  <c r="D481" i="11"/>
  <c r="E481" i="11"/>
  <c r="R481" i="11"/>
  <c r="S481" i="11"/>
  <c r="T481" i="11"/>
  <c r="U481" i="11"/>
  <c r="AH481" i="11"/>
  <c r="AI481" i="11"/>
  <c r="B482" i="11"/>
  <c r="C482" i="11"/>
  <c r="F482" i="11"/>
  <c r="G482" i="11"/>
  <c r="D482" i="11"/>
  <c r="E482" i="11"/>
  <c r="R482" i="11"/>
  <c r="S482" i="11"/>
  <c r="T482" i="11"/>
  <c r="U482" i="11"/>
  <c r="AH482" i="11"/>
  <c r="AI482" i="11"/>
  <c r="B483" i="11"/>
  <c r="C483" i="11"/>
  <c r="F483" i="11"/>
  <c r="G483" i="11"/>
  <c r="D483" i="11"/>
  <c r="E483" i="11"/>
  <c r="R483" i="11"/>
  <c r="S483" i="11"/>
  <c r="T483" i="11"/>
  <c r="U483" i="11"/>
  <c r="AH483" i="11"/>
  <c r="AI483" i="11"/>
  <c r="B484" i="11"/>
  <c r="C484" i="11"/>
  <c r="F484" i="11"/>
  <c r="G484" i="11"/>
  <c r="D484" i="11"/>
  <c r="E484" i="11"/>
  <c r="R484" i="11"/>
  <c r="S484" i="11"/>
  <c r="T484" i="11"/>
  <c r="U484" i="11"/>
  <c r="AH484" i="11"/>
  <c r="AI484" i="11"/>
  <c r="B485" i="11"/>
  <c r="C485" i="11"/>
  <c r="F485" i="11"/>
  <c r="G485" i="11"/>
  <c r="D485" i="11"/>
  <c r="E485" i="11"/>
  <c r="R485" i="11"/>
  <c r="S485" i="11"/>
  <c r="T485" i="11"/>
  <c r="U485" i="11"/>
  <c r="AH485" i="11"/>
  <c r="AI485" i="11"/>
  <c r="B486" i="11"/>
  <c r="C486" i="11"/>
  <c r="F486" i="11"/>
  <c r="G486" i="11"/>
  <c r="D486" i="11"/>
  <c r="E486" i="11"/>
  <c r="R486" i="11"/>
  <c r="S486" i="11"/>
  <c r="T486" i="11"/>
  <c r="U486" i="11"/>
  <c r="AH486" i="11"/>
  <c r="AI486" i="11"/>
  <c r="B487" i="11"/>
  <c r="C487" i="11"/>
  <c r="F487" i="11"/>
  <c r="G487" i="11"/>
  <c r="D487" i="11"/>
  <c r="E487" i="11"/>
  <c r="R487" i="11"/>
  <c r="S487" i="11"/>
  <c r="T487" i="11"/>
  <c r="U487" i="11"/>
  <c r="AH487" i="11"/>
  <c r="AI487" i="11"/>
  <c r="B488" i="11"/>
  <c r="C488" i="11"/>
  <c r="F488" i="11"/>
  <c r="G488" i="11"/>
  <c r="D488" i="11"/>
  <c r="E488" i="11"/>
  <c r="R488" i="11"/>
  <c r="S488" i="11"/>
  <c r="T488" i="11"/>
  <c r="U488" i="11"/>
  <c r="AH488" i="11"/>
  <c r="AI488" i="11"/>
  <c r="B489" i="11"/>
  <c r="C489" i="11"/>
  <c r="F489" i="11"/>
  <c r="G489" i="11"/>
  <c r="D489" i="11"/>
  <c r="E489" i="11"/>
  <c r="R489" i="11"/>
  <c r="S489" i="11"/>
  <c r="T489" i="11"/>
  <c r="U489" i="11"/>
  <c r="AH489" i="11"/>
  <c r="AI489" i="11"/>
  <c r="B490" i="11"/>
  <c r="C490" i="11"/>
  <c r="F490" i="11"/>
  <c r="G490" i="11"/>
  <c r="D490" i="11"/>
  <c r="E490" i="11"/>
  <c r="R490" i="11"/>
  <c r="S490" i="11"/>
  <c r="T490" i="11"/>
  <c r="U490" i="11"/>
  <c r="AH490" i="11"/>
  <c r="AI490" i="11"/>
  <c r="B491" i="11"/>
  <c r="C491" i="11"/>
  <c r="F491" i="11"/>
  <c r="G491" i="11"/>
  <c r="D491" i="11"/>
  <c r="E491" i="11"/>
  <c r="R491" i="11"/>
  <c r="S491" i="11"/>
  <c r="T491" i="11"/>
  <c r="U491" i="11"/>
  <c r="AH491" i="11"/>
  <c r="AI491" i="11"/>
  <c r="B492" i="11"/>
  <c r="C492" i="11"/>
  <c r="F492" i="11"/>
  <c r="G492" i="11"/>
  <c r="D492" i="11"/>
  <c r="E492" i="11"/>
  <c r="R492" i="11"/>
  <c r="S492" i="11"/>
  <c r="T492" i="11"/>
  <c r="U492" i="11"/>
  <c r="AH492" i="11"/>
  <c r="AI492" i="11"/>
  <c r="B493" i="11"/>
  <c r="C493" i="11"/>
  <c r="F493" i="11"/>
  <c r="G493" i="11"/>
  <c r="D493" i="11"/>
  <c r="E493" i="11"/>
  <c r="R493" i="11"/>
  <c r="S493" i="11"/>
  <c r="T493" i="11"/>
  <c r="U493" i="11"/>
  <c r="AH493" i="11"/>
  <c r="AI493" i="11"/>
  <c r="B494" i="11"/>
  <c r="C494" i="11"/>
  <c r="F494" i="11"/>
  <c r="G494" i="11"/>
  <c r="D494" i="11"/>
  <c r="E494" i="11"/>
  <c r="R494" i="11"/>
  <c r="S494" i="11"/>
  <c r="T494" i="11"/>
  <c r="U494" i="11"/>
  <c r="AH494" i="11"/>
  <c r="AI494" i="11"/>
  <c r="B495" i="11"/>
  <c r="C495" i="11"/>
  <c r="F495" i="11"/>
  <c r="G495" i="11"/>
  <c r="D495" i="11"/>
  <c r="E495" i="11"/>
  <c r="R495" i="11"/>
  <c r="S495" i="11"/>
  <c r="T495" i="11"/>
  <c r="U495" i="11"/>
  <c r="AH495" i="11"/>
  <c r="AI495" i="11"/>
  <c r="B496" i="11"/>
  <c r="C496" i="11"/>
  <c r="F496" i="11"/>
  <c r="G496" i="11"/>
  <c r="D496" i="11"/>
  <c r="E496" i="11"/>
  <c r="R496" i="11"/>
  <c r="S496" i="11"/>
  <c r="T496" i="11"/>
  <c r="U496" i="11"/>
  <c r="AH496" i="11"/>
  <c r="AI496" i="11"/>
  <c r="B497" i="11"/>
  <c r="C497" i="11"/>
  <c r="F497" i="11"/>
  <c r="G497" i="11"/>
  <c r="D497" i="11"/>
  <c r="E497" i="11"/>
  <c r="R497" i="11"/>
  <c r="S497" i="11"/>
  <c r="T497" i="11"/>
  <c r="U497" i="11"/>
  <c r="AH497" i="11"/>
  <c r="AI497" i="11"/>
  <c r="B498" i="11"/>
  <c r="C498" i="11"/>
  <c r="F498" i="11"/>
  <c r="G498" i="11"/>
  <c r="D498" i="11"/>
  <c r="E498" i="11"/>
  <c r="R498" i="11"/>
  <c r="S498" i="11"/>
  <c r="T498" i="11"/>
  <c r="U498" i="11"/>
  <c r="AH498" i="11"/>
  <c r="AI498" i="11"/>
  <c r="B499" i="11"/>
  <c r="C499" i="11"/>
  <c r="F499" i="11"/>
  <c r="G499" i="11"/>
  <c r="D499" i="11"/>
  <c r="E499" i="11"/>
  <c r="R499" i="11"/>
  <c r="S499" i="11"/>
  <c r="T499" i="11"/>
  <c r="U499" i="11"/>
  <c r="AH499" i="11"/>
  <c r="AI499" i="11"/>
  <c r="B500" i="11"/>
  <c r="C500" i="11"/>
  <c r="F500" i="11"/>
  <c r="G500" i="11"/>
  <c r="D500" i="11"/>
  <c r="E500" i="11"/>
  <c r="R500" i="11"/>
  <c r="S500" i="11"/>
  <c r="T500" i="11"/>
  <c r="U500" i="11"/>
  <c r="AH500" i="11"/>
  <c r="AI500" i="11"/>
  <c r="C2" i="11"/>
  <c r="AH2" i="11"/>
  <c r="M2" i="10" s="1"/>
  <c r="S2" i="11"/>
  <c r="T2" i="11"/>
  <c r="U2" i="11"/>
  <c r="R2" i="11"/>
  <c r="F2" i="11"/>
  <c r="G2" i="11"/>
  <c r="D2" i="11"/>
  <c r="B2" i="11"/>
  <c r="E12" i="4"/>
  <c r="G11" i="11" s="1"/>
  <c r="N487" i="11" l="1"/>
  <c r="I119" i="11"/>
  <c r="K481" i="11"/>
  <c r="K474" i="11"/>
  <c r="K465" i="11"/>
  <c r="I427" i="11"/>
  <c r="I422" i="11"/>
  <c r="I419" i="11"/>
  <c r="J419" i="11" s="1"/>
  <c r="I403" i="11"/>
  <c r="I399" i="11"/>
  <c r="I389" i="11"/>
  <c r="J389" i="11" s="1"/>
  <c r="I384" i="11"/>
  <c r="J384" i="11" s="1"/>
  <c r="I369" i="11"/>
  <c r="J369" i="11" s="1"/>
  <c r="I363" i="11"/>
  <c r="I353" i="11"/>
  <c r="J353" i="11" s="1"/>
  <c r="I352" i="11"/>
  <c r="I351" i="11"/>
  <c r="I334" i="11"/>
  <c r="K262" i="11"/>
  <c r="K238" i="11"/>
  <c r="K478" i="11"/>
  <c r="K477" i="11"/>
  <c r="K473" i="11"/>
  <c r="K470" i="11"/>
  <c r="K469" i="11"/>
  <c r="K466" i="11"/>
  <c r="K422" i="11"/>
  <c r="K389" i="11"/>
  <c r="K369" i="11"/>
  <c r="K353" i="11"/>
  <c r="K334" i="11"/>
  <c r="I291" i="11"/>
  <c r="J291" i="11" s="1"/>
  <c r="I271" i="11"/>
  <c r="I262" i="11"/>
  <c r="I255" i="11"/>
  <c r="J255" i="11" s="1"/>
  <c r="I247" i="11"/>
  <c r="J247" i="11" s="1"/>
  <c r="I238" i="11"/>
  <c r="I203" i="11"/>
  <c r="I186" i="11"/>
  <c r="I179" i="11"/>
  <c r="I165" i="11"/>
  <c r="K157" i="11"/>
  <c r="K129" i="11"/>
  <c r="I82" i="11"/>
  <c r="J82" i="11" s="1"/>
  <c r="K73" i="11"/>
  <c r="K186" i="11"/>
  <c r="K165" i="11"/>
  <c r="K10" i="11"/>
  <c r="I63" i="11"/>
  <c r="I10" i="11"/>
  <c r="I2" i="11"/>
  <c r="I481" i="11"/>
  <c r="J481" i="11" s="1"/>
  <c r="I480" i="11"/>
  <c r="I479" i="11"/>
  <c r="I478" i="11"/>
  <c r="J478" i="11" s="1"/>
  <c r="I477" i="11"/>
  <c r="J477" i="11" s="1"/>
  <c r="I476" i="11"/>
  <c r="I475" i="11"/>
  <c r="I474" i="11"/>
  <c r="J474" i="11" s="1"/>
  <c r="I473" i="11"/>
  <c r="J473" i="11" s="1"/>
  <c r="I472" i="11"/>
  <c r="I471" i="11"/>
  <c r="I470" i="11"/>
  <c r="J470" i="11" s="1"/>
  <c r="I469" i="11"/>
  <c r="J469" i="11" s="1"/>
  <c r="I468" i="11"/>
  <c r="I467" i="11"/>
  <c r="I466" i="11"/>
  <c r="J466" i="11" s="1"/>
  <c r="I465" i="11"/>
  <c r="J465" i="11" s="1"/>
  <c r="I157" i="11"/>
  <c r="I129" i="11"/>
  <c r="J129" i="11" s="1"/>
  <c r="I73" i="11"/>
  <c r="J73" i="11" s="1"/>
  <c r="K450" i="11"/>
  <c r="J450" i="11"/>
  <c r="K352" i="11"/>
  <c r="J352" i="11"/>
  <c r="I494" i="11"/>
  <c r="J494" i="11" s="1"/>
  <c r="I490" i="11"/>
  <c r="J490" i="11" s="1"/>
  <c r="I488" i="11"/>
  <c r="J488" i="11" s="1"/>
  <c r="I485" i="11"/>
  <c r="J485" i="11" s="1"/>
  <c r="I483" i="11"/>
  <c r="J483" i="11" s="1"/>
  <c r="I482" i="11"/>
  <c r="J482" i="11" s="1"/>
  <c r="K500" i="11"/>
  <c r="K498" i="11"/>
  <c r="K497" i="11"/>
  <c r="K495" i="11"/>
  <c r="K493" i="11"/>
  <c r="K491" i="11"/>
  <c r="K489" i="11"/>
  <c r="K486" i="11"/>
  <c r="K484" i="11"/>
  <c r="K482" i="11"/>
  <c r="K480" i="11"/>
  <c r="J480" i="11"/>
  <c r="J471" i="11"/>
  <c r="K471" i="11"/>
  <c r="K467" i="11"/>
  <c r="J467" i="11"/>
  <c r="J452" i="11"/>
  <c r="K452" i="11"/>
  <c r="J351" i="11"/>
  <c r="K351" i="11"/>
  <c r="I500" i="11"/>
  <c r="J500" i="11" s="1"/>
  <c r="I497" i="11"/>
  <c r="J497" i="11" s="1"/>
  <c r="I496" i="11"/>
  <c r="J496" i="11" s="1"/>
  <c r="I493" i="11"/>
  <c r="J493" i="11" s="1"/>
  <c r="I492" i="11"/>
  <c r="J492" i="11" s="1"/>
  <c r="I491" i="11"/>
  <c r="J491" i="11" s="1"/>
  <c r="I487" i="11"/>
  <c r="J487" i="11" s="1"/>
  <c r="K454" i="11"/>
  <c r="J454" i="11"/>
  <c r="I447" i="11"/>
  <c r="J447" i="11" s="1"/>
  <c r="I446" i="11"/>
  <c r="J446" i="11" s="1"/>
  <c r="M448" i="11"/>
  <c r="K448" i="11"/>
  <c r="J448" i="11"/>
  <c r="I499" i="11"/>
  <c r="J499" i="11" s="1"/>
  <c r="I498" i="11"/>
  <c r="J498" i="11" s="1"/>
  <c r="I495" i="11"/>
  <c r="J495" i="11" s="1"/>
  <c r="I489" i="11"/>
  <c r="J489" i="11" s="1"/>
  <c r="I486" i="11"/>
  <c r="J486" i="11" s="1"/>
  <c r="I484" i="11"/>
  <c r="J484" i="11" s="1"/>
  <c r="K499" i="11"/>
  <c r="K496" i="11"/>
  <c r="K494" i="11"/>
  <c r="K492" i="11"/>
  <c r="K490" i="11"/>
  <c r="K488" i="11"/>
  <c r="K487" i="11"/>
  <c r="K485" i="11"/>
  <c r="K483" i="11"/>
  <c r="J479" i="11"/>
  <c r="K479" i="11"/>
  <c r="J476" i="11"/>
  <c r="K476" i="11"/>
  <c r="K475" i="11"/>
  <c r="J475" i="11"/>
  <c r="K472" i="11"/>
  <c r="J472" i="11"/>
  <c r="J468" i="11"/>
  <c r="K468" i="11"/>
  <c r="I464" i="11"/>
  <c r="J464" i="11" s="1"/>
  <c r="J119" i="11"/>
  <c r="K119" i="11"/>
  <c r="J63" i="11"/>
  <c r="K63" i="11"/>
  <c r="K427" i="11"/>
  <c r="J427" i="11"/>
  <c r="K419" i="11"/>
  <c r="I417" i="11"/>
  <c r="J417" i="11" s="1"/>
  <c r="I411" i="11"/>
  <c r="J411" i="11" s="1"/>
  <c r="K403" i="11"/>
  <c r="J403" i="11"/>
  <c r="J399" i="11"/>
  <c r="K399" i="11"/>
  <c r="I392" i="11"/>
  <c r="J392" i="11" s="1"/>
  <c r="K384" i="11"/>
  <c r="I381" i="11"/>
  <c r="J381" i="11" s="1"/>
  <c r="K363" i="11"/>
  <c r="J363" i="11"/>
  <c r="I345" i="11"/>
  <c r="J345" i="11" s="1"/>
  <c r="I316" i="11"/>
  <c r="I304" i="11"/>
  <c r="J304" i="11" s="1"/>
  <c r="I296" i="11"/>
  <c r="J296" i="11" s="1"/>
  <c r="K291" i="11"/>
  <c r="I284" i="11"/>
  <c r="J271" i="11"/>
  <c r="K271" i="11"/>
  <c r="K255" i="11"/>
  <c r="K247" i="11"/>
  <c r="I212" i="11"/>
  <c r="J203" i="11"/>
  <c r="K203" i="11"/>
  <c r="I196" i="11"/>
  <c r="J196" i="11" s="1"/>
  <c r="K179" i="11"/>
  <c r="J179" i="11"/>
  <c r="I172" i="11"/>
  <c r="J172" i="11" s="1"/>
  <c r="I149" i="11"/>
  <c r="J149" i="11" s="1"/>
  <c r="I140" i="11"/>
  <c r="J140" i="11" s="1"/>
  <c r="K82" i="11"/>
  <c r="I69" i="11"/>
  <c r="J69" i="11" s="1"/>
  <c r="I29" i="11"/>
  <c r="J29" i="11" s="1"/>
  <c r="I22" i="11"/>
  <c r="J22" i="11" s="1"/>
  <c r="I16" i="11"/>
  <c r="J16" i="11" s="1"/>
  <c r="K5" i="11"/>
  <c r="K464" i="11"/>
  <c r="I463" i="11"/>
  <c r="I462" i="11"/>
  <c r="J462" i="11" s="1"/>
  <c r="I461" i="11"/>
  <c r="J461" i="11" s="1"/>
  <c r="I460" i="11"/>
  <c r="I459" i="11"/>
  <c r="I458" i="11"/>
  <c r="J458" i="11" s="1"/>
  <c r="K447" i="11"/>
  <c r="K446" i="11"/>
  <c r="I444" i="11"/>
  <c r="I443" i="11"/>
  <c r="J443" i="11" s="1"/>
  <c r="I439" i="11"/>
  <c r="J439" i="11" s="1"/>
  <c r="I435" i="11"/>
  <c r="J435" i="11" s="1"/>
  <c r="I434" i="11"/>
  <c r="J434" i="11" s="1"/>
  <c r="I430" i="11"/>
  <c r="J430" i="11" s="1"/>
  <c r="I424" i="11"/>
  <c r="K417" i="11"/>
  <c r="K411" i="11"/>
  <c r="K392" i="11"/>
  <c r="K381" i="11"/>
  <c r="I375" i="11"/>
  <c r="I358" i="11"/>
  <c r="J358" i="11" s="1"/>
  <c r="K345" i="11"/>
  <c r="I325" i="11"/>
  <c r="J325" i="11" s="1"/>
  <c r="K316" i="11"/>
  <c r="J316" i="11"/>
  <c r="K304" i="11"/>
  <c r="K296" i="11"/>
  <c r="K284" i="11"/>
  <c r="J284" i="11"/>
  <c r="I277" i="11"/>
  <c r="J277" i="11" s="1"/>
  <c r="I241" i="11"/>
  <c r="J241" i="11" s="1"/>
  <c r="I229" i="11"/>
  <c r="J229" i="11" s="1"/>
  <c r="K212" i="11"/>
  <c r="J212" i="11"/>
  <c r="K196" i="11"/>
  <c r="K172" i="11"/>
  <c r="L157" i="11"/>
  <c r="K149" i="11"/>
  <c r="K140" i="11"/>
  <c r="I127" i="11"/>
  <c r="J127" i="11" s="1"/>
  <c r="I111" i="11"/>
  <c r="J111" i="11" s="1"/>
  <c r="I99" i="11"/>
  <c r="I89" i="11"/>
  <c r="J89" i="11" s="1"/>
  <c r="K69" i="11"/>
  <c r="I54" i="11"/>
  <c r="J54" i="11" s="1"/>
  <c r="I49" i="11"/>
  <c r="J49" i="11" s="1"/>
  <c r="I40" i="11"/>
  <c r="I37" i="11"/>
  <c r="J37" i="11" s="1"/>
  <c r="K29" i="11"/>
  <c r="K22" i="11"/>
  <c r="K16" i="11"/>
  <c r="J463" i="11"/>
  <c r="K463" i="11"/>
  <c r="K462" i="11"/>
  <c r="K461" i="11"/>
  <c r="J460" i="11"/>
  <c r="K460" i="11"/>
  <c r="K459" i="11"/>
  <c r="J459" i="11"/>
  <c r="K458" i="11"/>
  <c r="O456" i="11"/>
  <c r="K456" i="11"/>
  <c r="J456" i="11"/>
  <c r="J444" i="11"/>
  <c r="K444" i="11"/>
  <c r="K443" i="11"/>
  <c r="K439" i="11"/>
  <c r="K435" i="11"/>
  <c r="K434" i="11"/>
  <c r="K430" i="11"/>
  <c r="K424" i="11"/>
  <c r="J424" i="11"/>
  <c r="J422" i="11"/>
  <c r="J375" i="11"/>
  <c r="K375" i="11"/>
  <c r="K358" i="11"/>
  <c r="J334" i="11"/>
  <c r="K325" i="11"/>
  <c r="K277" i="11"/>
  <c r="J262" i="11"/>
  <c r="K241" i="11"/>
  <c r="J238" i="11"/>
  <c r="K229" i="11"/>
  <c r="J186" i="11"/>
  <c r="J165" i="11"/>
  <c r="J157" i="11"/>
  <c r="K127" i="11"/>
  <c r="K111" i="11"/>
  <c r="J99" i="11"/>
  <c r="K99" i="11"/>
  <c r="K89" i="11"/>
  <c r="K54" i="11"/>
  <c r="K49" i="11"/>
  <c r="K40" i="11"/>
  <c r="J40" i="11"/>
  <c r="K37" i="11"/>
  <c r="J10" i="11"/>
  <c r="P284" i="11"/>
  <c r="L484" i="11"/>
  <c r="N483" i="11"/>
  <c r="N482" i="11"/>
  <c r="L481" i="11"/>
  <c r="L480" i="11"/>
  <c r="M316" i="11"/>
  <c r="P277" i="11"/>
  <c r="L369" i="11"/>
  <c r="M353" i="11"/>
  <c r="P351" i="11"/>
  <c r="O463" i="11"/>
  <c r="L417" i="11"/>
  <c r="L363" i="11"/>
  <c r="M471" i="11"/>
  <c r="Q419" i="11"/>
  <c r="N411" i="11"/>
  <c r="N498" i="11"/>
  <c r="L469" i="11"/>
  <c r="L468" i="11"/>
  <c r="O446" i="11"/>
  <c r="P291" i="11"/>
  <c r="L497" i="11"/>
  <c r="L496" i="11"/>
  <c r="N475" i="11"/>
  <c r="M473" i="11"/>
  <c r="L472" i="11"/>
  <c r="L460" i="11"/>
  <c r="O430" i="11"/>
  <c r="L389" i="11"/>
  <c r="P229" i="11"/>
  <c r="P304" i="11"/>
  <c r="P241" i="11"/>
  <c r="M127" i="11"/>
  <c r="O473" i="11"/>
  <c r="N471" i="11"/>
  <c r="P247" i="11"/>
  <c r="O316" i="11"/>
  <c r="L247" i="11"/>
  <c r="O492" i="11"/>
  <c r="M486" i="11"/>
  <c r="M479" i="11"/>
  <c r="P466" i="11"/>
  <c r="M459" i="11"/>
  <c r="O434" i="11"/>
  <c r="L422" i="11"/>
  <c r="M399" i="11"/>
  <c r="L403" i="11"/>
  <c r="Q196" i="11"/>
  <c r="Q172" i="11"/>
  <c r="L82" i="11"/>
  <c r="Q129" i="11"/>
  <c r="M69" i="11"/>
  <c r="L22" i="11"/>
  <c r="N496" i="11"/>
  <c r="O491" i="11"/>
  <c r="M490" i="11"/>
  <c r="P472" i="11"/>
  <c r="L465" i="11"/>
  <c r="P470" i="11"/>
  <c r="L457" i="11"/>
  <c r="N427" i="11"/>
  <c r="L439" i="11"/>
  <c r="Q439" i="11"/>
  <c r="L500" i="11"/>
  <c r="N499" i="11"/>
  <c r="Q497" i="11"/>
  <c r="L466" i="11"/>
  <c r="P460" i="11"/>
  <c r="M435" i="11"/>
  <c r="M456" i="11"/>
  <c r="L455" i="11"/>
  <c r="L454" i="11"/>
  <c r="L449" i="11"/>
  <c r="N443" i="11"/>
  <c r="P375" i="11"/>
  <c r="Q353" i="11"/>
  <c r="Q325" i="11"/>
  <c r="N271" i="11"/>
  <c r="P238" i="11"/>
  <c r="O381" i="11"/>
  <c r="N375" i="11"/>
  <c r="M345" i="11"/>
  <c r="M489" i="11"/>
  <c r="L488" i="11"/>
  <c r="N486" i="11"/>
  <c r="O485" i="11"/>
  <c r="L464" i="11"/>
  <c r="N463" i="11"/>
  <c r="L458" i="11"/>
  <c r="O452" i="11"/>
  <c r="M447" i="11"/>
  <c r="N444" i="11"/>
  <c r="P427" i="11"/>
  <c r="L419" i="11"/>
  <c r="P411" i="11"/>
  <c r="N392" i="11"/>
  <c r="L296" i="11"/>
  <c r="M255" i="11"/>
  <c r="O37" i="11"/>
  <c r="M203" i="11"/>
  <c r="Q179" i="11"/>
  <c r="L165" i="11"/>
  <c r="N40" i="11"/>
  <c r="O22" i="11"/>
  <c r="L140" i="11"/>
  <c r="L49" i="11"/>
  <c r="L10" i="11"/>
  <c r="N389" i="11"/>
  <c r="M384" i="11"/>
  <c r="Q384" i="11"/>
  <c r="L375" i="11"/>
  <c r="L351" i="11"/>
  <c r="N351" i="11"/>
  <c r="N470" i="11"/>
  <c r="P469" i="11"/>
  <c r="N466" i="11"/>
  <c r="Q459" i="11"/>
  <c r="Q422" i="11"/>
  <c r="P417" i="11"/>
  <c r="M411" i="11"/>
  <c r="O488" i="11"/>
  <c r="Q494" i="11"/>
  <c r="O489" i="11"/>
  <c r="N472" i="11"/>
  <c r="N465" i="11"/>
  <c r="L462" i="11"/>
  <c r="O462" i="11"/>
  <c r="O458" i="11"/>
  <c r="N448" i="11"/>
  <c r="P439" i="11"/>
  <c r="N424" i="11"/>
  <c r="P422" i="11"/>
  <c r="N497" i="11"/>
  <c r="O500" i="11"/>
  <c r="P498" i="11"/>
  <c r="P485" i="11"/>
  <c r="N481" i="11"/>
  <c r="N480" i="11"/>
  <c r="L476" i="11"/>
  <c r="Q474" i="11"/>
  <c r="Q471" i="11"/>
  <c r="N467" i="11"/>
  <c r="N464" i="11"/>
  <c r="M461" i="11"/>
  <c r="N456" i="11"/>
  <c r="Q452" i="11"/>
  <c r="N447" i="11"/>
  <c r="P435" i="11"/>
  <c r="P430" i="11"/>
  <c r="O424" i="11"/>
  <c r="O392" i="11"/>
  <c r="L381" i="11"/>
  <c r="Q352" i="11"/>
  <c r="P345" i="11"/>
  <c r="Q277" i="11"/>
  <c r="M271" i="11"/>
  <c r="N255" i="11"/>
  <c r="L238" i="11"/>
  <c r="N334" i="11"/>
  <c r="Q247" i="11"/>
  <c r="N229" i="11"/>
  <c r="O212" i="11"/>
  <c r="P363" i="11"/>
  <c r="O351" i="11"/>
  <c r="N345" i="11"/>
  <c r="P316" i="11"/>
  <c r="O296" i="11"/>
  <c r="L284" i="11"/>
  <c r="P271" i="11"/>
  <c r="Q238" i="11"/>
  <c r="Q212" i="11"/>
  <c r="P69" i="11"/>
  <c r="Q69" i="11"/>
  <c r="L119" i="11"/>
  <c r="O203" i="11"/>
  <c r="L196" i="11"/>
  <c r="N149" i="11"/>
  <c r="P111" i="11"/>
  <c r="L89" i="11"/>
  <c r="O10" i="11"/>
  <c r="P165" i="11"/>
  <c r="M119" i="11"/>
  <c r="Q111" i="11"/>
  <c r="Q40" i="11"/>
  <c r="M491" i="11"/>
  <c r="Q491" i="11"/>
  <c r="L478" i="11"/>
  <c r="N491" i="11"/>
  <c r="L482" i="11"/>
  <c r="O482" i="11"/>
  <c r="Q482" i="11"/>
  <c r="P482" i="11"/>
  <c r="M495" i="11"/>
  <c r="N495" i="11"/>
  <c r="L492" i="11"/>
  <c r="P492" i="11"/>
  <c r="O487" i="11"/>
  <c r="M493" i="11"/>
  <c r="L485" i="11"/>
  <c r="Q485" i="11"/>
  <c r="L498" i="11"/>
  <c r="Q498" i="11"/>
  <c r="L494" i="11"/>
  <c r="O494" i="11"/>
  <c r="N488" i="11"/>
  <c r="P488" i="11"/>
  <c r="Q478" i="11"/>
  <c r="Q499" i="11"/>
  <c r="O495" i="11"/>
  <c r="N492" i="11"/>
  <c r="M487" i="11"/>
  <c r="Q487" i="11"/>
  <c r="N476" i="11"/>
  <c r="P476" i="11"/>
  <c r="Q475" i="11"/>
  <c r="M475" i="11"/>
  <c r="O469" i="11"/>
  <c r="O476" i="11"/>
  <c r="O475" i="11"/>
  <c r="Q469" i="11"/>
  <c r="Q466" i="11"/>
  <c r="Q465" i="11"/>
  <c r="Q462" i="11"/>
  <c r="O460" i="11"/>
  <c r="O459" i="11"/>
  <c r="P458" i="11"/>
  <c r="Q448" i="11"/>
  <c r="Q447" i="11"/>
  <c r="M446" i="11"/>
  <c r="N439" i="11"/>
  <c r="Q435" i="11"/>
  <c r="M419" i="11"/>
  <c r="O384" i="11"/>
  <c r="Q375" i="11"/>
  <c r="N460" i="11"/>
  <c r="N459" i="11"/>
  <c r="O448" i="11"/>
  <c r="M422" i="11"/>
  <c r="O478" i="11"/>
  <c r="M392" i="11"/>
  <c r="N384" i="11"/>
  <c r="M358" i="11"/>
  <c r="M334" i="11"/>
  <c r="Q334" i="11"/>
  <c r="L325" i="11"/>
  <c r="O498" i="11"/>
  <c r="P493" i="11"/>
  <c r="P486" i="11"/>
  <c r="N485" i="11"/>
  <c r="Q481" i="11"/>
  <c r="O479" i="11"/>
  <c r="M477" i="11"/>
  <c r="P477" i="11"/>
  <c r="M474" i="11"/>
  <c r="O472" i="11"/>
  <c r="O471" i="11"/>
  <c r="M470" i="11"/>
  <c r="N469" i="11"/>
  <c r="O466" i="11"/>
  <c r="Q458" i="11"/>
  <c r="P457" i="11"/>
  <c r="L450" i="11"/>
  <c r="M434" i="11"/>
  <c r="P419" i="11"/>
  <c r="L399" i="11"/>
  <c r="N358" i="11"/>
  <c r="O358" i="11"/>
  <c r="O334" i="11"/>
  <c r="N325" i="11"/>
  <c r="P325" i="11"/>
  <c r="L271" i="11"/>
  <c r="O229" i="11"/>
  <c r="L304" i="11"/>
  <c r="O284" i="11"/>
  <c r="L277" i="11"/>
  <c r="O271" i="11"/>
  <c r="L212" i="11"/>
  <c r="N203" i="11"/>
  <c r="Q203" i="11"/>
  <c r="O165" i="11"/>
  <c r="P127" i="11"/>
  <c r="Q127" i="11"/>
  <c r="Q16" i="11"/>
  <c r="M16" i="11"/>
  <c r="L99" i="11"/>
  <c r="L29" i="11"/>
  <c r="N16" i="11"/>
  <c r="M212" i="11"/>
  <c r="O196" i="11"/>
  <c r="L186" i="11"/>
  <c r="O73" i="11"/>
  <c r="N49" i="11"/>
  <c r="O49" i="11"/>
  <c r="O29" i="11"/>
  <c r="L229" i="11"/>
  <c r="M196" i="11"/>
  <c r="L172" i="11"/>
  <c r="M140" i="11"/>
  <c r="Q140" i="11"/>
  <c r="P37" i="11"/>
  <c r="N37" i="11"/>
  <c r="L129" i="11"/>
  <c r="M37" i="11"/>
  <c r="M29" i="11"/>
  <c r="P10" i="11"/>
  <c r="L37" i="11"/>
  <c r="M111" i="11"/>
  <c r="L63" i="11"/>
  <c r="M484" i="11"/>
  <c r="Q484" i="11"/>
  <c r="L483" i="11"/>
  <c r="P483" i="11"/>
  <c r="M468" i="11"/>
  <c r="Q468" i="11"/>
  <c r="L467" i="11"/>
  <c r="P467" i="11"/>
  <c r="N454" i="11"/>
  <c r="O454" i="11"/>
  <c r="N450" i="11"/>
  <c r="P450" i="11"/>
  <c r="O403" i="11"/>
  <c r="N403" i="11"/>
  <c r="O369" i="11"/>
  <c r="N369" i="11"/>
  <c r="M369" i="11"/>
  <c r="Q369" i="11"/>
  <c r="P500" i="11"/>
  <c r="P497" i="11"/>
  <c r="M496" i="11"/>
  <c r="Q496" i="11"/>
  <c r="O490" i="11"/>
  <c r="M483" i="11"/>
  <c r="P481" i="11"/>
  <c r="M480" i="11"/>
  <c r="Q480" i="11"/>
  <c r="N479" i="11"/>
  <c r="L474" i="11"/>
  <c r="O474" i="11"/>
  <c r="P468" i="11"/>
  <c r="M467" i="11"/>
  <c r="P465" i="11"/>
  <c r="M464" i="11"/>
  <c r="Q464" i="11"/>
  <c r="L463" i="11"/>
  <c r="P463" i="11"/>
  <c r="P462" i="11"/>
  <c r="Q461" i="11"/>
  <c r="L461" i="11"/>
  <c r="N461" i="11"/>
  <c r="Q454" i="11"/>
  <c r="Q450" i="11"/>
  <c r="M444" i="11"/>
  <c r="M443" i="11"/>
  <c r="L430" i="11"/>
  <c r="Q430" i="11"/>
  <c r="L427" i="11"/>
  <c r="Q427" i="11"/>
  <c r="L424" i="11"/>
  <c r="P424" i="11"/>
  <c r="Q424" i="11"/>
  <c r="O417" i="11"/>
  <c r="Q403" i="11"/>
  <c r="O399" i="11"/>
  <c r="P399" i="11"/>
  <c r="M389" i="11"/>
  <c r="Q389" i="11"/>
  <c r="P389" i="11"/>
  <c r="M381" i="11"/>
  <c r="Q381" i="11"/>
  <c r="N381" i="11"/>
  <c r="L352" i="11"/>
  <c r="L291" i="11"/>
  <c r="N291" i="11"/>
  <c r="O291" i="11"/>
  <c r="L262" i="11"/>
  <c r="Q262" i="11"/>
  <c r="M498" i="11"/>
  <c r="O497" i="11"/>
  <c r="P496" i="11"/>
  <c r="N494" i="11"/>
  <c r="M492" i="11"/>
  <c r="Q492" i="11"/>
  <c r="L491" i="11"/>
  <c r="P491" i="11"/>
  <c r="P490" i="11"/>
  <c r="Q489" i="11"/>
  <c r="L489" i="11"/>
  <c r="N489" i="11"/>
  <c r="Q486" i="11"/>
  <c r="L486" i="11"/>
  <c r="O486" i="11"/>
  <c r="M485" i="11"/>
  <c r="O484" i="11"/>
  <c r="Q483" i="11"/>
  <c r="M482" i="11"/>
  <c r="O481" i="11"/>
  <c r="P480" i="11"/>
  <c r="N478" i="11"/>
  <c r="M476" i="11"/>
  <c r="Q476" i="11"/>
  <c r="L475" i="11"/>
  <c r="P475" i="11"/>
  <c r="P474" i="11"/>
  <c r="Q473" i="11"/>
  <c r="L473" i="11"/>
  <c r="N473" i="11"/>
  <c r="Q470" i="11"/>
  <c r="L470" i="11"/>
  <c r="O470" i="11"/>
  <c r="M469" i="11"/>
  <c r="O468" i="11"/>
  <c r="Q467" i="11"/>
  <c r="M466" i="11"/>
  <c r="O465" i="11"/>
  <c r="P464" i="11"/>
  <c r="M463" i="11"/>
  <c r="N462" i="11"/>
  <c r="P461" i="11"/>
  <c r="M460" i="11"/>
  <c r="Q460" i="11"/>
  <c r="L459" i="11"/>
  <c r="P459" i="11"/>
  <c r="L456" i="11"/>
  <c r="P456" i="11"/>
  <c r="Q456" i="11"/>
  <c r="P454" i="11"/>
  <c r="L452" i="11"/>
  <c r="P452" i="11"/>
  <c r="M452" i="11"/>
  <c r="O450" i="11"/>
  <c r="L447" i="11"/>
  <c r="O447" i="11"/>
  <c r="P447" i="11"/>
  <c r="O439" i="11"/>
  <c r="M439" i="11"/>
  <c r="L435" i="11"/>
  <c r="O435" i="11"/>
  <c r="N435" i="11"/>
  <c r="L434" i="11"/>
  <c r="N434" i="11"/>
  <c r="P434" i="11"/>
  <c r="M430" i="11"/>
  <c r="M427" i="11"/>
  <c r="M424" i="11"/>
  <c r="N417" i="11"/>
  <c r="L411" i="11"/>
  <c r="Q411" i="11"/>
  <c r="P403" i="11"/>
  <c r="Q399" i="11"/>
  <c r="M352" i="11"/>
  <c r="M262" i="11"/>
  <c r="M500" i="11"/>
  <c r="Q500" i="11"/>
  <c r="L499" i="11"/>
  <c r="P499" i="11"/>
  <c r="L446" i="11"/>
  <c r="Q446" i="11"/>
  <c r="L444" i="11"/>
  <c r="P444" i="11"/>
  <c r="O444" i="11"/>
  <c r="L443" i="11"/>
  <c r="Q443" i="11"/>
  <c r="M499" i="11"/>
  <c r="L495" i="11"/>
  <c r="P495" i="11"/>
  <c r="P494" i="11"/>
  <c r="Q493" i="11"/>
  <c r="L493" i="11"/>
  <c r="N493" i="11"/>
  <c r="Q490" i="11"/>
  <c r="L490" i="11"/>
  <c r="P484" i="11"/>
  <c r="L479" i="11"/>
  <c r="P479" i="11"/>
  <c r="P478" i="11"/>
  <c r="Q477" i="11"/>
  <c r="L477" i="11"/>
  <c r="N477" i="11"/>
  <c r="N500" i="11"/>
  <c r="O499" i="11"/>
  <c r="M497" i="11"/>
  <c r="O496" i="11"/>
  <c r="Q495" i="11"/>
  <c r="M494" i="11"/>
  <c r="O493" i="11"/>
  <c r="N490" i="11"/>
  <c r="P489" i="11"/>
  <c r="M488" i="11"/>
  <c r="Q488" i="11"/>
  <c r="L487" i="11"/>
  <c r="P487" i="11"/>
  <c r="N484" i="11"/>
  <c r="O483" i="11"/>
  <c r="M481" i="11"/>
  <c r="O480" i="11"/>
  <c r="Q479" i="11"/>
  <c r="M478" i="11"/>
  <c r="O477" i="11"/>
  <c r="N474" i="11"/>
  <c r="P473" i="11"/>
  <c r="M472" i="11"/>
  <c r="Q472" i="11"/>
  <c r="L471" i="11"/>
  <c r="P471" i="11"/>
  <c r="N468" i="11"/>
  <c r="O467" i="11"/>
  <c r="M465" i="11"/>
  <c r="O464" i="11"/>
  <c r="Q463" i="11"/>
  <c r="M462" i="11"/>
  <c r="O461" i="11"/>
  <c r="N458" i="11"/>
  <c r="M458" i="11"/>
  <c r="Q457" i="11"/>
  <c r="M454" i="11"/>
  <c r="M451" i="11"/>
  <c r="M450" i="11"/>
  <c r="P446" i="11"/>
  <c r="Q444" i="11"/>
  <c r="P443" i="11"/>
  <c r="Q434" i="11"/>
  <c r="N422" i="11"/>
  <c r="O422" i="11"/>
  <c r="O419" i="11"/>
  <c r="N419" i="11"/>
  <c r="M403" i="11"/>
  <c r="N399" i="11"/>
  <c r="L392" i="11"/>
  <c r="P392" i="11"/>
  <c r="Q392" i="11"/>
  <c r="O389" i="11"/>
  <c r="P381" i="11"/>
  <c r="P369" i="11"/>
  <c r="M363" i="11"/>
  <c r="Q363" i="11"/>
  <c r="N363" i="11"/>
  <c r="O363" i="11"/>
  <c r="L353" i="11"/>
  <c r="L241" i="11"/>
  <c r="O241" i="11"/>
  <c r="M129" i="11"/>
  <c r="N129" i="11"/>
  <c r="O129" i="11"/>
  <c r="N99" i="11"/>
  <c r="O99" i="11"/>
  <c r="P99" i="11"/>
  <c r="Q99" i="11"/>
  <c r="O353" i="11"/>
  <c r="N353" i="11"/>
  <c r="N352" i="11"/>
  <c r="P352" i="11"/>
  <c r="L345" i="11"/>
  <c r="Q345" i="11"/>
  <c r="L316" i="11"/>
  <c r="Q316" i="11"/>
  <c r="M304" i="11"/>
  <c r="Q304" i="11"/>
  <c r="N304" i="11"/>
  <c r="O304" i="11"/>
  <c r="M296" i="11"/>
  <c r="Q296" i="11"/>
  <c r="N296" i="11"/>
  <c r="M291" i="11"/>
  <c r="P255" i="11"/>
  <c r="L255" i="11"/>
  <c r="Q255" i="11"/>
  <c r="L149" i="11"/>
  <c r="P149" i="11"/>
  <c r="O149" i="11"/>
  <c r="Q149" i="11"/>
  <c r="M149" i="11"/>
  <c r="M449" i="11"/>
  <c r="L448" i="11"/>
  <c r="P448" i="11"/>
  <c r="N446" i="11"/>
  <c r="O443" i="11"/>
  <c r="N430" i="11"/>
  <c r="O427" i="11"/>
  <c r="M417" i="11"/>
  <c r="Q417" i="11"/>
  <c r="O411" i="11"/>
  <c r="L384" i="11"/>
  <c r="P384" i="11"/>
  <c r="M375" i="11"/>
  <c r="O375" i="11"/>
  <c r="L358" i="11"/>
  <c r="P358" i="11"/>
  <c r="Q358" i="11"/>
  <c r="P353" i="11"/>
  <c r="O352" i="11"/>
  <c r="O325" i="11"/>
  <c r="M325" i="11"/>
  <c r="P296" i="11"/>
  <c r="N277" i="11"/>
  <c r="O277" i="11"/>
  <c r="M277" i="11"/>
  <c r="N262" i="11"/>
  <c r="O262" i="11"/>
  <c r="P262" i="11"/>
  <c r="O238" i="11"/>
  <c r="M238" i="11"/>
  <c r="N186" i="11"/>
  <c r="O186" i="11"/>
  <c r="M186" i="11"/>
  <c r="P186" i="11"/>
  <c r="Q186" i="11"/>
  <c r="L179" i="11"/>
  <c r="P179" i="11"/>
  <c r="M179" i="11"/>
  <c r="N179" i="11"/>
  <c r="M172" i="11"/>
  <c r="O172" i="11"/>
  <c r="N172" i="11"/>
  <c r="M157" i="11"/>
  <c r="Q157" i="11"/>
  <c r="N157" i="11"/>
  <c r="O157" i="11"/>
  <c r="P157" i="11"/>
  <c r="M99" i="11"/>
  <c r="M82" i="11"/>
  <c r="Q82" i="11"/>
  <c r="N82" i="11"/>
  <c r="O82" i="11"/>
  <c r="P82" i="11"/>
  <c r="M351" i="11"/>
  <c r="Q351" i="11"/>
  <c r="O345" i="11"/>
  <c r="L334" i="11"/>
  <c r="P334" i="11"/>
  <c r="N316" i="11"/>
  <c r="M284" i="11"/>
  <c r="Q284" i="11"/>
  <c r="N284" i="11"/>
  <c r="O247" i="11"/>
  <c r="M247" i="11"/>
  <c r="N247" i="11"/>
  <c r="N241" i="11"/>
  <c r="M89" i="11"/>
  <c r="Q89" i="11"/>
  <c r="N89" i="11"/>
  <c r="O89" i="11"/>
  <c r="L54" i="11"/>
  <c r="P54" i="11"/>
  <c r="Q54" i="11"/>
  <c r="M54" i="11"/>
  <c r="N54" i="11"/>
  <c r="Q291" i="11"/>
  <c r="Q271" i="11"/>
  <c r="O255" i="11"/>
  <c r="M229" i="11"/>
  <c r="Q229" i="11"/>
  <c r="N212" i="11"/>
  <c r="N196" i="11"/>
  <c r="O179" i="11"/>
  <c r="M165" i="11"/>
  <c r="Q165" i="11"/>
  <c r="N165" i="11"/>
  <c r="M73" i="11"/>
  <c r="P73" i="11"/>
  <c r="M241" i="11"/>
  <c r="Q241" i="11"/>
  <c r="N238" i="11"/>
  <c r="L203" i="11"/>
  <c r="P203" i="11"/>
  <c r="O140" i="11"/>
  <c r="N140" i="11"/>
  <c r="P140" i="11"/>
  <c r="N119" i="11"/>
  <c r="O119" i="11"/>
  <c r="P119" i="11"/>
  <c r="Q119" i="11"/>
  <c r="M63" i="11"/>
  <c r="Q63" i="11"/>
  <c r="N63" i="11"/>
  <c r="O63" i="11"/>
  <c r="O54" i="11"/>
  <c r="M22" i="11"/>
  <c r="Q22" i="11"/>
  <c r="N22" i="11"/>
  <c r="P22" i="11"/>
  <c r="P212" i="11"/>
  <c r="P196" i="11"/>
  <c r="P172" i="11"/>
  <c r="L127" i="11"/>
  <c r="N127" i="11"/>
  <c r="O127" i="11"/>
  <c r="L111" i="11"/>
  <c r="N111" i="11"/>
  <c r="O111" i="11"/>
  <c r="P129" i="11"/>
  <c r="P89" i="11"/>
  <c r="Q73" i="11"/>
  <c r="L73" i="11"/>
  <c r="N73" i="11"/>
  <c r="L69" i="11"/>
  <c r="N69" i="11"/>
  <c r="O69" i="11"/>
  <c r="O40" i="11"/>
  <c r="L40" i="11"/>
  <c r="P40" i="11"/>
  <c r="M40" i="11"/>
  <c r="P29" i="11"/>
  <c r="N29" i="11"/>
  <c r="M49" i="11"/>
  <c r="Q49" i="11"/>
  <c r="M10" i="11"/>
  <c r="Q10" i="11"/>
  <c r="N10" i="11"/>
  <c r="P63" i="11"/>
  <c r="P49" i="11"/>
  <c r="O16" i="11"/>
  <c r="L16" i="11"/>
  <c r="P16" i="11"/>
  <c r="Q37" i="11"/>
  <c r="Q29" i="11"/>
  <c r="Q2" i="11"/>
  <c r="L2" i="11"/>
  <c r="AJ450" i="4" l="1"/>
  <c r="AJ451" i="4" s="1"/>
  <c r="AJ452" i="4" s="1"/>
  <c r="AJ453" i="4" s="1"/>
  <c r="AJ454" i="4" s="1"/>
  <c r="AJ455" i="4" s="1"/>
  <c r="AJ456" i="4" s="1"/>
  <c r="AJ457" i="4" s="1"/>
  <c r="AJ458" i="4" s="1"/>
  <c r="AI450" i="4"/>
  <c r="AI451" i="4" s="1"/>
  <c r="AI452" i="4" s="1"/>
  <c r="AI453" i="4" s="1"/>
  <c r="AI454" i="4" s="1"/>
  <c r="AI455" i="4" s="1"/>
  <c r="AI456" i="4" s="1"/>
  <c r="AI457" i="4" s="1"/>
  <c r="AI458" i="4" s="1"/>
  <c r="AI441" i="4"/>
  <c r="AI442" i="4" s="1"/>
  <c r="AI443" i="4" s="1"/>
  <c r="AI444" i="4" s="1"/>
  <c r="AI445" i="4" s="1"/>
  <c r="AI446" i="4" s="1"/>
  <c r="AI437" i="4"/>
  <c r="AI438" i="4" s="1"/>
  <c r="AI439" i="4" s="1"/>
  <c r="AI432" i="4"/>
  <c r="AI433" i="4" s="1"/>
  <c r="AI434" i="4" s="1"/>
  <c r="AI429" i="4"/>
  <c r="AI430" i="4" s="1"/>
  <c r="AI426" i="4"/>
  <c r="AI427" i="4" s="1"/>
  <c r="AJ421" i="4"/>
  <c r="AJ422" i="4" s="1"/>
  <c r="AJ423" i="4" s="1"/>
  <c r="AJ424" i="4" s="1"/>
  <c r="AJ425" i="4" s="1"/>
  <c r="AJ426" i="4" s="1"/>
  <c r="AJ427" i="4" s="1"/>
  <c r="AJ428" i="4" s="1"/>
  <c r="AJ429" i="4" s="1"/>
  <c r="AJ430" i="4" s="1"/>
  <c r="AJ431" i="4" s="1"/>
  <c r="AJ432" i="4" s="1"/>
  <c r="AJ433" i="4" s="1"/>
  <c r="AJ434" i="4" s="1"/>
  <c r="AJ435" i="4" s="1"/>
  <c r="AJ436" i="4" s="1"/>
  <c r="AJ437" i="4" s="1"/>
  <c r="AJ438" i="4" s="1"/>
  <c r="AJ439" i="4" s="1"/>
  <c r="AJ440" i="4" s="1"/>
  <c r="AJ441" i="4" s="1"/>
  <c r="AJ442" i="4" s="1"/>
  <c r="AJ443" i="4" s="1"/>
  <c r="AJ444" i="4" s="1"/>
  <c r="AJ445" i="4" s="1"/>
  <c r="AJ446" i="4" s="1"/>
  <c r="AJ413" i="4"/>
  <c r="AJ414" i="4" s="1"/>
  <c r="AJ415" i="4" s="1"/>
  <c r="AJ416" i="4" s="1"/>
  <c r="AJ417" i="4" s="1"/>
  <c r="AJ418" i="4" s="1"/>
  <c r="AJ419" i="4" s="1"/>
  <c r="AJ391" i="4"/>
  <c r="AJ392" i="4" s="1"/>
  <c r="AJ393" i="4" s="1"/>
  <c r="AJ394" i="4" s="1"/>
  <c r="AJ395" i="4" s="1"/>
  <c r="AJ396" i="4" s="1"/>
  <c r="AJ397" i="4" s="1"/>
  <c r="AJ398" i="4" s="1"/>
  <c r="AJ399" i="4" s="1"/>
  <c r="AJ400" i="4" s="1"/>
  <c r="AJ401" i="4" s="1"/>
  <c r="AJ402" i="4" s="1"/>
  <c r="AJ403" i="4" s="1"/>
  <c r="AJ404" i="4" s="1"/>
  <c r="AJ405" i="4" s="1"/>
  <c r="AJ406" i="4" s="1"/>
  <c r="AJ407" i="4" s="1"/>
  <c r="AJ408" i="4" s="1"/>
  <c r="AJ409" i="4" s="1"/>
  <c r="AJ410" i="4" s="1"/>
  <c r="AJ411" i="4" s="1"/>
  <c r="AI391" i="4"/>
  <c r="AI392" i="4" s="1"/>
  <c r="AI393" i="4" s="1"/>
  <c r="AI394" i="4" s="1"/>
  <c r="AI395" i="4" s="1"/>
  <c r="AI396" i="4" s="1"/>
  <c r="AI397" i="4" s="1"/>
  <c r="AI398" i="4" s="1"/>
  <c r="AI399" i="4" s="1"/>
  <c r="AI400" i="4" s="1"/>
  <c r="AI401" i="4" s="1"/>
  <c r="AI402" i="4" s="1"/>
  <c r="AI403" i="4" s="1"/>
  <c r="AI404" i="4" s="1"/>
  <c r="AI405" i="4" s="1"/>
  <c r="AI406" i="4" s="1"/>
  <c r="AI407" i="4" s="1"/>
  <c r="AI408" i="4" s="1"/>
  <c r="AI409" i="4" s="1"/>
  <c r="AI410" i="4" s="1"/>
  <c r="AI411" i="4" s="1"/>
  <c r="AI412" i="4" s="1"/>
  <c r="AI413" i="4" s="1"/>
  <c r="AI414" i="4" s="1"/>
  <c r="AI415" i="4" s="1"/>
  <c r="AI416" i="4" s="1"/>
  <c r="AI417" i="4" s="1"/>
  <c r="AI418" i="4" s="1"/>
  <c r="AI419" i="4" s="1"/>
  <c r="AI420" i="4" s="1"/>
  <c r="AI421" i="4" s="1"/>
  <c r="AI422" i="4" s="1"/>
  <c r="AI423" i="4" s="1"/>
  <c r="AI424" i="4" s="1"/>
  <c r="AJ365" i="4"/>
  <c r="AJ366" i="4" s="1"/>
  <c r="AJ367" i="4" s="1"/>
  <c r="AJ368" i="4" s="1"/>
  <c r="AJ369" i="4" s="1"/>
  <c r="AJ370" i="4" s="1"/>
  <c r="AJ371" i="4" s="1"/>
  <c r="AJ372" i="4" s="1"/>
  <c r="AJ373" i="4" s="1"/>
  <c r="AJ374" i="4" s="1"/>
  <c r="AJ375" i="4" s="1"/>
  <c r="AJ376" i="4" s="1"/>
  <c r="AJ377" i="4" s="1"/>
  <c r="AJ378" i="4" s="1"/>
  <c r="AJ379" i="4" s="1"/>
  <c r="AJ380" i="4" s="1"/>
  <c r="AJ381" i="4" s="1"/>
  <c r="AJ382" i="4" s="1"/>
  <c r="AJ383" i="4" s="1"/>
  <c r="AJ384" i="4" s="1"/>
  <c r="AJ385" i="4" s="1"/>
  <c r="AJ386" i="4" s="1"/>
  <c r="AJ387" i="4" s="1"/>
  <c r="AJ388" i="4" s="1"/>
  <c r="AJ389" i="4" s="1"/>
  <c r="AI355" i="4"/>
  <c r="AI356" i="4" s="1"/>
  <c r="AI357" i="4" s="1"/>
  <c r="AI358" i="4" s="1"/>
  <c r="AI360" i="4" s="1"/>
  <c r="AI361" i="4" s="1"/>
  <c r="AI362" i="4" s="1"/>
  <c r="AI363" i="4" s="1"/>
  <c r="AI365" i="4" s="1"/>
  <c r="AI366" i="4" s="1"/>
  <c r="AI367" i="4" s="1"/>
  <c r="AI368" i="4" s="1"/>
  <c r="AI369" i="4" s="1"/>
  <c r="AI370" i="4" s="1"/>
  <c r="AI371" i="4" s="1"/>
  <c r="AI372" i="4" s="1"/>
  <c r="AI373" i="4" s="1"/>
  <c r="AI374" i="4" s="1"/>
  <c r="AI375" i="4" s="1"/>
  <c r="AI376" i="4" s="1"/>
  <c r="AI377" i="4" s="1"/>
  <c r="AI378" i="4" s="1"/>
  <c r="AI379" i="4" s="1"/>
  <c r="AI380" i="4" s="1"/>
  <c r="AI381" i="4" s="1"/>
  <c r="AI382" i="4" s="1"/>
  <c r="AI383" i="4" s="1"/>
  <c r="AI384" i="4" s="1"/>
  <c r="AI385" i="4" s="1"/>
  <c r="AI386" i="4" s="1"/>
  <c r="AI387" i="4" s="1"/>
  <c r="AI388" i="4" s="1"/>
  <c r="AI389" i="4" s="1"/>
  <c r="AJ354" i="4"/>
  <c r="AJ355" i="4" s="1"/>
  <c r="AJ356" i="4" s="1"/>
  <c r="AJ357" i="4" s="1"/>
  <c r="AJ358" i="4" s="1"/>
  <c r="AJ359" i="4" s="1"/>
  <c r="AJ360" i="4" s="1"/>
  <c r="AJ361" i="4" s="1"/>
  <c r="AJ362" i="4" s="1"/>
  <c r="AJ363" i="4" s="1"/>
  <c r="AI347" i="4"/>
  <c r="AI348" i="4" s="1"/>
  <c r="AI349" i="4" s="1"/>
  <c r="AI350" i="4" s="1"/>
  <c r="AI351" i="4" s="1"/>
  <c r="AI336" i="4"/>
  <c r="AI337" i="4" s="1"/>
  <c r="AI338" i="4" s="1"/>
  <c r="AI339" i="4" s="1"/>
  <c r="AI340" i="4" s="1"/>
  <c r="AI341" i="4" s="1"/>
  <c r="AI342" i="4" s="1"/>
  <c r="AI343" i="4" s="1"/>
  <c r="AI344" i="4" s="1"/>
  <c r="AI345" i="4" s="1"/>
  <c r="AI327" i="4"/>
  <c r="AI328" i="4" s="1"/>
  <c r="AI329" i="4" s="1"/>
  <c r="AI330" i="4" s="1"/>
  <c r="AI331" i="4" s="1"/>
  <c r="AI332" i="4" s="1"/>
  <c r="AI333" i="4" s="1"/>
  <c r="AI334" i="4" s="1"/>
  <c r="AI318" i="4"/>
  <c r="AI319" i="4" s="1"/>
  <c r="AI320" i="4" s="1"/>
  <c r="AI321" i="4" s="1"/>
  <c r="AI322" i="4" s="1"/>
  <c r="AI323" i="4" s="1"/>
  <c r="AI324" i="4" s="1"/>
  <c r="AI325" i="4" s="1"/>
  <c r="AI293" i="4"/>
  <c r="AI294" i="4" s="1"/>
  <c r="AI295" i="4" s="1"/>
  <c r="AI296" i="4" s="1"/>
  <c r="AI298" i="4" s="1"/>
  <c r="AI299" i="4" s="1"/>
  <c r="AI300" i="4" s="1"/>
  <c r="AI301" i="4" s="1"/>
  <c r="AI302" i="4" s="1"/>
  <c r="AI303" i="4" s="1"/>
  <c r="AI304" i="4" s="1"/>
  <c r="AI305" i="4" s="1"/>
  <c r="AI306" i="4" s="1"/>
  <c r="AI307" i="4" s="1"/>
  <c r="AI308" i="4" s="1"/>
  <c r="AI309" i="4" s="1"/>
  <c r="AI310" i="4" s="1"/>
  <c r="AI311" i="4" s="1"/>
  <c r="AI312" i="4" s="1"/>
  <c r="AI313" i="4" s="1"/>
  <c r="AI314" i="4" s="1"/>
  <c r="AI315" i="4" s="1"/>
  <c r="AI316" i="4" s="1"/>
  <c r="AI279" i="4"/>
  <c r="AI280" i="4" s="1"/>
  <c r="AI281" i="4" s="1"/>
  <c r="AI282" i="4" s="1"/>
  <c r="AI283" i="4" s="1"/>
  <c r="AI284" i="4" s="1"/>
  <c r="AI285" i="4" s="1"/>
  <c r="AI286" i="4" s="1"/>
  <c r="AI287" i="4" s="1"/>
  <c r="AI288" i="4" s="1"/>
  <c r="AI289" i="4" s="1"/>
  <c r="AI290" i="4" s="1"/>
  <c r="AI291" i="4" s="1"/>
  <c r="AI257" i="4"/>
  <c r="AI258" i="4" s="1"/>
  <c r="AI259" i="4" s="1"/>
  <c r="AI260" i="4" s="1"/>
  <c r="AI261" i="4" s="1"/>
  <c r="AI262" i="4" s="1"/>
  <c r="AI263" i="4" s="1"/>
  <c r="AI264" i="4" s="1"/>
  <c r="AI265" i="4" s="1"/>
  <c r="AI266" i="4" s="1"/>
  <c r="AI267" i="4" s="1"/>
  <c r="AI268" i="4" s="1"/>
  <c r="AI269" i="4" s="1"/>
  <c r="AI270" i="4" s="1"/>
  <c r="AI271" i="4" s="1"/>
  <c r="AI273" i="4" s="1"/>
  <c r="AI274" i="4" s="1"/>
  <c r="AI275" i="4" s="1"/>
  <c r="AI276" i="4" s="1"/>
  <c r="AI277" i="4" s="1"/>
  <c r="AI249" i="4"/>
  <c r="AI250" i="4" s="1"/>
  <c r="AI251" i="4" s="1"/>
  <c r="AI252" i="4" s="1"/>
  <c r="AI253" i="4" s="1"/>
  <c r="AI254" i="4" s="1"/>
  <c r="AI255" i="4" s="1"/>
  <c r="AI243" i="4"/>
  <c r="AI244" i="4" s="1"/>
  <c r="AI245" i="4" s="1"/>
  <c r="AI246" i="4" s="1"/>
  <c r="AI247" i="4" s="1"/>
  <c r="AJ198" i="4"/>
  <c r="AJ199" i="4" s="1"/>
  <c r="AJ200" i="4" s="1"/>
  <c r="AJ201" i="4" s="1"/>
  <c r="AJ202" i="4" s="1"/>
  <c r="AJ203" i="4" s="1"/>
  <c r="AJ204" i="4" s="1"/>
  <c r="AJ205" i="4" s="1"/>
  <c r="AJ206" i="4" s="1"/>
  <c r="AJ207" i="4" s="1"/>
  <c r="AJ208" i="4" s="1"/>
  <c r="AJ209" i="4" s="1"/>
  <c r="AJ210" i="4" s="1"/>
  <c r="AJ211" i="4" s="1"/>
  <c r="AJ212" i="4" s="1"/>
  <c r="AJ213" i="4" s="1"/>
  <c r="AJ214" i="4" s="1"/>
  <c r="AJ215" i="4" s="1"/>
  <c r="AJ216" i="4" s="1"/>
  <c r="AJ217" i="4" s="1"/>
  <c r="AJ218" i="4" s="1"/>
  <c r="AJ219" i="4" s="1"/>
  <c r="AJ220" i="4" s="1"/>
  <c r="AJ221" i="4" s="1"/>
  <c r="AJ222" i="4" s="1"/>
  <c r="AJ223" i="4" s="1"/>
  <c r="AJ224" i="4" s="1"/>
  <c r="AJ225" i="4" s="1"/>
  <c r="AJ226" i="4" s="1"/>
  <c r="AJ227" i="4" s="1"/>
  <c r="AJ228" i="4" s="1"/>
  <c r="AJ229" i="4" s="1"/>
  <c r="AJ230" i="4" s="1"/>
  <c r="AJ231" i="4" s="1"/>
  <c r="AJ232" i="4" s="1"/>
  <c r="AJ233" i="4" s="1"/>
  <c r="AJ234" i="4" s="1"/>
  <c r="AJ235" i="4" s="1"/>
  <c r="AJ236" i="4" s="1"/>
  <c r="AJ237" i="4" s="1"/>
  <c r="AJ238" i="4" s="1"/>
  <c r="AJ239" i="4" s="1"/>
  <c r="AJ240" i="4" s="1"/>
  <c r="AJ241" i="4" s="1"/>
  <c r="AJ242" i="4" s="1"/>
  <c r="AJ243" i="4" s="1"/>
  <c r="AJ244" i="4" s="1"/>
  <c r="AJ245" i="4" s="1"/>
  <c r="AJ246" i="4" s="1"/>
  <c r="AJ247" i="4" s="1"/>
  <c r="AJ248" i="4" s="1"/>
  <c r="AJ249" i="4" s="1"/>
  <c r="AJ250" i="4" s="1"/>
  <c r="AJ251" i="4" s="1"/>
  <c r="AJ252" i="4" s="1"/>
  <c r="AJ253" i="4" s="1"/>
  <c r="AJ254" i="4" s="1"/>
  <c r="AJ255" i="4" s="1"/>
  <c r="AJ257" i="4" s="1"/>
  <c r="AJ258" i="4" s="1"/>
  <c r="AJ259" i="4" s="1"/>
  <c r="AJ260" i="4" s="1"/>
  <c r="AJ261" i="4" s="1"/>
  <c r="AJ262" i="4" s="1"/>
  <c r="AJ264" i="4" s="1"/>
  <c r="AJ265" i="4" s="1"/>
  <c r="AJ266" i="4" s="1"/>
  <c r="AJ267" i="4" s="1"/>
  <c r="AJ268" i="4" s="1"/>
  <c r="AJ269" i="4" s="1"/>
  <c r="AJ270" i="4" s="1"/>
  <c r="AJ271" i="4" s="1"/>
  <c r="AJ272" i="4" s="1"/>
  <c r="AJ273" i="4" s="1"/>
  <c r="AJ274" i="4" s="1"/>
  <c r="AJ275" i="4" s="1"/>
  <c r="AJ276" i="4" s="1"/>
  <c r="AJ277" i="4" s="1"/>
  <c r="AJ279" i="4" s="1"/>
  <c r="AJ280" i="4" s="1"/>
  <c r="AJ281" i="4" s="1"/>
  <c r="AJ282" i="4" s="1"/>
  <c r="AJ283" i="4" s="1"/>
  <c r="AJ284" i="4" s="1"/>
  <c r="AJ286" i="4" s="1"/>
  <c r="AJ287" i="4" s="1"/>
  <c r="AJ288" i="4" s="1"/>
  <c r="AJ289" i="4" s="1"/>
  <c r="AJ290" i="4" s="1"/>
  <c r="AJ291" i="4" s="1"/>
  <c r="AJ292" i="4" s="1"/>
  <c r="AJ293" i="4" s="1"/>
  <c r="AJ294" i="4" s="1"/>
  <c r="AJ295" i="4" s="1"/>
  <c r="AJ296" i="4" s="1"/>
  <c r="AJ297" i="4" s="1"/>
  <c r="AJ298" i="4" s="1"/>
  <c r="AJ299" i="4" s="1"/>
  <c r="AJ300" i="4" s="1"/>
  <c r="AJ301" i="4" s="1"/>
  <c r="AJ302" i="4" s="1"/>
  <c r="AJ303" i="4" s="1"/>
  <c r="AJ304" i="4" s="1"/>
  <c r="AJ306" i="4" s="1"/>
  <c r="AJ307" i="4" s="1"/>
  <c r="AJ308" i="4" s="1"/>
  <c r="AJ309" i="4" s="1"/>
  <c r="AJ310" i="4" s="1"/>
  <c r="AJ311" i="4" s="1"/>
  <c r="AJ312" i="4" s="1"/>
  <c r="AJ313" i="4" s="1"/>
  <c r="AJ314" i="4" s="1"/>
  <c r="AJ315" i="4" s="1"/>
  <c r="AJ316" i="4" s="1"/>
  <c r="AJ318" i="4" s="1"/>
  <c r="AJ319" i="4" s="1"/>
  <c r="AJ320" i="4" s="1"/>
  <c r="AJ321" i="4" s="1"/>
  <c r="AJ322" i="4" s="1"/>
  <c r="AJ323" i="4" s="1"/>
  <c r="AJ324" i="4" s="1"/>
  <c r="AJ325" i="4" s="1"/>
  <c r="AJ326" i="4" s="1"/>
  <c r="AJ327" i="4" s="1"/>
  <c r="AJ328" i="4" s="1"/>
  <c r="AJ329" i="4" s="1"/>
  <c r="AJ330" i="4" s="1"/>
  <c r="AJ331" i="4" s="1"/>
  <c r="AJ332" i="4" s="1"/>
  <c r="AJ333" i="4" s="1"/>
  <c r="AJ334" i="4" s="1"/>
  <c r="AJ336" i="4" s="1"/>
  <c r="AJ337" i="4" s="1"/>
  <c r="AJ338" i="4" s="1"/>
  <c r="AJ339" i="4" s="1"/>
  <c r="AJ340" i="4" s="1"/>
  <c r="AJ341" i="4" s="1"/>
  <c r="AJ342" i="4" s="1"/>
  <c r="AJ343" i="4" s="1"/>
  <c r="AJ344" i="4" s="1"/>
  <c r="AJ345" i="4" s="1"/>
  <c r="AJ347" i="4" s="1"/>
  <c r="AJ348" i="4" s="1"/>
  <c r="AJ349" i="4" s="1"/>
  <c r="AJ350" i="4" s="1"/>
  <c r="AJ351" i="4" s="1"/>
  <c r="AJ174" i="4"/>
  <c r="AJ175" i="4" s="1"/>
  <c r="AJ176" i="4" s="1"/>
  <c r="AJ177" i="4" s="1"/>
  <c r="AJ178" i="4" s="1"/>
  <c r="AJ179" i="4" s="1"/>
  <c r="AJ180" i="4" s="1"/>
  <c r="AJ181" i="4" s="1"/>
  <c r="AJ182" i="4" s="1"/>
  <c r="AJ183" i="4" s="1"/>
  <c r="AJ184" i="4" s="1"/>
  <c r="AJ185" i="4" s="1"/>
  <c r="AJ186" i="4" s="1"/>
  <c r="AJ187" i="4" s="1"/>
  <c r="AJ188" i="4" s="1"/>
  <c r="AJ189" i="4" s="1"/>
  <c r="AJ190" i="4" s="1"/>
  <c r="AJ191" i="4" s="1"/>
  <c r="AJ192" i="4" s="1"/>
  <c r="AJ193" i="4" s="1"/>
  <c r="AJ194" i="4" s="1"/>
  <c r="AJ195" i="4" s="1"/>
  <c r="AJ196" i="4" s="1"/>
  <c r="AI84" i="4"/>
  <c r="AI85" i="4" s="1"/>
  <c r="AI86" i="4" s="1"/>
  <c r="AI87" i="4" s="1"/>
  <c r="AI88" i="4" s="1"/>
  <c r="AI89" i="4" s="1"/>
  <c r="AI90" i="4" s="1"/>
  <c r="AI91" i="4" s="1"/>
  <c r="AI92" i="4" s="1"/>
  <c r="AI93" i="4" s="1"/>
  <c r="AI94" i="4" s="1"/>
  <c r="AI95" i="4" s="1"/>
  <c r="AI96" i="4" s="1"/>
  <c r="AI97" i="4" s="1"/>
  <c r="AI98" i="4" s="1"/>
  <c r="AI99" i="4" s="1"/>
  <c r="AI100" i="4" s="1"/>
  <c r="AI101" i="4" s="1"/>
  <c r="AI102" i="4" s="1"/>
  <c r="AI103" i="4" s="1"/>
  <c r="AI104" i="4" s="1"/>
  <c r="AI105" i="4" s="1"/>
  <c r="AI106" i="4" s="1"/>
  <c r="AI107" i="4" s="1"/>
  <c r="AI108" i="4" s="1"/>
  <c r="AI109" i="4" s="1"/>
  <c r="AI110" i="4" s="1"/>
  <c r="AI111" i="4" s="1"/>
  <c r="AI112" i="4" s="1"/>
  <c r="AI113" i="4" s="1"/>
  <c r="AI114" i="4" s="1"/>
  <c r="AI115" i="4" s="1"/>
  <c r="AI116" i="4" s="1"/>
  <c r="AI117" i="4" s="1"/>
  <c r="AI118" i="4" s="1"/>
  <c r="AI119" i="4" s="1"/>
  <c r="AI120" i="4" s="1"/>
  <c r="AI121" i="4" s="1"/>
  <c r="AI122" i="4" s="1"/>
  <c r="AI123" i="4" s="1"/>
  <c r="AI124" i="4" s="1"/>
  <c r="AI125" i="4" s="1"/>
  <c r="AI126" i="4" s="1"/>
  <c r="AI127" i="4" s="1"/>
  <c r="AI128" i="4" s="1"/>
  <c r="AI129" i="4" s="1"/>
  <c r="AI130" i="4" s="1"/>
  <c r="AI131" i="4" s="1"/>
  <c r="AI132" i="4" s="1"/>
  <c r="AI133" i="4" s="1"/>
  <c r="AI134" i="4" s="1"/>
  <c r="AI135" i="4" s="1"/>
  <c r="AI136" i="4" s="1"/>
  <c r="AI137" i="4" s="1"/>
  <c r="AI138" i="4" s="1"/>
  <c r="AI139" i="4" s="1"/>
  <c r="AI140" i="4" s="1"/>
  <c r="AI141" i="4" s="1"/>
  <c r="AI142" i="4" s="1"/>
  <c r="AI143" i="4" s="1"/>
  <c r="AI144" i="4" s="1"/>
  <c r="AI145" i="4" s="1"/>
  <c r="AI146" i="4" s="1"/>
  <c r="AI147" i="4" s="1"/>
  <c r="AI148" i="4" s="1"/>
  <c r="AI149" i="4" s="1"/>
  <c r="AI150" i="4" s="1"/>
  <c r="AI151" i="4" s="1"/>
  <c r="AI152" i="4" s="1"/>
  <c r="AI153" i="4" s="1"/>
  <c r="AI154" i="4" s="1"/>
  <c r="AI155" i="4" s="1"/>
  <c r="AI156" i="4" s="1"/>
  <c r="AI157" i="4" s="1"/>
  <c r="AI158" i="4" s="1"/>
  <c r="AI159" i="4" s="1"/>
  <c r="AI160" i="4" s="1"/>
  <c r="AI161" i="4" s="1"/>
  <c r="AI162" i="4" s="1"/>
  <c r="AI163" i="4" s="1"/>
  <c r="AI164" i="4" s="1"/>
  <c r="AI165" i="4" s="1"/>
  <c r="AI167" i="4" s="1"/>
  <c r="AI168" i="4" s="1"/>
  <c r="AI169" i="4" s="1"/>
  <c r="AI170" i="4" s="1"/>
  <c r="AI171" i="4" s="1"/>
  <c r="AI172" i="4" s="1"/>
  <c r="AI173" i="4" s="1"/>
  <c r="AI174" i="4" s="1"/>
  <c r="AI175" i="4" s="1"/>
  <c r="AI176" i="4" s="1"/>
  <c r="AI177" i="4" s="1"/>
  <c r="AI178" i="4" s="1"/>
  <c r="AI179" i="4" s="1"/>
  <c r="AI180" i="4" s="1"/>
  <c r="AI181" i="4" s="1"/>
  <c r="AI182" i="4" s="1"/>
  <c r="AI183" i="4" s="1"/>
  <c r="AI184" i="4" s="1"/>
  <c r="AI185" i="4" s="1"/>
  <c r="AI186" i="4" s="1"/>
  <c r="AI187" i="4" s="1"/>
  <c r="AI188" i="4" s="1"/>
  <c r="AI189" i="4" s="1"/>
  <c r="AI190" i="4" s="1"/>
  <c r="AI191" i="4" s="1"/>
  <c r="AI192" i="4" s="1"/>
  <c r="AI193" i="4" s="1"/>
  <c r="AI194" i="4" s="1"/>
  <c r="AI195" i="4" s="1"/>
  <c r="AI196" i="4" s="1"/>
  <c r="AI197" i="4" s="1"/>
  <c r="AI198" i="4" s="1"/>
  <c r="AI199" i="4" s="1"/>
  <c r="AI200" i="4" s="1"/>
  <c r="AI201" i="4" s="1"/>
  <c r="AI202" i="4" s="1"/>
  <c r="AI203" i="4" s="1"/>
  <c r="AI204" i="4" s="1"/>
  <c r="AI205" i="4" s="1"/>
  <c r="AI206" i="4" s="1"/>
  <c r="AI207" i="4" s="1"/>
  <c r="AI208" i="4" s="1"/>
  <c r="AI209" i="4" s="1"/>
  <c r="AI210" i="4" s="1"/>
  <c r="AI211" i="4" s="1"/>
  <c r="AI212" i="4" s="1"/>
  <c r="AI213" i="4" s="1"/>
  <c r="AI214" i="4" s="1"/>
  <c r="AI215" i="4" s="1"/>
  <c r="AI216" i="4" s="1"/>
  <c r="AI217" i="4" s="1"/>
  <c r="AI218" i="4" s="1"/>
  <c r="AI219" i="4" s="1"/>
  <c r="AI220" i="4" s="1"/>
  <c r="AI221" i="4" s="1"/>
  <c r="AI222" i="4" s="1"/>
  <c r="AI223" i="4" s="1"/>
  <c r="AI224" i="4" s="1"/>
  <c r="AI225" i="4" s="1"/>
  <c r="AI226" i="4" s="1"/>
  <c r="AI227" i="4" s="1"/>
  <c r="AI228" i="4" s="1"/>
  <c r="AI229" i="4" s="1"/>
  <c r="AI230" i="4" s="1"/>
  <c r="AI231" i="4" s="1"/>
  <c r="AI232" i="4" s="1"/>
  <c r="AI233" i="4" s="1"/>
  <c r="AI234" i="4" s="1"/>
  <c r="AI235" i="4" s="1"/>
  <c r="AI236" i="4" s="1"/>
  <c r="AI237" i="4" s="1"/>
  <c r="AI238" i="4" s="1"/>
  <c r="AI239" i="4" s="1"/>
  <c r="AI240" i="4" s="1"/>
  <c r="AI241" i="4" s="1"/>
  <c r="AJ52" i="4"/>
  <c r="AJ53" i="4" s="1"/>
  <c r="AJ54" i="4" s="1"/>
  <c r="AJ55" i="4" s="1"/>
  <c r="AJ56" i="4" s="1"/>
  <c r="AJ57" i="4" s="1"/>
  <c r="AJ58" i="4" s="1"/>
  <c r="AJ59" i="4" s="1"/>
  <c r="AJ60" i="4" s="1"/>
  <c r="AJ61" i="4" s="1"/>
  <c r="AJ62" i="4" s="1"/>
  <c r="AJ63" i="4" s="1"/>
  <c r="AJ65" i="4" s="1"/>
  <c r="AJ66" i="4" s="1"/>
  <c r="AJ67" i="4" s="1"/>
  <c r="AJ68" i="4" s="1"/>
  <c r="AJ69" i="4" s="1"/>
  <c r="AJ70" i="4" s="1"/>
  <c r="AJ71" i="4" s="1"/>
  <c r="AJ72" i="4" s="1"/>
  <c r="AJ73" i="4" s="1"/>
  <c r="AJ75" i="4" s="1"/>
  <c r="AJ76" i="4" s="1"/>
  <c r="AJ77" i="4" s="1"/>
  <c r="AJ78" i="4" s="1"/>
  <c r="AJ79" i="4" s="1"/>
  <c r="AJ80" i="4" s="1"/>
  <c r="AJ81" i="4" s="1"/>
  <c r="AJ82" i="4" s="1"/>
  <c r="AJ83" i="4" s="1"/>
  <c r="AJ84" i="4" s="1"/>
  <c r="AJ85" i="4" s="1"/>
  <c r="AJ86" i="4" s="1"/>
  <c r="AJ87" i="4" s="1"/>
  <c r="AJ88" i="4" s="1"/>
  <c r="AJ89" i="4" s="1"/>
  <c r="AJ90" i="4" s="1"/>
  <c r="AJ91" i="4" s="1"/>
  <c r="AJ92" i="4" s="1"/>
  <c r="AJ93" i="4" s="1"/>
  <c r="AJ94" i="4" s="1"/>
  <c r="AJ95" i="4" s="1"/>
  <c r="AJ96" i="4" s="1"/>
  <c r="AJ97" i="4" s="1"/>
  <c r="AJ98" i="4" s="1"/>
  <c r="AJ99" i="4" s="1"/>
  <c r="AJ100" i="4" s="1"/>
  <c r="AJ101" i="4" s="1"/>
  <c r="AJ102" i="4" s="1"/>
  <c r="AJ103" i="4" s="1"/>
  <c r="AJ104" i="4" s="1"/>
  <c r="AJ105" i="4" s="1"/>
  <c r="AJ106" i="4" s="1"/>
  <c r="AJ107" i="4" s="1"/>
  <c r="AJ108" i="4" s="1"/>
  <c r="AJ109" i="4" s="1"/>
  <c r="AJ110" i="4" s="1"/>
  <c r="AJ111" i="4" s="1"/>
  <c r="AJ112" i="4" s="1"/>
  <c r="AJ113" i="4" s="1"/>
  <c r="AJ114" i="4" s="1"/>
  <c r="AJ115" i="4" s="1"/>
  <c r="AJ116" i="4" s="1"/>
  <c r="AJ117" i="4" s="1"/>
  <c r="AJ118" i="4" s="1"/>
  <c r="AJ119" i="4" s="1"/>
  <c r="AJ120" i="4" s="1"/>
  <c r="AJ121" i="4" s="1"/>
  <c r="AJ122" i="4" s="1"/>
  <c r="AJ123" i="4" s="1"/>
  <c r="AJ124" i="4" s="1"/>
  <c r="AJ125" i="4" s="1"/>
  <c r="AJ126" i="4" s="1"/>
  <c r="AJ127" i="4" s="1"/>
  <c r="AJ128" i="4" s="1"/>
  <c r="AJ129" i="4" s="1"/>
  <c r="AJ130" i="4" s="1"/>
  <c r="AJ131" i="4" s="1"/>
  <c r="AJ132" i="4" s="1"/>
  <c r="AJ133" i="4" s="1"/>
  <c r="AJ134" i="4" s="1"/>
  <c r="AJ135" i="4" s="1"/>
  <c r="AJ136" i="4" s="1"/>
  <c r="AJ137" i="4" s="1"/>
  <c r="AJ138" i="4" s="1"/>
  <c r="AJ139" i="4" s="1"/>
  <c r="AJ140" i="4" s="1"/>
  <c r="AJ141" i="4" s="1"/>
  <c r="AJ142" i="4" s="1"/>
  <c r="AJ143" i="4" s="1"/>
  <c r="AJ144" i="4" s="1"/>
  <c r="AJ145" i="4" s="1"/>
  <c r="AJ146" i="4" s="1"/>
  <c r="AJ147" i="4" s="1"/>
  <c r="AJ148" i="4" s="1"/>
  <c r="AJ149" i="4" s="1"/>
  <c r="AJ150" i="4" s="1"/>
  <c r="AJ151" i="4" s="1"/>
  <c r="AJ152" i="4" s="1"/>
  <c r="AJ153" i="4" s="1"/>
  <c r="AJ154" i="4" s="1"/>
  <c r="AJ155" i="4" s="1"/>
  <c r="AJ156" i="4" s="1"/>
  <c r="AJ157" i="4" s="1"/>
  <c r="AJ158" i="4" s="1"/>
  <c r="AJ159" i="4" s="1"/>
  <c r="AJ160" i="4" s="1"/>
  <c r="AJ161" i="4" s="1"/>
  <c r="AJ162" i="4" s="1"/>
  <c r="AJ163" i="4" s="1"/>
  <c r="AJ164" i="4" s="1"/>
  <c r="AJ165" i="4" s="1"/>
  <c r="AJ167" i="4" s="1"/>
  <c r="AJ168" i="4" s="1"/>
  <c r="AJ169" i="4" s="1"/>
  <c r="AJ170" i="4" s="1"/>
  <c r="AJ171" i="4" s="1"/>
  <c r="AJ172" i="4" s="1"/>
  <c r="AJ42" i="4"/>
  <c r="AJ43" i="4" s="1"/>
  <c r="AJ44" i="4" s="1"/>
  <c r="AJ45" i="4" s="1"/>
  <c r="AJ46" i="4" s="1"/>
  <c r="AJ47" i="4" s="1"/>
  <c r="AJ48" i="4" s="1"/>
  <c r="AJ49" i="4" s="1"/>
  <c r="AI42" i="4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I53" i="4" s="1"/>
  <c r="AI54" i="4" s="1"/>
  <c r="AI55" i="4" s="1"/>
  <c r="AI56" i="4" s="1"/>
  <c r="AI57" i="4" s="1"/>
  <c r="AI58" i="4" s="1"/>
  <c r="AI59" i="4" s="1"/>
  <c r="AI60" i="4" s="1"/>
  <c r="AI61" i="4" s="1"/>
  <c r="AI62" i="4" s="1"/>
  <c r="AI63" i="4" s="1"/>
  <c r="AI65" i="4" s="1"/>
  <c r="AI66" i="4" s="1"/>
  <c r="AI67" i="4" s="1"/>
  <c r="AI68" i="4" s="1"/>
  <c r="AI69" i="4" s="1"/>
  <c r="AI70" i="4" s="1"/>
  <c r="AI71" i="4" s="1"/>
  <c r="AI72" i="4" s="1"/>
  <c r="AI73" i="4" s="1"/>
  <c r="AI75" i="4" s="1"/>
  <c r="AI76" i="4" s="1"/>
  <c r="AI77" i="4" s="1"/>
  <c r="AI78" i="4" s="1"/>
  <c r="AI79" i="4" s="1"/>
  <c r="AI80" i="4" s="1"/>
  <c r="AI81" i="4" s="1"/>
  <c r="AI82" i="4" s="1"/>
  <c r="AJ24" i="4"/>
  <c r="AJ25" i="4" s="1"/>
  <c r="AJ26" i="4" s="1"/>
  <c r="AJ27" i="4" s="1"/>
  <c r="AJ28" i="4" s="1"/>
  <c r="AJ29" i="4" s="1"/>
  <c r="AJ30" i="4" s="1"/>
  <c r="AJ31" i="4" s="1"/>
  <c r="AJ32" i="4" s="1"/>
  <c r="AJ33" i="4" s="1"/>
  <c r="AJ34" i="4" s="1"/>
  <c r="AJ35" i="4" s="1"/>
  <c r="AJ36" i="4" s="1"/>
  <c r="AJ37" i="4" s="1"/>
  <c r="AJ38" i="4" s="1"/>
  <c r="AJ39" i="4" s="1"/>
  <c r="AJ40" i="4" s="1"/>
  <c r="AI24" i="4"/>
  <c r="AI25" i="4" s="1"/>
  <c r="AI26" i="4" s="1"/>
  <c r="AI27" i="4" s="1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J18" i="4"/>
  <c r="AJ19" i="4" s="1"/>
  <c r="AJ20" i="4" s="1"/>
  <c r="AJ21" i="4" s="1"/>
  <c r="AJ22" i="4" s="1"/>
  <c r="AI18" i="4"/>
  <c r="AI19" i="4" s="1"/>
  <c r="AI20" i="4" s="1"/>
  <c r="AI21" i="4" s="1"/>
  <c r="AI22" i="4" s="1"/>
  <c r="AJ12" i="4"/>
  <c r="AJ13" i="4" s="1"/>
  <c r="AJ14" i="4" s="1"/>
  <c r="AJ15" i="4" s="1"/>
  <c r="AJ16" i="4" s="1"/>
  <c r="AI12" i="4"/>
  <c r="AI13" i="4" s="1"/>
  <c r="AI14" i="4" s="1"/>
  <c r="AI15" i="4" s="1"/>
  <c r="AI16" i="4" s="1"/>
  <c r="AI9" i="4"/>
  <c r="AI10" i="4" s="1"/>
  <c r="AJ7" i="4"/>
  <c r="AJ8" i="4" s="1"/>
  <c r="AJ9" i="4" s="1"/>
  <c r="AJ10" i="4" s="1"/>
  <c r="AI7" i="4"/>
  <c r="AI8" i="4" s="1"/>
  <c r="AJ4" i="4"/>
  <c r="AJ5" i="4" s="1"/>
  <c r="AI4" i="4"/>
  <c r="AI5" i="4" s="1"/>
  <c r="AF113" i="4"/>
  <c r="AH450" i="4" l="1"/>
  <c r="AH451" i="4" s="1"/>
  <c r="AH452" i="4" s="1"/>
  <c r="AH453" i="4" s="1"/>
  <c r="AH454" i="4" s="1"/>
  <c r="AH455" i="4" s="1"/>
  <c r="AH456" i="4" s="1"/>
  <c r="AH457" i="4" s="1"/>
  <c r="AH458" i="4" s="1"/>
  <c r="AE450" i="4"/>
  <c r="AE451" i="4" s="1"/>
  <c r="AE452" i="4" s="1"/>
  <c r="AE453" i="4" s="1"/>
  <c r="AE454" i="4" s="1"/>
  <c r="AE455" i="4" s="1"/>
  <c r="AE456" i="4" s="1"/>
  <c r="AE457" i="4" s="1"/>
  <c r="AE458" i="4" s="1"/>
  <c r="AG449" i="4"/>
  <c r="AF449" i="4"/>
  <c r="AF450" i="4" s="1"/>
  <c r="AF451" i="4" s="1"/>
  <c r="AF452" i="4" s="1"/>
  <c r="AF454" i="4" s="1"/>
  <c r="AF455" i="4" s="1"/>
  <c r="AF456" i="4" s="1"/>
  <c r="AF458" i="4" s="1"/>
  <c r="AF446" i="4"/>
  <c r="AG441" i="4"/>
  <c r="AF441" i="4"/>
  <c r="AF442" i="4" s="1"/>
  <c r="AF443" i="4" s="1"/>
  <c r="AG437" i="4"/>
  <c r="AF437" i="4"/>
  <c r="AF438" i="4" s="1"/>
  <c r="AF439" i="4" s="1"/>
  <c r="AE437" i="4"/>
  <c r="AE438" i="4" s="1"/>
  <c r="AE439" i="4" s="1"/>
  <c r="AE440" i="4" s="1"/>
  <c r="AE441" i="4" s="1"/>
  <c r="AE442" i="4" s="1"/>
  <c r="AE443" i="4" s="1"/>
  <c r="AE444" i="4" s="1"/>
  <c r="AE445" i="4" s="1"/>
  <c r="AE446" i="4" s="1"/>
  <c r="AD437" i="4"/>
  <c r="AG432" i="4"/>
  <c r="AG429" i="4"/>
  <c r="AG426" i="4"/>
  <c r="AH421" i="4"/>
  <c r="AH422" i="4" s="1"/>
  <c r="AH423" i="4" s="1"/>
  <c r="AH424" i="4" s="1"/>
  <c r="AH425" i="4" s="1"/>
  <c r="AH413" i="4"/>
  <c r="AH414" i="4" s="1"/>
  <c r="AH415" i="4" s="1"/>
  <c r="AH416" i="4" s="1"/>
  <c r="AH417" i="4" s="1"/>
  <c r="AH418" i="4" s="1"/>
  <c r="AH419" i="4" s="1"/>
  <c r="AG391" i="4"/>
  <c r="AF391" i="4"/>
  <c r="AF392" i="4" s="1"/>
  <c r="AF393" i="4" s="1"/>
  <c r="AF394" i="4" s="1"/>
  <c r="AF395" i="4" s="1"/>
  <c r="AF396" i="4" s="1"/>
  <c r="AF397" i="4" s="1"/>
  <c r="AF398" i="4" s="1"/>
  <c r="AF399" i="4" s="1"/>
  <c r="AF400" i="4" s="1"/>
  <c r="AF401" i="4" s="1"/>
  <c r="AF402" i="4" s="1"/>
  <c r="AF403" i="4" s="1"/>
  <c r="AF404" i="4" s="1"/>
  <c r="AF405" i="4" s="1"/>
  <c r="AF406" i="4" s="1"/>
  <c r="AF407" i="4" s="1"/>
  <c r="AF408" i="4" s="1"/>
  <c r="AF409" i="4" s="1"/>
  <c r="AF410" i="4" s="1"/>
  <c r="AF411" i="4" s="1"/>
  <c r="AF412" i="4" s="1"/>
  <c r="AF413" i="4" s="1"/>
  <c r="AF414" i="4" s="1"/>
  <c r="AF415" i="4" s="1"/>
  <c r="AF416" i="4" s="1"/>
  <c r="AF417" i="4" s="1"/>
  <c r="AF418" i="4" s="1"/>
  <c r="AF419" i="4" s="1"/>
  <c r="AF420" i="4" s="1"/>
  <c r="AF421" i="4" s="1"/>
  <c r="AF422" i="4" s="1"/>
  <c r="AF423" i="4" s="1"/>
  <c r="AF424" i="4" s="1"/>
  <c r="AF425" i="4" s="1"/>
  <c r="AF426" i="4" s="1"/>
  <c r="AF427" i="4" s="1"/>
  <c r="AF428" i="4" s="1"/>
  <c r="AF429" i="4" s="1"/>
  <c r="AF430" i="4" s="1"/>
  <c r="AF431" i="4" s="1"/>
  <c r="AF432" i="4" s="1"/>
  <c r="AF433" i="4" s="1"/>
  <c r="AF434" i="4" s="1"/>
  <c r="AH365" i="4"/>
  <c r="AH366" i="4" s="1"/>
  <c r="AH367" i="4" s="1"/>
  <c r="AH368" i="4" s="1"/>
  <c r="AH369" i="4" s="1"/>
  <c r="AH370" i="4" s="1"/>
  <c r="AH371" i="4" s="1"/>
  <c r="AH372" i="4" s="1"/>
  <c r="AH373" i="4" s="1"/>
  <c r="AH374" i="4" s="1"/>
  <c r="AH375" i="4" s="1"/>
  <c r="AH376" i="4" s="1"/>
  <c r="AH377" i="4" s="1"/>
  <c r="AH378" i="4" s="1"/>
  <c r="AH379" i="4" s="1"/>
  <c r="AH380" i="4" s="1"/>
  <c r="AH381" i="4" s="1"/>
  <c r="AH382" i="4" s="1"/>
  <c r="AH383" i="4" s="1"/>
  <c r="AH384" i="4" s="1"/>
  <c r="AH385" i="4" s="1"/>
  <c r="AH386" i="4" s="1"/>
  <c r="AH387" i="4" s="1"/>
  <c r="AH388" i="4" s="1"/>
  <c r="AH389" i="4" s="1"/>
  <c r="AH391" i="4" s="1"/>
  <c r="AH392" i="4" s="1"/>
  <c r="AH393" i="4" s="1"/>
  <c r="AH394" i="4" s="1"/>
  <c r="AH395" i="4" s="1"/>
  <c r="AH396" i="4" s="1"/>
  <c r="AH397" i="4" s="1"/>
  <c r="AH398" i="4" s="1"/>
  <c r="AH399" i="4" s="1"/>
  <c r="AH400" i="4" s="1"/>
  <c r="AH401" i="4" s="1"/>
  <c r="AH402" i="4" s="1"/>
  <c r="AH403" i="4" s="1"/>
  <c r="AH404" i="4" s="1"/>
  <c r="AH405" i="4" s="1"/>
  <c r="AH406" i="4" s="1"/>
  <c r="AH407" i="4" s="1"/>
  <c r="AH408" i="4" s="1"/>
  <c r="AH409" i="4" s="1"/>
  <c r="AH410" i="4" s="1"/>
  <c r="AH411" i="4" s="1"/>
  <c r="AE360" i="4"/>
  <c r="AE361" i="4" s="1"/>
  <c r="AE362" i="4" s="1"/>
  <c r="AE363" i="4" s="1"/>
  <c r="AE364" i="4" s="1"/>
  <c r="AE365" i="4" s="1"/>
  <c r="AE366" i="4" s="1"/>
  <c r="AE367" i="4" s="1"/>
  <c r="AE368" i="4" s="1"/>
  <c r="AE369" i="4" s="1"/>
  <c r="AE370" i="4" s="1"/>
  <c r="AE371" i="4" s="1"/>
  <c r="AE372" i="4" s="1"/>
  <c r="AE373" i="4" s="1"/>
  <c r="AE374" i="4" s="1"/>
  <c r="AE375" i="4" s="1"/>
  <c r="AE376" i="4" s="1"/>
  <c r="AE377" i="4" s="1"/>
  <c r="AE378" i="4" s="1"/>
  <c r="AE379" i="4" s="1"/>
  <c r="AE380" i="4" s="1"/>
  <c r="AE381" i="4" s="1"/>
  <c r="AE382" i="4" s="1"/>
  <c r="AE383" i="4" s="1"/>
  <c r="AE384" i="4" s="1"/>
  <c r="AE385" i="4" s="1"/>
  <c r="AE386" i="4" s="1"/>
  <c r="AE387" i="4" s="1"/>
  <c r="AE388" i="4" s="1"/>
  <c r="AE389" i="4" s="1"/>
  <c r="AE391" i="4" s="1"/>
  <c r="AE392" i="4" s="1"/>
  <c r="AE393" i="4" s="1"/>
  <c r="AE394" i="4" s="1"/>
  <c r="AE395" i="4" s="1"/>
  <c r="AE396" i="4" s="1"/>
  <c r="AE397" i="4" s="1"/>
  <c r="AE398" i="4" s="1"/>
  <c r="AE399" i="4" s="1"/>
  <c r="AE400" i="4" s="1"/>
  <c r="AE401" i="4" s="1"/>
  <c r="AE402" i="4" s="1"/>
  <c r="AE403" i="4" s="1"/>
  <c r="AE404" i="4" s="1"/>
  <c r="AE405" i="4" s="1"/>
  <c r="AE406" i="4" s="1"/>
  <c r="AE407" i="4" s="1"/>
  <c r="AE408" i="4" s="1"/>
  <c r="AE409" i="4" s="1"/>
  <c r="AE410" i="4" s="1"/>
  <c r="AE411" i="4" s="1"/>
  <c r="AE412" i="4" s="1"/>
  <c r="AE413" i="4" s="1"/>
  <c r="AE414" i="4" s="1"/>
  <c r="AE415" i="4" s="1"/>
  <c r="AE416" i="4" s="1"/>
  <c r="AE417" i="4" s="1"/>
  <c r="AE418" i="4" s="1"/>
  <c r="AE419" i="4" s="1"/>
  <c r="AE420" i="4" s="1"/>
  <c r="AE421" i="4" s="1"/>
  <c r="AE422" i="4" s="1"/>
  <c r="AE423" i="4" s="1"/>
  <c r="AE424" i="4" s="1"/>
  <c r="AE425" i="4" s="1"/>
  <c r="AE426" i="4" s="1"/>
  <c r="AE427" i="4" s="1"/>
  <c r="AE428" i="4" s="1"/>
  <c r="AE429" i="4" s="1"/>
  <c r="AE430" i="4" s="1"/>
  <c r="AE431" i="4" s="1"/>
  <c r="AE432" i="4" s="1"/>
  <c r="AE433" i="4" s="1"/>
  <c r="AE434" i="4" s="1"/>
  <c r="AD360" i="4"/>
  <c r="AD355" i="4"/>
  <c r="AH355" i="4"/>
  <c r="AH356" i="4" s="1"/>
  <c r="AH357" i="4" s="1"/>
  <c r="AH358" i="4" s="1"/>
  <c r="AH359" i="4" s="1"/>
  <c r="AH360" i="4" s="1"/>
  <c r="AH361" i="4" s="1"/>
  <c r="AH362" i="4" s="1"/>
  <c r="AH363" i="4" s="1"/>
  <c r="AG354" i="4"/>
  <c r="AF354" i="4"/>
  <c r="AE355" i="4"/>
  <c r="AE356" i="4" s="1"/>
  <c r="AE357" i="4" s="1"/>
  <c r="AE358" i="4" s="1"/>
  <c r="AG347" i="4"/>
  <c r="AG336" i="4"/>
  <c r="AG327" i="4"/>
  <c r="AG318" i="4"/>
  <c r="AF306" i="4"/>
  <c r="AF307" i="4" s="1"/>
  <c r="AF308" i="4" s="1"/>
  <c r="AF309" i="4" s="1"/>
  <c r="AF310" i="4" s="1"/>
  <c r="AF311" i="4" s="1"/>
  <c r="AF312" i="4" s="1"/>
  <c r="AF313" i="4" s="1"/>
  <c r="AF314" i="4" s="1"/>
  <c r="AF315" i="4" s="1"/>
  <c r="AF316" i="4" s="1"/>
  <c r="AF317" i="4" s="1"/>
  <c r="AF318" i="4" s="1"/>
  <c r="AF319" i="4" s="1"/>
  <c r="AF320" i="4" s="1"/>
  <c r="AF321" i="4" s="1"/>
  <c r="AF322" i="4" s="1"/>
  <c r="AF323" i="4" s="1"/>
  <c r="AF324" i="4" s="1"/>
  <c r="AF325" i="4" s="1"/>
  <c r="AF326" i="4" s="1"/>
  <c r="AF327" i="4" s="1"/>
  <c r="AF328" i="4" s="1"/>
  <c r="AF329" i="4" s="1"/>
  <c r="AF330" i="4" s="1"/>
  <c r="AF331" i="4" s="1"/>
  <c r="AF332" i="4" s="1"/>
  <c r="AF333" i="4" s="1"/>
  <c r="AF334" i="4" s="1"/>
  <c r="AF335" i="4" s="1"/>
  <c r="AF336" i="4" s="1"/>
  <c r="AF337" i="4" s="1"/>
  <c r="AF338" i="4" s="1"/>
  <c r="AF339" i="4" s="1"/>
  <c r="AF340" i="4" s="1"/>
  <c r="AF341" i="4" s="1"/>
  <c r="AF342" i="4" s="1"/>
  <c r="AF343" i="4" s="1"/>
  <c r="AF344" i="4" s="1"/>
  <c r="AF345" i="4" s="1"/>
  <c r="AF346" i="4" s="1"/>
  <c r="AF347" i="4" s="1"/>
  <c r="AF348" i="4" s="1"/>
  <c r="AF349" i="4" s="1"/>
  <c r="AF350" i="4" s="1"/>
  <c r="AF351" i="4" s="1"/>
  <c r="AF298" i="4"/>
  <c r="AF299" i="4" s="1"/>
  <c r="AF300" i="4" s="1"/>
  <c r="AF301" i="4" s="1"/>
  <c r="AF302" i="4" s="1"/>
  <c r="AF303" i="4" s="1"/>
  <c r="AF304" i="4" s="1"/>
  <c r="AG293" i="4"/>
  <c r="AG279" i="4"/>
  <c r="AG257" i="4"/>
  <c r="AF257" i="4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280" i="4" s="1"/>
  <c r="AF281" i="4" s="1"/>
  <c r="AF282" i="4" s="1"/>
  <c r="AF283" i="4" s="1"/>
  <c r="AF284" i="4" s="1"/>
  <c r="AF285" i="4" s="1"/>
  <c r="AF286" i="4" s="1"/>
  <c r="AF287" i="4" s="1"/>
  <c r="AF288" i="4" s="1"/>
  <c r="AF289" i="4" s="1"/>
  <c r="AF290" i="4" s="1"/>
  <c r="AF291" i="4" s="1"/>
  <c r="AF292" i="4" s="1"/>
  <c r="AF293" i="4" s="1"/>
  <c r="AF294" i="4" s="1"/>
  <c r="AF295" i="4" s="1"/>
  <c r="AF296" i="4" s="1"/>
  <c r="AG249" i="4"/>
  <c r="AF249" i="4"/>
  <c r="AF250" i="4" s="1"/>
  <c r="AF251" i="4" s="1"/>
  <c r="AF252" i="4" s="1"/>
  <c r="AF253" i="4" s="1"/>
  <c r="AF254" i="4" s="1"/>
  <c r="AF255" i="4" s="1"/>
  <c r="AG243" i="4"/>
  <c r="AF243" i="4"/>
  <c r="AF244" i="4" s="1"/>
  <c r="AF245" i="4" s="1"/>
  <c r="AF246" i="4" s="1"/>
  <c r="AF247" i="4" s="1"/>
  <c r="AH198" i="4"/>
  <c r="AH199" i="4" s="1"/>
  <c r="AH200" i="4" s="1"/>
  <c r="AH201" i="4" s="1"/>
  <c r="AH202" i="4" s="1"/>
  <c r="AH203" i="4" s="1"/>
  <c r="AH204" i="4" s="1"/>
  <c r="AH205" i="4" s="1"/>
  <c r="AH206" i="4" s="1"/>
  <c r="AH207" i="4" s="1"/>
  <c r="AH208" i="4" s="1"/>
  <c r="AH209" i="4" s="1"/>
  <c r="AH210" i="4" s="1"/>
  <c r="AH211" i="4" s="1"/>
  <c r="AH212" i="4" s="1"/>
  <c r="AH213" i="4" s="1"/>
  <c r="AH214" i="4" s="1"/>
  <c r="AH215" i="4" s="1"/>
  <c r="AH216" i="4" s="1"/>
  <c r="AH217" i="4" s="1"/>
  <c r="AH218" i="4" s="1"/>
  <c r="AH219" i="4" s="1"/>
  <c r="AH220" i="4" s="1"/>
  <c r="AH221" i="4" s="1"/>
  <c r="AH222" i="4" s="1"/>
  <c r="AH223" i="4" s="1"/>
  <c r="AH224" i="4" s="1"/>
  <c r="AH225" i="4" s="1"/>
  <c r="AH226" i="4" s="1"/>
  <c r="AH227" i="4" s="1"/>
  <c r="AH228" i="4" s="1"/>
  <c r="AH229" i="4" s="1"/>
  <c r="AH230" i="4" s="1"/>
  <c r="AH231" i="4" s="1"/>
  <c r="AH232" i="4" s="1"/>
  <c r="AH233" i="4" s="1"/>
  <c r="AH234" i="4" s="1"/>
  <c r="AH235" i="4" s="1"/>
  <c r="AH236" i="4" s="1"/>
  <c r="AH237" i="4" s="1"/>
  <c r="AH238" i="4" s="1"/>
  <c r="AH239" i="4" s="1"/>
  <c r="AH240" i="4" s="1"/>
  <c r="AH241" i="4" s="1"/>
  <c r="AH242" i="4" s="1"/>
  <c r="AH174" i="4"/>
  <c r="AH175" i="4" s="1"/>
  <c r="AH176" i="4" s="1"/>
  <c r="AH177" i="4" s="1"/>
  <c r="AH178" i="4" s="1"/>
  <c r="AH179" i="4" s="1"/>
  <c r="AH180" i="4" s="1"/>
  <c r="AH181" i="4" s="1"/>
  <c r="AH182" i="4" s="1"/>
  <c r="AH183" i="4" s="1"/>
  <c r="AH184" i="4" s="1"/>
  <c r="AH185" i="4" s="1"/>
  <c r="AH186" i="4" s="1"/>
  <c r="AH187" i="4" s="1"/>
  <c r="AH188" i="4" s="1"/>
  <c r="AH189" i="4" s="1"/>
  <c r="AH190" i="4" s="1"/>
  <c r="AH191" i="4" s="1"/>
  <c r="AH192" i="4" s="1"/>
  <c r="AH193" i="4" s="1"/>
  <c r="AH194" i="4" s="1"/>
  <c r="AH195" i="4" s="1"/>
  <c r="AH196" i="4" s="1"/>
  <c r="AF167" i="4"/>
  <c r="AF168" i="4" s="1"/>
  <c r="AF169" i="4" s="1"/>
  <c r="AF170" i="4" s="1"/>
  <c r="AF171" i="4" s="1"/>
  <c r="AF172" i="4" s="1"/>
  <c r="AF173" i="4" s="1"/>
  <c r="AF174" i="4" s="1"/>
  <c r="AF175" i="4" s="1"/>
  <c r="AF176" i="4" s="1"/>
  <c r="AF177" i="4" s="1"/>
  <c r="AF178" i="4" s="1"/>
  <c r="AF179" i="4" s="1"/>
  <c r="AF180" i="4" s="1"/>
  <c r="AF181" i="4" s="1"/>
  <c r="AF182" i="4" s="1"/>
  <c r="AF183" i="4" s="1"/>
  <c r="AF184" i="4" s="1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E167" i="4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AE280" i="4" s="1"/>
  <c r="AE281" i="4" s="1"/>
  <c r="AE282" i="4" s="1"/>
  <c r="AE283" i="4" s="1"/>
  <c r="AE284" i="4" s="1"/>
  <c r="AE285" i="4" s="1"/>
  <c r="AE286" i="4" s="1"/>
  <c r="AE287" i="4" s="1"/>
  <c r="AE288" i="4" s="1"/>
  <c r="AE289" i="4" s="1"/>
  <c r="AE290" i="4" s="1"/>
  <c r="AE291" i="4" s="1"/>
  <c r="AE292" i="4" s="1"/>
  <c r="AE293" i="4" s="1"/>
  <c r="AE294" i="4" s="1"/>
  <c r="AE295" i="4" s="1"/>
  <c r="AE296" i="4" s="1"/>
  <c r="AE297" i="4" s="1"/>
  <c r="AE298" i="4" s="1"/>
  <c r="AE299" i="4" s="1"/>
  <c r="AE300" i="4" s="1"/>
  <c r="AE301" i="4" s="1"/>
  <c r="AE302" i="4" s="1"/>
  <c r="AE303" i="4" s="1"/>
  <c r="AE304" i="4" s="1"/>
  <c r="AE305" i="4" s="1"/>
  <c r="AE306" i="4" s="1"/>
  <c r="AE307" i="4" s="1"/>
  <c r="AE308" i="4" s="1"/>
  <c r="AE309" i="4" s="1"/>
  <c r="AE310" i="4" s="1"/>
  <c r="AE311" i="4" s="1"/>
  <c r="AE312" i="4" s="1"/>
  <c r="AE313" i="4" s="1"/>
  <c r="AE314" i="4" s="1"/>
  <c r="AE315" i="4" s="1"/>
  <c r="AE316" i="4" s="1"/>
  <c r="AE317" i="4" s="1"/>
  <c r="AE318" i="4" s="1"/>
  <c r="AE319" i="4" s="1"/>
  <c r="AE320" i="4" s="1"/>
  <c r="AE321" i="4" s="1"/>
  <c r="AE322" i="4" s="1"/>
  <c r="AE323" i="4" s="1"/>
  <c r="AE324" i="4" s="1"/>
  <c r="AE325" i="4" s="1"/>
  <c r="AE326" i="4" s="1"/>
  <c r="AE327" i="4" s="1"/>
  <c r="AE328" i="4" s="1"/>
  <c r="AE329" i="4" s="1"/>
  <c r="AE330" i="4" s="1"/>
  <c r="AE331" i="4" s="1"/>
  <c r="AE332" i="4" s="1"/>
  <c r="AE333" i="4" s="1"/>
  <c r="AE334" i="4" s="1"/>
  <c r="AE335" i="4" s="1"/>
  <c r="AE336" i="4" s="1"/>
  <c r="AE337" i="4" s="1"/>
  <c r="AE338" i="4" s="1"/>
  <c r="AE339" i="4" s="1"/>
  <c r="AE340" i="4" s="1"/>
  <c r="AE341" i="4" s="1"/>
  <c r="AE342" i="4" s="1"/>
  <c r="AE343" i="4" s="1"/>
  <c r="AE344" i="4" s="1"/>
  <c r="AE345" i="4" s="1"/>
  <c r="AE346" i="4" s="1"/>
  <c r="AE347" i="4" s="1"/>
  <c r="AE348" i="4" s="1"/>
  <c r="AE349" i="4" s="1"/>
  <c r="AE350" i="4" s="1"/>
  <c r="AE351" i="4" s="1"/>
  <c r="AG84" i="4"/>
  <c r="AF84" i="4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H42" i="4"/>
  <c r="AH43" i="4" s="1"/>
  <c r="AH44" i="4" s="1"/>
  <c r="AH45" i="4" s="1"/>
  <c r="AH46" i="4" s="1"/>
  <c r="AH47" i="4" s="1"/>
  <c r="AH48" i="4" s="1"/>
  <c r="AH49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G42" i="4"/>
  <c r="AH24" i="4"/>
  <c r="AH25" i="4" s="1"/>
  <c r="AH26" i="4" s="1"/>
  <c r="AH27" i="4" s="1"/>
  <c r="AH28" i="4" s="1"/>
  <c r="AH29" i="4" s="1"/>
  <c r="AH30" i="4" s="1"/>
  <c r="AH31" i="4" s="1"/>
  <c r="AH32" i="4" s="1"/>
  <c r="AH33" i="4" s="1"/>
  <c r="AH34" i="4" s="1"/>
  <c r="AH35" i="4" s="1"/>
  <c r="AH36" i="4" s="1"/>
  <c r="AH37" i="4" s="1"/>
  <c r="AH38" i="4" s="1"/>
  <c r="AH39" i="4" s="1"/>
  <c r="AH40" i="4" s="1"/>
  <c r="AG24" i="4"/>
  <c r="AF24" i="4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1" i="4" s="1"/>
  <c r="AF52" i="4" s="1"/>
  <c r="AF53" i="4" s="1"/>
  <c r="AF54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H18" i="4"/>
  <c r="AH19" i="4" s="1"/>
  <c r="AH20" i="4" s="1"/>
  <c r="AH21" i="4" s="1"/>
  <c r="AH22" i="4" s="1"/>
  <c r="AG18" i="4"/>
  <c r="AF18" i="4"/>
  <c r="AF19" i="4" s="1"/>
  <c r="AF20" i="4" s="1"/>
  <c r="AF21" i="4" s="1"/>
  <c r="AF22" i="4" s="1"/>
  <c r="AH12" i="4"/>
  <c r="AH13" i="4" s="1"/>
  <c r="AH14" i="4" s="1"/>
  <c r="AH15" i="4" s="1"/>
  <c r="AH16" i="4" s="1"/>
  <c r="AG12" i="4"/>
  <c r="AF12" i="4"/>
  <c r="AF13" i="4" s="1"/>
  <c r="AF14" i="4" s="1"/>
  <c r="AF15" i="4" s="1"/>
  <c r="AF16" i="4" s="1"/>
  <c r="AH7" i="4"/>
  <c r="AH8" i="4" s="1"/>
  <c r="AH9" i="4" s="1"/>
  <c r="AH10" i="4" s="1"/>
  <c r="AG7" i="4"/>
  <c r="AF7" i="4"/>
  <c r="AF8" i="4" s="1"/>
  <c r="AF9" i="4" s="1"/>
  <c r="AF10" i="4" s="1"/>
  <c r="AH4" i="4"/>
  <c r="AH5" i="4" s="1"/>
  <c r="AG4" i="4"/>
  <c r="AF4" i="4"/>
  <c r="AF5" i="4" s="1"/>
  <c r="AE4" i="4"/>
  <c r="AE5" i="4" s="1"/>
  <c r="AE6" i="4" s="1"/>
  <c r="AE7" i="4" s="1"/>
  <c r="AE8" i="4" s="1"/>
  <c r="AE9" i="4" s="1"/>
  <c r="AE10" i="4" s="1"/>
  <c r="AE11" i="4" s="1"/>
  <c r="AE12" i="4" s="1"/>
  <c r="AE13" i="4" s="1"/>
  <c r="AE14" i="4" s="1"/>
  <c r="AE15" i="4" s="1"/>
  <c r="AE16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AE143" i="4" s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D4" i="4"/>
  <c r="AG433" i="4" l="1"/>
  <c r="AG438" i="4"/>
  <c r="AG8" i="4"/>
  <c r="AC6" i="11"/>
  <c r="AG6" i="11" s="1"/>
  <c r="L6" i="10" s="1"/>
  <c r="AG348" i="4"/>
  <c r="AG5" i="4"/>
  <c r="AC4" i="11" s="1"/>
  <c r="AG4" i="11" s="1"/>
  <c r="L4" i="10" s="1"/>
  <c r="AC3" i="11"/>
  <c r="AG3" i="11" s="1"/>
  <c r="L3" i="10" s="1"/>
  <c r="AG25" i="4"/>
  <c r="AC23" i="11"/>
  <c r="AG23" i="11" s="1"/>
  <c r="L23" i="10" s="1"/>
  <c r="AG280" i="4"/>
  <c r="AG319" i="4"/>
  <c r="AD356" i="4"/>
  <c r="AG427" i="4"/>
  <c r="AC425" i="11"/>
  <c r="AG425" i="11" s="1"/>
  <c r="L425" i="10" s="1"/>
  <c r="AG442" i="4"/>
  <c r="AG85" i="4"/>
  <c r="AC83" i="11"/>
  <c r="AG83" i="11" s="1"/>
  <c r="L83" i="10" s="1"/>
  <c r="AG43" i="4"/>
  <c r="AC41" i="11"/>
  <c r="AG41" i="11" s="1"/>
  <c r="L41" i="10" s="1"/>
  <c r="AD5" i="4"/>
  <c r="AB3" i="11"/>
  <c r="AF3" i="11" s="1"/>
  <c r="J3" i="10" s="1"/>
  <c r="AG19" i="4"/>
  <c r="AC17" i="11"/>
  <c r="AG17" i="11" s="1"/>
  <c r="L17" i="10" s="1"/>
  <c r="AH243" i="4"/>
  <c r="AH244" i="4" s="1"/>
  <c r="AH245" i="4" s="1"/>
  <c r="AH246" i="4" s="1"/>
  <c r="AH247" i="4" s="1"/>
  <c r="AH248" i="4" s="1"/>
  <c r="AC241" i="11"/>
  <c r="AG241" i="11" s="1"/>
  <c r="L241" i="10" s="1"/>
  <c r="AG250" i="4"/>
  <c r="AG294" i="4"/>
  <c r="AG328" i="4"/>
  <c r="AF355" i="4"/>
  <c r="AF356" i="4" s="1"/>
  <c r="AF357" i="4" s="1"/>
  <c r="AF358" i="4" s="1"/>
  <c r="AF359" i="4" s="1"/>
  <c r="AB353" i="11"/>
  <c r="AF353" i="11" s="1"/>
  <c r="J353" i="10" s="1"/>
  <c r="AD361" i="4"/>
  <c r="AG392" i="4"/>
  <c r="AC390" i="11"/>
  <c r="AG390" i="11" s="1"/>
  <c r="L390" i="10" s="1"/>
  <c r="AG430" i="4"/>
  <c r="AG13" i="4"/>
  <c r="AC11" i="11"/>
  <c r="AG11" i="11" s="1"/>
  <c r="L11" i="10" s="1"/>
  <c r="AG337" i="4"/>
  <c r="AG355" i="4"/>
  <c r="AC353" i="11"/>
  <c r="AG353" i="11" s="1"/>
  <c r="L353" i="10" s="1"/>
  <c r="AH84" i="4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H105" i="4" s="1"/>
  <c r="AH106" i="4" s="1"/>
  <c r="AH107" i="4" s="1"/>
  <c r="AH108" i="4" s="1"/>
  <c r="AH109" i="4" s="1"/>
  <c r="AH110" i="4" s="1"/>
  <c r="AH111" i="4" s="1"/>
  <c r="AH112" i="4" s="1"/>
  <c r="AH113" i="4" s="1"/>
  <c r="AH114" i="4" s="1"/>
  <c r="AH115" i="4" s="1"/>
  <c r="AH116" i="4" s="1"/>
  <c r="AH117" i="4" s="1"/>
  <c r="AH118" i="4" s="1"/>
  <c r="AH119" i="4" s="1"/>
  <c r="AH120" i="4" s="1"/>
  <c r="AH121" i="4" s="1"/>
  <c r="AH122" i="4" s="1"/>
  <c r="AH123" i="4" s="1"/>
  <c r="AH124" i="4" s="1"/>
  <c r="AH125" i="4" s="1"/>
  <c r="AH126" i="4" s="1"/>
  <c r="AH127" i="4" s="1"/>
  <c r="AH128" i="4" s="1"/>
  <c r="AH129" i="4" s="1"/>
  <c r="AH130" i="4" s="1"/>
  <c r="AH131" i="4" s="1"/>
  <c r="AH132" i="4" s="1"/>
  <c r="AH133" i="4" s="1"/>
  <c r="AH134" i="4" s="1"/>
  <c r="AH135" i="4" s="1"/>
  <c r="AH136" i="4" s="1"/>
  <c r="AH137" i="4" s="1"/>
  <c r="AH138" i="4" s="1"/>
  <c r="AH139" i="4" s="1"/>
  <c r="AH140" i="4" s="1"/>
  <c r="AH141" i="4" s="1"/>
  <c r="AH142" i="4" s="1"/>
  <c r="AH143" i="4" s="1"/>
  <c r="AH144" i="4" s="1"/>
  <c r="AH145" i="4" s="1"/>
  <c r="AH146" i="4" s="1"/>
  <c r="AH147" i="4" s="1"/>
  <c r="AH148" i="4" s="1"/>
  <c r="AH149" i="4" s="1"/>
  <c r="AH150" i="4" s="1"/>
  <c r="AH151" i="4" s="1"/>
  <c r="AH152" i="4" s="1"/>
  <c r="AH153" i="4" s="1"/>
  <c r="AH154" i="4" s="1"/>
  <c r="AH155" i="4" s="1"/>
  <c r="AH156" i="4" s="1"/>
  <c r="AH157" i="4" s="1"/>
  <c r="AH158" i="4" s="1"/>
  <c r="AH159" i="4" s="1"/>
  <c r="AH160" i="4" s="1"/>
  <c r="AH161" i="4" s="1"/>
  <c r="AH162" i="4" s="1"/>
  <c r="AH163" i="4" s="1"/>
  <c r="AH164" i="4" s="1"/>
  <c r="AH165" i="4" s="1"/>
  <c r="AH167" i="4" s="1"/>
  <c r="AH168" i="4" s="1"/>
  <c r="AH169" i="4" s="1"/>
  <c r="AH170" i="4" s="1"/>
  <c r="AH171" i="4" s="1"/>
  <c r="AH172" i="4" s="1"/>
  <c r="AC82" i="11"/>
  <c r="AG82" i="11" s="1"/>
  <c r="L82" i="10" s="1"/>
  <c r="AG244" i="4"/>
  <c r="AC242" i="11"/>
  <c r="AG242" i="11" s="1"/>
  <c r="L242" i="10" s="1"/>
  <c r="AG258" i="4"/>
  <c r="AH426" i="4"/>
  <c r="AH427" i="4" s="1"/>
  <c r="AH428" i="4" s="1"/>
  <c r="AC424" i="11"/>
  <c r="AG424" i="11" s="1"/>
  <c r="L424" i="10" s="1"/>
  <c r="AD438" i="4"/>
  <c r="AB436" i="11"/>
  <c r="AF436" i="11" s="1"/>
  <c r="J436" i="10" s="1"/>
  <c r="AG450" i="4"/>
  <c r="AC448" i="11"/>
  <c r="AG448" i="11" s="1"/>
  <c r="L448" i="10" s="1"/>
  <c r="AK4" i="4"/>
  <c r="AK7" i="4"/>
  <c r="AK12" i="4"/>
  <c r="AK18" i="4"/>
  <c r="AK24" i="4"/>
  <c r="AK354" i="4"/>
  <c r="AK449" i="4"/>
  <c r="AC449" i="4"/>
  <c r="AC450" i="4" s="1"/>
  <c r="AC451" i="4" s="1"/>
  <c r="AC452" i="4" s="1"/>
  <c r="AC453" i="4" s="1"/>
  <c r="AC454" i="4" s="1"/>
  <c r="AC455" i="4" s="1"/>
  <c r="AC456" i="4" s="1"/>
  <c r="AC457" i="4" s="1"/>
  <c r="AC458" i="4" s="1"/>
  <c r="AB449" i="4"/>
  <c r="AB450" i="4" s="1"/>
  <c r="AB451" i="4" s="1"/>
  <c r="AB452" i="4" s="1"/>
  <c r="AB453" i="4" s="1"/>
  <c r="AB454" i="4" s="1"/>
  <c r="AB455" i="4" s="1"/>
  <c r="AB456" i="4" s="1"/>
  <c r="AB457" i="4" s="1"/>
  <c r="AB458" i="4" s="1"/>
  <c r="AA449" i="4"/>
  <c r="AA450" i="4" s="1"/>
  <c r="AA451" i="4" s="1"/>
  <c r="AA452" i="4" s="1"/>
  <c r="AA453" i="4" s="1"/>
  <c r="AA454" i="4" s="1"/>
  <c r="AA455" i="4" s="1"/>
  <c r="AA456" i="4" s="1"/>
  <c r="AA457" i="4" s="1"/>
  <c r="AA458" i="4" s="1"/>
  <c r="Z450" i="4"/>
  <c r="Z451" i="4" s="1"/>
  <c r="Z452" i="4" s="1"/>
  <c r="Z453" i="4" s="1"/>
  <c r="Z454" i="4" s="1"/>
  <c r="Z455" i="4" s="1"/>
  <c r="Z456" i="4" s="1"/>
  <c r="Z457" i="4" s="1"/>
  <c r="Z458" i="4" s="1"/>
  <c r="Y449" i="4"/>
  <c r="Y450" i="4" s="1"/>
  <c r="Y451" i="4" s="1"/>
  <c r="Y452" i="4" s="1"/>
  <c r="Y453" i="4" s="1"/>
  <c r="Y454" i="4" s="1"/>
  <c r="Y455" i="4" s="1"/>
  <c r="Y456" i="4" s="1"/>
  <c r="Y457" i="4" s="1"/>
  <c r="Y458" i="4" s="1"/>
  <c r="X449" i="4"/>
  <c r="X450" i="4" s="1"/>
  <c r="X451" i="4" s="1"/>
  <c r="X452" i="4" s="1"/>
  <c r="X453" i="4" s="1"/>
  <c r="X454" i="4" s="1"/>
  <c r="X455" i="4" s="1"/>
  <c r="X456" i="4" s="1"/>
  <c r="X457" i="4" s="1"/>
  <c r="X458" i="4" s="1"/>
  <c r="W449" i="4"/>
  <c r="W450" i="4" s="1"/>
  <c r="W451" i="4" s="1"/>
  <c r="W452" i="4" s="1"/>
  <c r="W453" i="4" s="1"/>
  <c r="W454" i="4" s="1"/>
  <c r="W455" i="4" s="1"/>
  <c r="W456" i="4" s="1"/>
  <c r="W457" i="4" s="1"/>
  <c r="W458" i="4" s="1"/>
  <c r="Y441" i="4"/>
  <c r="Y442" i="4" s="1"/>
  <c r="Y443" i="4" s="1"/>
  <c r="Y444" i="4" s="1"/>
  <c r="Y445" i="4" s="1"/>
  <c r="Y446" i="4" s="1"/>
  <c r="X441" i="4"/>
  <c r="X442" i="4" s="1"/>
  <c r="X443" i="4" s="1"/>
  <c r="X446" i="4" s="1"/>
  <c r="Y437" i="4"/>
  <c r="Y438" i="4" s="1"/>
  <c r="Y439" i="4" s="1"/>
  <c r="X437" i="4"/>
  <c r="X438" i="4" s="1"/>
  <c r="X439" i="4" s="1"/>
  <c r="W437" i="4"/>
  <c r="W438" i="4" s="1"/>
  <c r="W439" i="4" s="1"/>
  <c r="W440" i="4" s="1"/>
  <c r="W441" i="4" s="1"/>
  <c r="W442" i="4" s="1"/>
  <c r="W443" i="4" s="1"/>
  <c r="W444" i="4" s="1"/>
  <c r="W445" i="4" s="1"/>
  <c r="W446" i="4" s="1"/>
  <c r="V437" i="4"/>
  <c r="Z421" i="4"/>
  <c r="Z422" i="4" s="1"/>
  <c r="Z423" i="4" s="1"/>
  <c r="Z424" i="4" s="1"/>
  <c r="Z425" i="4" s="1"/>
  <c r="Z426" i="4" s="1"/>
  <c r="Z427" i="4" s="1"/>
  <c r="Z428" i="4" s="1"/>
  <c r="Z429" i="4" s="1"/>
  <c r="Z430" i="4" s="1"/>
  <c r="Z431" i="4" s="1"/>
  <c r="Z432" i="4" s="1"/>
  <c r="Z433" i="4" s="1"/>
  <c r="Z434" i="4" s="1"/>
  <c r="Z435" i="4" s="1"/>
  <c r="Y391" i="4"/>
  <c r="Y392" i="4" s="1"/>
  <c r="Y393" i="4" s="1"/>
  <c r="Y394" i="4" s="1"/>
  <c r="Y395" i="4" s="1"/>
  <c r="Y396" i="4" s="1"/>
  <c r="Y397" i="4" s="1"/>
  <c r="Y398" i="4" s="1"/>
  <c r="Y399" i="4" s="1"/>
  <c r="Y400" i="4" s="1"/>
  <c r="Y401" i="4" s="1"/>
  <c r="Y402" i="4" s="1"/>
  <c r="Y403" i="4" s="1"/>
  <c r="Y404" i="4" s="1"/>
  <c r="Y405" i="4" s="1"/>
  <c r="Y406" i="4" s="1"/>
  <c r="Y407" i="4" s="1"/>
  <c r="Y408" i="4" s="1"/>
  <c r="Y409" i="4" s="1"/>
  <c r="Y410" i="4" s="1"/>
  <c r="Y411" i="4" s="1"/>
  <c r="Y412" i="4" s="1"/>
  <c r="Y413" i="4" s="1"/>
  <c r="Y414" i="4" s="1"/>
  <c r="Y415" i="4" s="1"/>
  <c r="Y416" i="4" s="1"/>
  <c r="Y417" i="4" s="1"/>
  <c r="Y418" i="4" s="1"/>
  <c r="Y419" i="4" s="1"/>
  <c r="Y420" i="4" s="1"/>
  <c r="Y421" i="4" s="1"/>
  <c r="Y422" i="4" s="1"/>
  <c r="Y423" i="4" s="1"/>
  <c r="Y424" i="4" s="1"/>
  <c r="Y426" i="4" s="1"/>
  <c r="Y427" i="4" s="1"/>
  <c r="Y429" i="4" s="1"/>
  <c r="Y430" i="4" s="1"/>
  <c r="Y432" i="4" s="1"/>
  <c r="Y433" i="4" s="1"/>
  <c r="Y434" i="4" s="1"/>
  <c r="AA386" i="4"/>
  <c r="AA387" i="4" s="1"/>
  <c r="AA388" i="4" s="1"/>
  <c r="AA389" i="4" s="1"/>
  <c r="AA390" i="4" s="1"/>
  <c r="AA391" i="4" s="1"/>
  <c r="AA392" i="4" s="1"/>
  <c r="AA393" i="4" s="1"/>
  <c r="AA394" i="4" s="1"/>
  <c r="AA395" i="4" s="1"/>
  <c r="AA396" i="4" s="1"/>
  <c r="AA397" i="4" s="1"/>
  <c r="AA398" i="4" s="1"/>
  <c r="AA399" i="4" s="1"/>
  <c r="AA400" i="4" s="1"/>
  <c r="AA401" i="4" s="1"/>
  <c r="AA402" i="4" s="1"/>
  <c r="AA403" i="4" s="1"/>
  <c r="AA404" i="4" s="1"/>
  <c r="AA405" i="4" s="1"/>
  <c r="AA406" i="4" s="1"/>
  <c r="AA407" i="4" s="1"/>
  <c r="AA408" i="4" s="1"/>
  <c r="AA409" i="4" s="1"/>
  <c r="AA410" i="4" s="1"/>
  <c r="AA411" i="4" s="1"/>
  <c r="AA412" i="4" s="1"/>
  <c r="AA413" i="4" s="1"/>
  <c r="AA414" i="4" s="1"/>
  <c r="AA415" i="4" s="1"/>
  <c r="AA416" i="4" s="1"/>
  <c r="AA417" i="4" s="1"/>
  <c r="AA418" i="4" s="1"/>
  <c r="AA419" i="4" s="1"/>
  <c r="AA420" i="4" s="1"/>
  <c r="AA421" i="4" s="1"/>
  <c r="AA422" i="4" s="1"/>
  <c r="AA423" i="4" s="1"/>
  <c r="AA424" i="4" s="1"/>
  <c r="AA425" i="4" s="1"/>
  <c r="AA426" i="4" s="1"/>
  <c r="AA427" i="4" s="1"/>
  <c r="AA428" i="4" s="1"/>
  <c r="AA429" i="4" s="1"/>
  <c r="AA430" i="4" s="1"/>
  <c r="AA431" i="4" s="1"/>
  <c r="AA432" i="4" s="1"/>
  <c r="AA433" i="4" s="1"/>
  <c r="AA434" i="4" s="1"/>
  <c r="AA435" i="4" s="1"/>
  <c r="AA436" i="4" s="1"/>
  <c r="AA437" i="4" s="1"/>
  <c r="AA438" i="4" s="1"/>
  <c r="AA439" i="4" s="1"/>
  <c r="AA440" i="4" s="1"/>
  <c r="AA441" i="4" s="1"/>
  <c r="AA442" i="4" s="1"/>
  <c r="AA443" i="4" s="1"/>
  <c r="AA444" i="4" s="1"/>
  <c r="AA445" i="4" s="1"/>
  <c r="AA446" i="4" s="1"/>
  <c r="AB365" i="4"/>
  <c r="AB366" i="4" s="1"/>
  <c r="AB367" i="4" s="1"/>
  <c r="AB368" i="4" s="1"/>
  <c r="AB369" i="4" s="1"/>
  <c r="AB370" i="4" s="1"/>
  <c r="AB371" i="4" s="1"/>
  <c r="AB372" i="4" s="1"/>
  <c r="AB373" i="4" s="1"/>
  <c r="AB374" i="4" s="1"/>
  <c r="AB375" i="4" s="1"/>
  <c r="AB376" i="4" s="1"/>
  <c r="AB377" i="4" s="1"/>
  <c r="AB378" i="4" s="1"/>
  <c r="AB379" i="4" s="1"/>
  <c r="AB380" i="4" s="1"/>
  <c r="AB381" i="4" s="1"/>
  <c r="AB382" i="4" s="1"/>
  <c r="AB383" i="4" s="1"/>
  <c r="AB384" i="4" s="1"/>
  <c r="AB385" i="4" s="1"/>
  <c r="AB386" i="4" s="1"/>
  <c r="AB387" i="4" s="1"/>
  <c r="AB388" i="4" s="1"/>
  <c r="AB389" i="4" s="1"/>
  <c r="AB390" i="4" s="1"/>
  <c r="AB391" i="4" s="1"/>
  <c r="AB392" i="4" s="1"/>
  <c r="AB393" i="4" s="1"/>
  <c r="AB394" i="4" s="1"/>
  <c r="AB395" i="4" s="1"/>
  <c r="AB396" i="4" s="1"/>
  <c r="AB397" i="4" s="1"/>
  <c r="AB398" i="4" s="1"/>
  <c r="AB399" i="4" s="1"/>
  <c r="AB400" i="4" s="1"/>
  <c r="AB401" i="4" s="1"/>
  <c r="AB402" i="4" s="1"/>
  <c r="AB403" i="4" s="1"/>
  <c r="AB404" i="4" s="1"/>
  <c r="AB405" i="4" s="1"/>
  <c r="AB406" i="4" s="1"/>
  <c r="AB407" i="4" s="1"/>
  <c r="AB408" i="4" s="1"/>
  <c r="AB409" i="4" s="1"/>
  <c r="AB410" i="4" s="1"/>
  <c r="AB411" i="4" s="1"/>
  <c r="AB412" i="4" s="1"/>
  <c r="AB413" i="4" s="1"/>
  <c r="AB414" i="4" s="1"/>
  <c r="AB415" i="4" s="1"/>
  <c r="AB416" i="4" s="1"/>
  <c r="AB417" i="4" s="1"/>
  <c r="AB418" i="4" s="1"/>
  <c r="AB419" i="4" s="1"/>
  <c r="AB420" i="4" s="1"/>
  <c r="AB421" i="4" s="1"/>
  <c r="AB422" i="4" s="1"/>
  <c r="AB423" i="4" s="1"/>
  <c r="AB424" i="4" s="1"/>
  <c r="AB425" i="4" s="1"/>
  <c r="AB426" i="4" s="1"/>
  <c r="AB427" i="4" s="1"/>
  <c r="AB428" i="4" s="1"/>
  <c r="AB429" i="4" s="1"/>
  <c r="AB430" i="4" s="1"/>
  <c r="AB431" i="4" s="1"/>
  <c r="AB432" i="4" s="1"/>
  <c r="AB433" i="4" s="1"/>
  <c r="AB434" i="4" s="1"/>
  <c r="AB435" i="4" s="1"/>
  <c r="AB436" i="4" s="1"/>
  <c r="AB437" i="4" s="1"/>
  <c r="AB438" i="4" s="1"/>
  <c r="AB439" i="4" s="1"/>
  <c r="AB440" i="4" s="1"/>
  <c r="AB441" i="4" s="1"/>
  <c r="AB442" i="4" s="1"/>
  <c r="AB443" i="4" s="1"/>
  <c r="AB444" i="4" s="1"/>
  <c r="AB445" i="4" s="1"/>
  <c r="AB446" i="4" s="1"/>
  <c r="Z365" i="4"/>
  <c r="Z366" i="4" s="1"/>
  <c r="Z367" i="4" s="1"/>
  <c r="Z368" i="4" s="1"/>
  <c r="Z369" i="4" s="1"/>
  <c r="Z370" i="4" s="1"/>
  <c r="Z371" i="4" s="1"/>
  <c r="Z372" i="4" s="1"/>
  <c r="Z373" i="4" s="1"/>
  <c r="Z374" i="4" s="1"/>
  <c r="Z375" i="4" s="1"/>
  <c r="Z376" i="4" s="1"/>
  <c r="Z377" i="4" s="1"/>
  <c r="Z378" i="4" s="1"/>
  <c r="Z379" i="4" s="1"/>
  <c r="Z380" i="4" s="1"/>
  <c r="Z381" i="4" s="1"/>
  <c r="Z382" i="4" s="1"/>
  <c r="Z383" i="4" s="1"/>
  <c r="Z384" i="4" s="1"/>
  <c r="Z385" i="4" s="1"/>
  <c r="Z386" i="4" s="1"/>
  <c r="Z387" i="4" s="1"/>
  <c r="Z388" i="4" s="1"/>
  <c r="Z389" i="4" s="1"/>
  <c r="Z390" i="4" s="1"/>
  <c r="Z391" i="4" s="1"/>
  <c r="Z392" i="4" s="1"/>
  <c r="Z393" i="4" s="1"/>
  <c r="Z394" i="4" s="1"/>
  <c r="Z395" i="4" s="1"/>
  <c r="Z396" i="4" s="1"/>
  <c r="Z397" i="4" s="1"/>
  <c r="Z398" i="4" s="1"/>
  <c r="Z399" i="4" s="1"/>
  <c r="Z400" i="4" s="1"/>
  <c r="Z401" i="4" s="1"/>
  <c r="Z402" i="4" s="1"/>
  <c r="Z403" i="4" s="1"/>
  <c r="Z404" i="4" s="1"/>
  <c r="Z405" i="4" s="1"/>
  <c r="Z406" i="4" s="1"/>
  <c r="Z407" i="4" s="1"/>
  <c r="Z408" i="4" s="1"/>
  <c r="Z409" i="4" s="1"/>
  <c r="Z410" i="4" s="1"/>
  <c r="Z411" i="4" s="1"/>
  <c r="Z413" i="4" s="1"/>
  <c r="Z414" i="4" s="1"/>
  <c r="Z415" i="4" s="1"/>
  <c r="Z416" i="4" s="1"/>
  <c r="Z417" i="4" s="1"/>
  <c r="Z418" i="4" s="1"/>
  <c r="Z419" i="4" s="1"/>
  <c r="AB360" i="4"/>
  <c r="AB361" i="4" s="1"/>
  <c r="AB362" i="4" s="1"/>
  <c r="AB363" i="4" s="1"/>
  <c r="AA360" i="4"/>
  <c r="AA361" i="4" s="1"/>
  <c r="AA362" i="4" s="1"/>
  <c r="AA363" i="4" s="1"/>
  <c r="AA364" i="4" s="1"/>
  <c r="AA365" i="4" s="1"/>
  <c r="AA366" i="4" s="1"/>
  <c r="AA367" i="4" s="1"/>
  <c r="AA368" i="4" s="1"/>
  <c r="AA369" i="4" s="1"/>
  <c r="AA370" i="4" s="1"/>
  <c r="AA371" i="4" s="1"/>
  <c r="AA372" i="4" s="1"/>
  <c r="AA373" i="4" s="1"/>
  <c r="AA374" i="4" s="1"/>
  <c r="AA375" i="4" s="1"/>
  <c r="AA376" i="4" s="1"/>
  <c r="AA377" i="4" s="1"/>
  <c r="AA378" i="4" s="1"/>
  <c r="AA379" i="4" s="1"/>
  <c r="AA380" i="4" s="1"/>
  <c r="AA381" i="4" s="1"/>
  <c r="AA382" i="4" s="1"/>
  <c r="AA383" i="4" s="1"/>
  <c r="AA384" i="4" s="1"/>
  <c r="W360" i="4"/>
  <c r="W361" i="4" s="1"/>
  <c r="W362" i="4" s="1"/>
  <c r="W363" i="4" s="1"/>
  <c r="W364" i="4" s="1"/>
  <c r="W365" i="4" s="1"/>
  <c r="W366" i="4" s="1"/>
  <c r="W367" i="4" s="1"/>
  <c r="W368" i="4" s="1"/>
  <c r="W369" i="4" s="1"/>
  <c r="W370" i="4" s="1"/>
  <c r="W371" i="4" s="1"/>
  <c r="W372" i="4" s="1"/>
  <c r="W373" i="4" s="1"/>
  <c r="W374" i="4" s="1"/>
  <c r="W375" i="4" s="1"/>
  <c r="W376" i="4" s="1"/>
  <c r="W377" i="4" s="1"/>
  <c r="W378" i="4" s="1"/>
  <c r="W379" i="4" s="1"/>
  <c r="W380" i="4" s="1"/>
  <c r="W381" i="4" s="1"/>
  <c r="W382" i="4" s="1"/>
  <c r="W383" i="4" s="1"/>
  <c r="W384" i="4" s="1"/>
  <c r="W385" i="4" s="1"/>
  <c r="W386" i="4" s="1"/>
  <c r="W387" i="4" s="1"/>
  <c r="W388" i="4" s="1"/>
  <c r="W389" i="4" s="1"/>
  <c r="W390" i="4" s="1"/>
  <c r="W391" i="4" s="1"/>
  <c r="W392" i="4" s="1"/>
  <c r="W393" i="4" s="1"/>
  <c r="W394" i="4" s="1"/>
  <c r="W395" i="4" s="1"/>
  <c r="W396" i="4" s="1"/>
  <c r="W397" i="4" s="1"/>
  <c r="W398" i="4" s="1"/>
  <c r="W399" i="4" s="1"/>
  <c r="W400" i="4" s="1"/>
  <c r="W401" i="4" s="1"/>
  <c r="W402" i="4" s="1"/>
  <c r="W403" i="4" s="1"/>
  <c r="W404" i="4" s="1"/>
  <c r="W405" i="4" s="1"/>
  <c r="W406" i="4" s="1"/>
  <c r="W407" i="4" s="1"/>
  <c r="W408" i="4" s="1"/>
  <c r="W409" i="4" s="1"/>
  <c r="W410" i="4" s="1"/>
  <c r="W411" i="4" s="1"/>
  <c r="W412" i="4" s="1"/>
  <c r="W413" i="4" s="1"/>
  <c r="W414" i="4" s="1"/>
  <c r="W415" i="4" s="1"/>
  <c r="W416" i="4" s="1"/>
  <c r="W417" i="4" s="1"/>
  <c r="W418" i="4" s="1"/>
  <c r="W419" i="4" s="1"/>
  <c r="W420" i="4" s="1"/>
  <c r="W421" i="4" s="1"/>
  <c r="W422" i="4" s="1"/>
  <c r="W423" i="4" s="1"/>
  <c r="W424" i="4" s="1"/>
  <c r="W425" i="4" s="1"/>
  <c r="W426" i="4" s="1"/>
  <c r="W427" i="4" s="1"/>
  <c r="W428" i="4" s="1"/>
  <c r="W429" i="4" s="1"/>
  <c r="W430" i="4" s="1"/>
  <c r="W431" i="4" s="1"/>
  <c r="W432" i="4" s="1"/>
  <c r="W433" i="4" s="1"/>
  <c r="W434" i="4" s="1"/>
  <c r="V360" i="4"/>
  <c r="V355" i="4"/>
  <c r="AC354" i="4"/>
  <c r="AC355" i="4" s="1"/>
  <c r="AC356" i="4" s="1"/>
  <c r="AC357" i="4" s="1"/>
  <c r="AC358" i="4" s="1"/>
  <c r="AC359" i="4" s="1"/>
  <c r="AC360" i="4" s="1"/>
  <c r="AC361" i="4" s="1"/>
  <c r="AC362" i="4" s="1"/>
  <c r="AC363" i="4" s="1"/>
  <c r="AC364" i="4" s="1"/>
  <c r="AC365" i="4" s="1"/>
  <c r="AC366" i="4" s="1"/>
  <c r="AC367" i="4" s="1"/>
  <c r="AC368" i="4" s="1"/>
  <c r="AC369" i="4" s="1"/>
  <c r="AC370" i="4" s="1"/>
  <c r="AC371" i="4" s="1"/>
  <c r="AC372" i="4" s="1"/>
  <c r="AC373" i="4" s="1"/>
  <c r="AC374" i="4" s="1"/>
  <c r="AC375" i="4" s="1"/>
  <c r="AC376" i="4" s="1"/>
  <c r="AC377" i="4" s="1"/>
  <c r="AC378" i="4" s="1"/>
  <c r="AC379" i="4" s="1"/>
  <c r="AC380" i="4" s="1"/>
  <c r="AC381" i="4" s="1"/>
  <c r="AC382" i="4" s="1"/>
  <c r="AC383" i="4" s="1"/>
  <c r="AC384" i="4" s="1"/>
  <c r="AC385" i="4" s="1"/>
  <c r="AC386" i="4" s="1"/>
  <c r="AC387" i="4" s="1"/>
  <c r="AC388" i="4" s="1"/>
  <c r="AC389" i="4" s="1"/>
  <c r="AC390" i="4" s="1"/>
  <c r="AC391" i="4" s="1"/>
  <c r="AC392" i="4" s="1"/>
  <c r="AC393" i="4" s="1"/>
  <c r="AC394" i="4" s="1"/>
  <c r="AC395" i="4" s="1"/>
  <c r="AC396" i="4" s="1"/>
  <c r="AC397" i="4" s="1"/>
  <c r="AC398" i="4" s="1"/>
  <c r="AC399" i="4" s="1"/>
  <c r="AC400" i="4" s="1"/>
  <c r="AC401" i="4" s="1"/>
  <c r="AC402" i="4" s="1"/>
  <c r="AC403" i="4" s="1"/>
  <c r="AC404" i="4" s="1"/>
  <c r="AC405" i="4" s="1"/>
  <c r="AC406" i="4" s="1"/>
  <c r="AC407" i="4" s="1"/>
  <c r="AC408" i="4" s="1"/>
  <c r="AC409" i="4" s="1"/>
  <c r="AC410" i="4" s="1"/>
  <c r="AC411" i="4" s="1"/>
  <c r="AC412" i="4" s="1"/>
  <c r="AC413" i="4" s="1"/>
  <c r="AC414" i="4" s="1"/>
  <c r="AC415" i="4" s="1"/>
  <c r="AC416" i="4" s="1"/>
  <c r="AC417" i="4" s="1"/>
  <c r="AC418" i="4" s="1"/>
  <c r="AC419" i="4" s="1"/>
  <c r="AC420" i="4" s="1"/>
  <c r="AC421" i="4" s="1"/>
  <c r="AC422" i="4" s="1"/>
  <c r="AC423" i="4" s="1"/>
  <c r="AC424" i="4" s="1"/>
  <c r="AC425" i="4" s="1"/>
  <c r="AC426" i="4" s="1"/>
  <c r="AC427" i="4" s="1"/>
  <c r="AC428" i="4" s="1"/>
  <c r="AC429" i="4" s="1"/>
  <c r="AC430" i="4" s="1"/>
  <c r="AC431" i="4" s="1"/>
  <c r="AC432" i="4" s="1"/>
  <c r="AC433" i="4" s="1"/>
  <c r="AC434" i="4" s="1"/>
  <c r="AC435" i="4" s="1"/>
  <c r="AC436" i="4" s="1"/>
  <c r="AC437" i="4" s="1"/>
  <c r="AC438" i="4" s="1"/>
  <c r="AC439" i="4" s="1"/>
  <c r="AC440" i="4" s="1"/>
  <c r="AC441" i="4" s="1"/>
  <c r="AC442" i="4" s="1"/>
  <c r="AC443" i="4" s="1"/>
  <c r="AC444" i="4" s="1"/>
  <c r="AC445" i="4" s="1"/>
  <c r="AC446" i="4" s="1"/>
  <c r="AB354" i="4"/>
  <c r="AB355" i="4" s="1"/>
  <c r="AB356" i="4" s="1"/>
  <c r="AB357" i="4" s="1"/>
  <c r="AB358" i="4" s="1"/>
  <c r="AA354" i="4"/>
  <c r="AA355" i="4" s="1"/>
  <c r="AA356" i="4" s="1"/>
  <c r="AA357" i="4" s="1"/>
  <c r="AA358" i="4" s="1"/>
  <c r="Z354" i="4"/>
  <c r="Z355" i="4" s="1"/>
  <c r="Z356" i="4" s="1"/>
  <c r="Z357" i="4" s="1"/>
  <c r="Z358" i="4" s="1"/>
  <c r="Z359" i="4" s="1"/>
  <c r="Z360" i="4" s="1"/>
  <c r="Z361" i="4" s="1"/>
  <c r="Z362" i="4" s="1"/>
  <c r="Z363" i="4" s="1"/>
  <c r="Y354" i="4"/>
  <c r="Y355" i="4" s="1"/>
  <c r="Y356" i="4" s="1"/>
  <c r="Y357" i="4" s="1"/>
  <c r="Y358" i="4" s="1"/>
  <c r="Y359" i="4" s="1"/>
  <c r="Y360" i="4" s="1"/>
  <c r="Y361" i="4" s="1"/>
  <c r="Y362" i="4" s="1"/>
  <c r="Y363" i="4" s="1"/>
  <c r="Y364" i="4" s="1"/>
  <c r="Y365" i="4" s="1"/>
  <c r="Y366" i="4" s="1"/>
  <c r="Y367" i="4" s="1"/>
  <c r="Y368" i="4" s="1"/>
  <c r="Y369" i="4" s="1"/>
  <c r="Y370" i="4" s="1"/>
  <c r="Y371" i="4" s="1"/>
  <c r="Y372" i="4" s="1"/>
  <c r="Y373" i="4" s="1"/>
  <c r="Y374" i="4" s="1"/>
  <c r="Y375" i="4" s="1"/>
  <c r="Y376" i="4" s="1"/>
  <c r="Y377" i="4" s="1"/>
  <c r="Y378" i="4" s="1"/>
  <c r="Y379" i="4" s="1"/>
  <c r="Y380" i="4" s="1"/>
  <c r="Y381" i="4" s="1"/>
  <c r="Y382" i="4" s="1"/>
  <c r="Y383" i="4" s="1"/>
  <c r="Y384" i="4" s="1"/>
  <c r="Y385" i="4" s="1"/>
  <c r="Y386" i="4" s="1"/>
  <c r="Y387" i="4" s="1"/>
  <c r="Y388" i="4" s="1"/>
  <c r="Y389" i="4" s="1"/>
  <c r="X354" i="4"/>
  <c r="X355" i="4" s="1"/>
  <c r="X356" i="4" s="1"/>
  <c r="X357" i="4" s="1"/>
  <c r="X358" i="4" s="1"/>
  <c r="X359" i="4" s="1"/>
  <c r="W354" i="4"/>
  <c r="Y347" i="4"/>
  <c r="Y348" i="4" s="1"/>
  <c r="Y349" i="4" s="1"/>
  <c r="Y350" i="4" s="1"/>
  <c r="Y351" i="4" s="1"/>
  <c r="Y336" i="4"/>
  <c r="Y337" i="4" s="1"/>
  <c r="Y338" i="4" s="1"/>
  <c r="Y339" i="4" s="1"/>
  <c r="Y340" i="4" s="1"/>
  <c r="Y341" i="4" s="1"/>
  <c r="Y342" i="4" s="1"/>
  <c r="Y343" i="4" s="1"/>
  <c r="Y344" i="4" s="1"/>
  <c r="Y345" i="4" s="1"/>
  <c r="X306" i="4"/>
  <c r="X307" i="4" s="1"/>
  <c r="X308" i="4" s="1"/>
  <c r="X309" i="4" s="1"/>
  <c r="X310" i="4" s="1"/>
  <c r="X311" i="4" s="1"/>
  <c r="X312" i="4" s="1"/>
  <c r="X313" i="4" s="1"/>
  <c r="X314" i="4" s="1"/>
  <c r="X315" i="4" s="1"/>
  <c r="X316" i="4" s="1"/>
  <c r="X317" i="4" s="1"/>
  <c r="X318" i="4" s="1"/>
  <c r="X319" i="4" s="1"/>
  <c r="X320" i="4" s="1"/>
  <c r="X321" i="4" s="1"/>
  <c r="X322" i="4" s="1"/>
  <c r="X323" i="4" s="1"/>
  <c r="X324" i="4" s="1"/>
  <c r="X325" i="4" s="1"/>
  <c r="X326" i="4" s="1"/>
  <c r="X327" i="4" s="1"/>
  <c r="X328" i="4" s="1"/>
  <c r="X329" i="4" s="1"/>
  <c r="X330" i="4" s="1"/>
  <c r="X331" i="4" s="1"/>
  <c r="X332" i="4" s="1"/>
  <c r="X333" i="4" s="1"/>
  <c r="X334" i="4" s="1"/>
  <c r="X335" i="4" s="1"/>
  <c r="X336" i="4" s="1"/>
  <c r="X337" i="4" s="1"/>
  <c r="X338" i="4" s="1"/>
  <c r="X339" i="4" s="1"/>
  <c r="X340" i="4" s="1"/>
  <c r="X341" i="4" s="1"/>
  <c r="X342" i="4" s="1"/>
  <c r="X343" i="4" s="1"/>
  <c r="X344" i="4" s="1"/>
  <c r="X345" i="4" s="1"/>
  <c r="X346" i="4" s="1"/>
  <c r="X347" i="4" s="1"/>
  <c r="X348" i="4" s="1"/>
  <c r="X349" i="4" s="1"/>
  <c r="X350" i="4" s="1"/>
  <c r="X351" i="4" s="1"/>
  <c r="X298" i="4"/>
  <c r="X299" i="4" s="1"/>
  <c r="X300" i="4" s="1"/>
  <c r="X301" i="4" s="1"/>
  <c r="X302" i="4" s="1"/>
  <c r="X303" i="4" s="1"/>
  <c r="X304" i="4" s="1"/>
  <c r="Y257" i="4"/>
  <c r="Y258" i="4" s="1"/>
  <c r="Y259" i="4" s="1"/>
  <c r="Y260" i="4" s="1"/>
  <c r="Y261" i="4" s="1"/>
  <c r="Y262" i="4" s="1"/>
  <c r="Y263" i="4" s="1"/>
  <c r="Y264" i="4" s="1"/>
  <c r="Y265" i="4" s="1"/>
  <c r="Y266" i="4" s="1"/>
  <c r="Y267" i="4" s="1"/>
  <c r="Y268" i="4" s="1"/>
  <c r="Y269" i="4" s="1"/>
  <c r="Y270" i="4" s="1"/>
  <c r="Y271" i="4" s="1"/>
  <c r="Y272" i="4" s="1"/>
  <c r="Y273" i="4" s="1"/>
  <c r="Y274" i="4" s="1"/>
  <c r="Y275" i="4" s="1"/>
  <c r="Y276" i="4" s="1"/>
  <c r="Y277" i="4" s="1"/>
  <c r="Y279" i="4" s="1"/>
  <c r="Y280" i="4" s="1"/>
  <c r="Y281" i="4" s="1"/>
  <c r="Y282" i="4" s="1"/>
  <c r="Y283" i="4" s="1"/>
  <c r="Y284" i="4" s="1"/>
  <c r="Y285" i="4" s="1"/>
  <c r="Y286" i="4" s="1"/>
  <c r="Y287" i="4" s="1"/>
  <c r="Y288" i="4" s="1"/>
  <c r="Y289" i="4" s="1"/>
  <c r="Y290" i="4" s="1"/>
  <c r="Y291" i="4" s="1"/>
  <c r="Y293" i="4" s="1"/>
  <c r="Y294" i="4" s="1"/>
  <c r="Y295" i="4" s="1"/>
  <c r="Y296" i="4" s="1"/>
  <c r="Y297" i="4" s="1"/>
  <c r="Y298" i="4" s="1"/>
  <c r="Y299" i="4" s="1"/>
  <c r="Y300" i="4" s="1"/>
  <c r="Y301" i="4" s="1"/>
  <c r="Y302" i="4" s="1"/>
  <c r="Y303" i="4" s="1"/>
  <c r="Y304" i="4" s="1"/>
  <c r="Y305" i="4" s="1"/>
  <c r="Y306" i="4" s="1"/>
  <c r="Y307" i="4" s="1"/>
  <c r="Y308" i="4" s="1"/>
  <c r="Y309" i="4" s="1"/>
  <c r="Y310" i="4" s="1"/>
  <c r="Y311" i="4" s="1"/>
  <c r="Y312" i="4" s="1"/>
  <c r="Y313" i="4" s="1"/>
  <c r="Y314" i="4" s="1"/>
  <c r="Y315" i="4" s="1"/>
  <c r="Y316" i="4" s="1"/>
  <c r="Y318" i="4" s="1"/>
  <c r="Y319" i="4" s="1"/>
  <c r="Y320" i="4" s="1"/>
  <c r="Y321" i="4" s="1"/>
  <c r="Y322" i="4" s="1"/>
  <c r="Y323" i="4" s="1"/>
  <c r="Y324" i="4" s="1"/>
  <c r="Y325" i="4" s="1"/>
  <c r="Y327" i="4" s="1"/>
  <c r="Y328" i="4" s="1"/>
  <c r="Y329" i="4" s="1"/>
  <c r="Y330" i="4" s="1"/>
  <c r="Y331" i="4" s="1"/>
  <c r="Y332" i="4" s="1"/>
  <c r="Y333" i="4" s="1"/>
  <c r="Y334" i="4" s="1"/>
  <c r="X257" i="4"/>
  <c r="X258" i="4" s="1"/>
  <c r="X259" i="4" s="1"/>
  <c r="X260" i="4" s="1"/>
  <c r="X261" i="4" s="1"/>
  <c r="X262" i="4" s="1"/>
  <c r="X263" i="4" s="1"/>
  <c r="X264" i="4" s="1"/>
  <c r="X265" i="4" s="1"/>
  <c r="X266" i="4" s="1"/>
  <c r="X267" i="4" s="1"/>
  <c r="X268" i="4" s="1"/>
  <c r="X269" i="4" s="1"/>
  <c r="X270" i="4" s="1"/>
  <c r="X271" i="4" s="1"/>
  <c r="X272" i="4" s="1"/>
  <c r="X273" i="4" s="1"/>
  <c r="X274" i="4" s="1"/>
  <c r="X275" i="4" s="1"/>
  <c r="X276" i="4" s="1"/>
  <c r="X277" i="4" s="1"/>
  <c r="X278" i="4" s="1"/>
  <c r="X279" i="4" s="1"/>
  <c r="X280" i="4" s="1"/>
  <c r="X281" i="4" s="1"/>
  <c r="X282" i="4" s="1"/>
  <c r="X283" i="4" s="1"/>
  <c r="X284" i="4" s="1"/>
  <c r="X285" i="4" s="1"/>
  <c r="X286" i="4" s="1"/>
  <c r="X287" i="4" s="1"/>
  <c r="X288" i="4" s="1"/>
  <c r="X289" i="4" s="1"/>
  <c r="X290" i="4" s="1"/>
  <c r="X291" i="4" s="1"/>
  <c r="X292" i="4" s="1"/>
  <c r="X293" i="4" s="1"/>
  <c r="X294" i="4" s="1"/>
  <c r="X295" i="4" s="1"/>
  <c r="X296" i="4" s="1"/>
  <c r="Y249" i="4"/>
  <c r="Y250" i="4" s="1"/>
  <c r="Y251" i="4" s="1"/>
  <c r="Y252" i="4" s="1"/>
  <c r="Y253" i="4" s="1"/>
  <c r="Y254" i="4" s="1"/>
  <c r="Y255" i="4" s="1"/>
  <c r="X249" i="4"/>
  <c r="X250" i="4" s="1"/>
  <c r="X251" i="4" s="1"/>
  <c r="X252" i="4" s="1"/>
  <c r="X253" i="4" s="1"/>
  <c r="X254" i="4" s="1"/>
  <c r="X255" i="4" s="1"/>
  <c r="Y243" i="4"/>
  <c r="Y244" i="4" s="1"/>
  <c r="Y245" i="4" s="1"/>
  <c r="Y246" i="4" s="1"/>
  <c r="Y247" i="4" s="1"/>
  <c r="X243" i="4"/>
  <c r="X244" i="4" s="1"/>
  <c r="X245" i="4" s="1"/>
  <c r="X246" i="4" s="1"/>
  <c r="X247" i="4" s="1"/>
  <c r="Z174" i="4"/>
  <c r="Z175" i="4" s="1"/>
  <c r="Z176" i="4" s="1"/>
  <c r="Z177" i="4" s="1"/>
  <c r="Z178" i="4" s="1"/>
  <c r="Z179" i="4" s="1"/>
  <c r="Z180" i="4" s="1"/>
  <c r="Z181" i="4" s="1"/>
  <c r="Z182" i="4" s="1"/>
  <c r="Z183" i="4" s="1"/>
  <c r="Z184" i="4" s="1"/>
  <c r="Z185" i="4" s="1"/>
  <c r="Z186" i="4" s="1"/>
  <c r="Z187" i="4" s="1"/>
  <c r="Z188" i="4" s="1"/>
  <c r="Z189" i="4" s="1"/>
  <c r="Z190" i="4" s="1"/>
  <c r="Z191" i="4" s="1"/>
  <c r="Z192" i="4" s="1"/>
  <c r="Z193" i="4" s="1"/>
  <c r="Z194" i="4" s="1"/>
  <c r="Z195" i="4" s="1"/>
  <c r="Z196" i="4" s="1"/>
  <c r="Z198" i="4" s="1"/>
  <c r="Z199" i="4" s="1"/>
  <c r="Z200" i="4" s="1"/>
  <c r="Z201" i="4" s="1"/>
  <c r="Z202" i="4" s="1"/>
  <c r="Z203" i="4" s="1"/>
  <c r="Z204" i="4" s="1"/>
  <c r="Z205" i="4" s="1"/>
  <c r="Z206" i="4" s="1"/>
  <c r="Z207" i="4" s="1"/>
  <c r="Z208" i="4" s="1"/>
  <c r="Z209" i="4" s="1"/>
  <c r="Z210" i="4" s="1"/>
  <c r="Z211" i="4" s="1"/>
  <c r="Z212" i="4" s="1"/>
  <c r="Z213" i="4" s="1"/>
  <c r="Z214" i="4" s="1"/>
  <c r="Z215" i="4" s="1"/>
  <c r="Z216" i="4" s="1"/>
  <c r="Z217" i="4" s="1"/>
  <c r="Z218" i="4" s="1"/>
  <c r="Z219" i="4" s="1"/>
  <c r="Z220" i="4" s="1"/>
  <c r="Z221" i="4" s="1"/>
  <c r="Z222" i="4" s="1"/>
  <c r="Z223" i="4" s="1"/>
  <c r="Z224" i="4" s="1"/>
  <c r="Z225" i="4" s="1"/>
  <c r="Z226" i="4" s="1"/>
  <c r="Z227" i="4" s="1"/>
  <c r="Z228" i="4" s="1"/>
  <c r="Z229" i="4" s="1"/>
  <c r="Z230" i="4" s="1"/>
  <c r="Z231" i="4" s="1"/>
  <c r="Z232" i="4" s="1"/>
  <c r="Z233" i="4" s="1"/>
  <c r="Z234" i="4" s="1"/>
  <c r="Z235" i="4" s="1"/>
  <c r="Z236" i="4" s="1"/>
  <c r="Z237" i="4" s="1"/>
  <c r="Z238" i="4" s="1"/>
  <c r="Z239" i="4" s="1"/>
  <c r="Z240" i="4" s="1"/>
  <c r="Z241" i="4" s="1"/>
  <c r="Z242" i="4" s="1"/>
  <c r="Z243" i="4" s="1"/>
  <c r="Z244" i="4" s="1"/>
  <c r="Z245" i="4" s="1"/>
  <c r="Z246" i="4" s="1"/>
  <c r="Z247" i="4" s="1"/>
  <c r="Z248" i="4" s="1"/>
  <c r="Z249" i="4" s="1"/>
  <c r="Z250" i="4" s="1"/>
  <c r="Z251" i="4" s="1"/>
  <c r="Z252" i="4" s="1"/>
  <c r="Z253" i="4" s="1"/>
  <c r="Z254" i="4" s="1"/>
  <c r="Z255" i="4" s="1"/>
  <c r="Z256" i="4" s="1"/>
  <c r="Z257" i="4" s="1"/>
  <c r="Z258" i="4" s="1"/>
  <c r="Z259" i="4" s="1"/>
  <c r="Z260" i="4" s="1"/>
  <c r="Z261" i="4" s="1"/>
  <c r="Z262" i="4" s="1"/>
  <c r="Z263" i="4" s="1"/>
  <c r="Z264" i="4" s="1"/>
  <c r="Z265" i="4" s="1"/>
  <c r="Z266" i="4" s="1"/>
  <c r="Z267" i="4" s="1"/>
  <c r="Z268" i="4" s="1"/>
  <c r="Z269" i="4" s="1"/>
  <c r="Z270" i="4" s="1"/>
  <c r="Z271" i="4" s="1"/>
  <c r="Z272" i="4" s="1"/>
  <c r="Z273" i="4" s="1"/>
  <c r="Z274" i="4" s="1"/>
  <c r="Z275" i="4" s="1"/>
  <c r="Z276" i="4" s="1"/>
  <c r="Z277" i="4" s="1"/>
  <c r="Z278" i="4" s="1"/>
  <c r="Z279" i="4" s="1"/>
  <c r="Z280" i="4" s="1"/>
  <c r="Z281" i="4" s="1"/>
  <c r="Z282" i="4" s="1"/>
  <c r="Z283" i="4" s="1"/>
  <c r="Z284" i="4" s="1"/>
  <c r="Z285" i="4" s="1"/>
  <c r="Z286" i="4" s="1"/>
  <c r="Z287" i="4" s="1"/>
  <c r="Z288" i="4" s="1"/>
  <c r="Z289" i="4" s="1"/>
  <c r="Z290" i="4" s="1"/>
  <c r="Z291" i="4" s="1"/>
  <c r="Z292" i="4" s="1"/>
  <c r="Z293" i="4" s="1"/>
  <c r="Z294" i="4" s="1"/>
  <c r="Z295" i="4" s="1"/>
  <c r="Z296" i="4" s="1"/>
  <c r="Z297" i="4" s="1"/>
  <c r="Z298" i="4" s="1"/>
  <c r="Z299" i="4" s="1"/>
  <c r="Z300" i="4" s="1"/>
  <c r="Z301" i="4" s="1"/>
  <c r="Z302" i="4" s="1"/>
  <c r="Z303" i="4" s="1"/>
  <c r="Z304" i="4" s="1"/>
  <c r="Z305" i="4" s="1"/>
  <c r="Z306" i="4" s="1"/>
  <c r="Z307" i="4" s="1"/>
  <c r="Z308" i="4" s="1"/>
  <c r="Z309" i="4" s="1"/>
  <c r="Z310" i="4" s="1"/>
  <c r="Z311" i="4" s="1"/>
  <c r="Z312" i="4" s="1"/>
  <c r="Z313" i="4" s="1"/>
  <c r="Z314" i="4" s="1"/>
  <c r="Z315" i="4" s="1"/>
  <c r="Z316" i="4" s="1"/>
  <c r="Z317" i="4" s="1"/>
  <c r="Z318" i="4" s="1"/>
  <c r="Z319" i="4" s="1"/>
  <c r="Z320" i="4" s="1"/>
  <c r="Z321" i="4" s="1"/>
  <c r="Z322" i="4" s="1"/>
  <c r="Z323" i="4" s="1"/>
  <c r="Z324" i="4" s="1"/>
  <c r="Z325" i="4" s="1"/>
  <c r="Z326" i="4" s="1"/>
  <c r="Z327" i="4" s="1"/>
  <c r="Z328" i="4" s="1"/>
  <c r="Z329" i="4" s="1"/>
  <c r="Z330" i="4" s="1"/>
  <c r="Z331" i="4" s="1"/>
  <c r="Z332" i="4" s="1"/>
  <c r="Z333" i="4" s="1"/>
  <c r="Z334" i="4" s="1"/>
  <c r="Z335" i="4" s="1"/>
  <c r="Z336" i="4" s="1"/>
  <c r="Z337" i="4" s="1"/>
  <c r="Z338" i="4" s="1"/>
  <c r="Z339" i="4" s="1"/>
  <c r="Z340" i="4" s="1"/>
  <c r="Z341" i="4" s="1"/>
  <c r="Z342" i="4" s="1"/>
  <c r="Z343" i="4" s="1"/>
  <c r="Z344" i="4" s="1"/>
  <c r="Z345" i="4" s="1"/>
  <c r="Z346" i="4" s="1"/>
  <c r="Z347" i="4" s="1"/>
  <c r="Z348" i="4" s="1"/>
  <c r="Z349" i="4" s="1"/>
  <c r="Z350" i="4" s="1"/>
  <c r="Z351" i="4" s="1"/>
  <c r="X167" i="4"/>
  <c r="X168" i="4" s="1"/>
  <c r="X169" i="4" s="1"/>
  <c r="X170" i="4" s="1"/>
  <c r="X171" i="4" s="1"/>
  <c r="X172" i="4" s="1"/>
  <c r="X173" i="4" s="1"/>
  <c r="X174" i="4" s="1"/>
  <c r="X175" i="4" s="1"/>
  <c r="X176" i="4" s="1"/>
  <c r="X177" i="4" s="1"/>
  <c r="X178" i="4" s="1"/>
  <c r="X179" i="4" s="1"/>
  <c r="X180" i="4" s="1"/>
  <c r="X181" i="4" s="1"/>
  <c r="X182" i="4" s="1"/>
  <c r="X183" i="4" s="1"/>
  <c r="X184" i="4" s="1"/>
  <c r="X185" i="4" s="1"/>
  <c r="X186" i="4" s="1"/>
  <c r="X187" i="4" s="1"/>
  <c r="X188" i="4" s="1"/>
  <c r="X189" i="4" s="1"/>
  <c r="X190" i="4" s="1"/>
  <c r="X191" i="4" s="1"/>
  <c r="X192" i="4" s="1"/>
  <c r="X193" i="4" s="1"/>
  <c r="X194" i="4" s="1"/>
  <c r="X195" i="4" s="1"/>
  <c r="X196" i="4" s="1"/>
  <c r="X197" i="4" s="1"/>
  <c r="X198" i="4" s="1"/>
  <c r="X199" i="4" s="1"/>
  <c r="X200" i="4" s="1"/>
  <c r="X201" i="4" s="1"/>
  <c r="X202" i="4" s="1"/>
  <c r="X203" i="4" s="1"/>
  <c r="X204" i="4" s="1"/>
  <c r="X205" i="4" s="1"/>
  <c r="X206" i="4" s="1"/>
  <c r="X207" i="4" s="1"/>
  <c r="X208" i="4" s="1"/>
  <c r="X209" i="4" s="1"/>
  <c r="X210" i="4" s="1"/>
  <c r="X211" i="4" s="1"/>
  <c r="X212" i="4" s="1"/>
  <c r="X213" i="4" s="1"/>
  <c r="X214" i="4" s="1"/>
  <c r="X215" i="4" s="1"/>
  <c r="X216" i="4" s="1"/>
  <c r="X217" i="4" s="1"/>
  <c r="X218" i="4" s="1"/>
  <c r="X219" i="4" s="1"/>
  <c r="X220" i="4" s="1"/>
  <c r="X221" i="4" s="1"/>
  <c r="X222" i="4" s="1"/>
  <c r="X223" i="4" s="1"/>
  <c r="X224" i="4" s="1"/>
  <c r="X225" i="4" s="1"/>
  <c r="X226" i="4" s="1"/>
  <c r="X227" i="4" s="1"/>
  <c r="X228" i="4" s="1"/>
  <c r="X229" i="4" s="1"/>
  <c r="X230" i="4" s="1"/>
  <c r="X231" i="4" s="1"/>
  <c r="X232" i="4" s="1"/>
  <c r="X233" i="4" s="1"/>
  <c r="X234" i="4" s="1"/>
  <c r="X235" i="4" s="1"/>
  <c r="X236" i="4" s="1"/>
  <c r="X237" i="4" s="1"/>
  <c r="X238" i="4" s="1"/>
  <c r="X239" i="4" s="1"/>
  <c r="X240" i="4" s="1"/>
  <c r="X241" i="4" s="1"/>
  <c r="AA84" i="4"/>
  <c r="AA85" i="4" s="1"/>
  <c r="AA86" i="4" s="1"/>
  <c r="AA87" i="4" s="1"/>
  <c r="AA88" i="4" s="1"/>
  <c r="AA89" i="4" s="1"/>
  <c r="AA90" i="4" s="1"/>
  <c r="AA91" i="4" s="1"/>
  <c r="AA92" i="4" s="1"/>
  <c r="AA93" i="4" s="1"/>
  <c r="AA94" i="4" s="1"/>
  <c r="AA95" i="4" s="1"/>
  <c r="AA96" i="4" s="1"/>
  <c r="AA97" i="4" s="1"/>
  <c r="AA98" i="4" s="1"/>
  <c r="AA99" i="4" s="1"/>
  <c r="AA100" i="4" s="1"/>
  <c r="AA101" i="4" s="1"/>
  <c r="AA102" i="4" s="1"/>
  <c r="AA103" i="4" s="1"/>
  <c r="AA104" i="4" s="1"/>
  <c r="AA105" i="4" s="1"/>
  <c r="AA106" i="4" s="1"/>
  <c r="AA107" i="4" s="1"/>
  <c r="AA108" i="4" s="1"/>
  <c r="AA109" i="4" s="1"/>
  <c r="AA110" i="4" s="1"/>
  <c r="AA111" i="4" s="1"/>
  <c r="AA112" i="4" s="1"/>
  <c r="AA113" i="4" s="1"/>
  <c r="AA114" i="4" s="1"/>
  <c r="AA115" i="4" s="1"/>
  <c r="AA116" i="4" s="1"/>
  <c r="AA117" i="4" s="1"/>
  <c r="AA118" i="4" s="1"/>
  <c r="AA119" i="4" s="1"/>
  <c r="AA120" i="4" s="1"/>
  <c r="AA121" i="4" s="1"/>
  <c r="AA122" i="4" s="1"/>
  <c r="AA123" i="4" s="1"/>
  <c r="AA124" i="4" s="1"/>
  <c r="AA125" i="4" s="1"/>
  <c r="AA126" i="4" s="1"/>
  <c r="AA127" i="4" s="1"/>
  <c r="AA128" i="4" s="1"/>
  <c r="AA129" i="4" s="1"/>
  <c r="AA130" i="4" s="1"/>
  <c r="AA131" i="4" s="1"/>
  <c r="AA132" i="4" s="1"/>
  <c r="AA133" i="4" s="1"/>
  <c r="AA134" i="4" s="1"/>
  <c r="AA135" i="4" s="1"/>
  <c r="AA136" i="4" s="1"/>
  <c r="AA137" i="4" s="1"/>
  <c r="AA138" i="4" s="1"/>
  <c r="AA139" i="4" s="1"/>
  <c r="AA140" i="4" s="1"/>
  <c r="AA141" i="4" s="1"/>
  <c r="AA142" i="4" s="1"/>
  <c r="AA143" i="4" s="1"/>
  <c r="AA144" i="4" s="1"/>
  <c r="AA145" i="4" s="1"/>
  <c r="AA146" i="4" s="1"/>
  <c r="AA147" i="4" s="1"/>
  <c r="AA148" i="4" s="1"/>
  <c r="AA149" i="4" s="1"/>
  <c r="AA150" i="4" s="1"/>
  <c r="AA151" i="4" s="1"/>
  <c r="AA152" i="4" s="1"/>
  <c r="AA153" i="4" s="1"/>
  <c r="AA154" i="4" s="1"/>
  <c r="AA155" i="4" s="1"/>
  <c r="AA156" i="4" s="1"/>
  <c r="AA157" i="4" s="1"/>
  <c r="AA158" i="4" s="1"/>
  <c r="AA159" i="4" s="1"/>
  <c r="AA160" i="4" s="1"/>
  <c r="AA161" i="4" s="1"/>
  <c r="AA162" i="4" s="1"/>
  <c r="AA163" i="4" s="1"/>
  <c r="AA164" i="4" s="1"/>
  <c r="AA165" i="4" s="1"/>
  <c r="AA167" i="4" s="1"/>
  <c r="AA168" i="4" s="1"/>
  <c r="AA169" i="4" s="1"/>
  <c r="AA170" i="4" s="1"/>
  <c r="AA171" i="4" s="1"/>
  <c r="AA172" i="4" s="1"/>
  <c r="AA173" i="4" s="1"/>
  <c r="AA174" i="4" s="1"/>
  <c r="AA175" i="4" s="1"/>
  <c r="AA176" i="4" s="1"/>
  <c r="AA177" i="4" s="1"/>
  <c r="AA178" i="4" s="1"/>
  <c r="AA179" i="4" s="1"/>
  <c r="AA180" i="4" s="1"/>
  <c r="AA181" i="4" s="1"/>
  <c r="AA182" i="4" s="1"/>
  <c r="AA183" i="4" s="1"/>
  <c r="AA184" i="4" s="1"/>
  <c r="AA185" i="4" s="1"/>
  <c r="AA186" i="4" s="1"/>
  <c r="AA187" i="4" s="1"/>
  <c r="AA188" i="4" s="1"/>
  <c r="AA189" i="4" s="1"/>
  <c r="AA190" i="4" s="1"/>
  <c r="AA191" i="4" s="1"/>
  <c r="AA192" i="4" s="1"/>
  <c r="AA193" i="4" s="1"/>
  <c r="AA194" i="4" s="1"/>
  <c r="AA195" i="4" s="1"/>
  <c r="AA196" i="4" s="1"/>
  <c r="AA197" i="4" s="1"/>
  <c r="AA198" i="4" s="1"/>
  <c r="AA199" i="4" s="1"/>
  <c r="AA200" i="4" s="1"/>
  <c r="AA201" i="4" s="1"/>
  <c r="AA202" i="4" s="1"/>
  <c r="AA203" i="4" s="1"/>
  <c r="AA204" i="4" s="1"/>
  <c r="AA205" i="4" s="1"/>
  <c r="AA206" i="4" s="1"/>
  <c r="AA207" i="4" s="1"/>
  <c r="AA208" i="4" s="1"/>
  <c r="AA209" i="4" s="1"/>
  <c r="AA210" i="4" s="1"/>
  <c r="AA211" i="4" s="1"/>
  <c r="AA212" i="4" s="1"/>
  <c r="AA213" i="4" s="1"/>
  <c r="AA214" i="4" s="1"/>
  <c r="AA215" i="4" s="1"/>
  <c r="AA216" i="4" s="1"/>
  <c r="AA217" i="4" s="1"/>
  <c r="AA218" i="4" s="1"/>
  <c r="AA219" i="4" s="1"/>
  <c r="AA220" i="4" s="1"/>
  <c r="AA221" i="4" s="1"/>
  <c r="AA222" i="4" s="1"/>
  <c r="AA223" i="4" s="1"/>
  <c r="AA224" i="4" s="1"/>
  <c r="AA225" i="4" s="1"/>
  <c r="AA226" i="4" s="1"/>
  <c r="AA227" i="4" s="1"/>
  <c r="AA228" i="4" s="1"/>
  <c r="AA229" i="4" s="1"/>
  <c r="AA230" i="4" s="1"/>
  <c r="AA231" i="4" s="1"/>
  <c r="AA232" i="4" s="1"/>
  <c r="AA233" i="4" s="1"/>
  <c r="AA234" i="4" s="1"/>
  <c r="AA235" i="4" s="1"/>
  <c r="AA236" i="4" s="1"/>
  <c r="AA237" i="4" s="1"/>
  <c r="AA238" i="4" s="1"/>
  <c r="AA239" i="4" s="1"/>
  <c r="AA240" i="4" s="1"/>
  <c r="AA241" i="4" s="1"/>
  <c r="AA242" i="4" s="1"/>
  <c r="AA243" i="4" s="1"/>
  <c r="AA244" i="4" s="1"/>
  <c r="AA245" i="4" s="1"/>
  <c r="AA246" i="4" s="1"/>
  <c r="AA247" i="4" s="1"/>
  <c r="AA248" i="4" s="1"/>
  <c r="AA249" i="4" s="1"/>
  <c r="AA250" i="4" s="1"/>
  <c r="AA251" i="4" s="1"/>
  <c r="AA252" i="4" s="1"/>
  <c r="AA253" i="4" s="1"/>
  <c r="AA254" i="4" s="1"/>
  <c r="AA255" i="4" s="1"/>
  <c r="AA256" i="4" s="1"/>
  <c r="AA257" i="4" s="1"/>
  <c r="AA258" i="4" s="1"/>
  <c r="AA259" i="4" s="1"/>
  <c r="AA260" i="4" s="1"/>
  <c r="AA261" i="4" s="1"/>
  <c r="AA262" i="4" s="1"/>
  <c r="AA263" i="4" s="1"/>
  <c r="AA264" i="4" s="1"/>
  <c r="AA265" i="4" s="1"/>
  <c r="AA266" i="4" s="1"/>
  <c r="AA267" i="4" s="1"/>
  <c r="AA268" i="4" s="1"/>
  <c r="AA269" i="4" s="1"/>
  <c r="AA270" i="4" s="1"/>
  <c r="AA271" i="4" s="1"/>
  <c r="AA272" i="4" s="1"/>
  <c r="AA273" i="4" s="1"/>
  <c r="AA274" i="4" s="1"/>
  <c r="AA275" i="4" s="1"/>
  <c r="AA276" i="4" s="1"/>
  <c r="AA277" i="4" s="1"/>
  <c r="AA278" i="4" s="1"/>
  <c r="AA279" i="4" s="1"/>
  <c r="AA280" i="4" s="1"/>
  <c r="AA281" i="4" s="1"/>
  <c r="AA282" i="4" s="1"/>
  <c r="AA283" i="4" s="1"/>
  <c r="AA284" i="4" s="1"/>
  <c r="AA285" i="4" s="1"/>
  <c r="AA286" i="4" s="1"/>
  <c r="AA287" i="4" s="1"/>
  <c r="AA288" i="4" s="1"/>
  <c r="AA289" i="4" s="1"/>
  <c r="AA290" i="4" s="1"/>
  <c r="AA291" i="4" s="1"/>
  <c r="AA292" i="4" s="1"/>
  <c r="AA293" i="4" s="1"/>
  <c r="AA294" i="4" s="1"/>
  <c r="AA295" i="4" s="1"/>
  <c r="AA296" i="4" s="1"/>
  <c r="AA297" i="4" s="1"/>
  <c r="AA298" i="4" s="1"/>
  <c r="AA299" i="4" s="1"/>
  <c r="AA300" i="4" s="1"/>
  <c r="AA301" i="4" s="1"/>
  <c r="AA302" i="4" s="1"/>
  <c r="AA303" i="4" s="1"/>
  <c r="AA304" i="4" s="1"/>
  <c r="AA305" i="4" s="1"/>
  <c r="AA306" i="4" s="1"/>
  <c r="AA307" i="4" s="1"/>
  <c r="AA308" i="4" s="1"/>
  <c r="AA309" i="4" s="1"/>
  <c r="AA310" i="4" s="1"/>
  <c r="AA311" i="4" s="1"/>
  <c r="AA312" i="4" s="1"/>
  <c r="AA313" i="4" s="1"/>
  <c r="AA314" i="4" s="1"/>
  <c r="AA315" i="4" s="1"/>
  <c r="AA316" i="4" s="1"/>
  <c r="AA317" i="4" s="1"/>
  <c r="AA318" i="4" s="1"/>
  <c r="AA319" i="4" s="1"/>
  <c r="AA320" i="4" s="1"/>
  <c r="AA321" i="4" s="1"/>
  <c r="AA322" i="4" s="1"/>
  <c r="AA323" i="4" s="1"/>
  <c r="AA324" i="4" s="1"/>
  <c r="AA325" i="4" s="1"/>
  <c r="AA326" i="4" s="1"/>
  <c r="AA327" i="4" s="1"/>
  <c r="AA328" i="4" s="1"/>
  <c r="AA329" i="4" s="1"/>
  <c r="AA330" i="4" s="1"/>
  <c r="AA331" i="4" s="1"/>
  <c r="AA332" i="4" s="1"/>
  <c r="AA333" i="4" s="1"/>
  <c r="AA334" i="4" s="1"/>
  <c r="AA335" i="4" s="1"/>
  <c r="AA336" i="4" s="1"/>
  <c r="AA337" i="4" s="1"/>
  <c r="AA338" i="4" s="1"/>
  <c r="AA339" i="4" s="1"/>
  <c r="AA340" i="4" s="1"/>
  <c r="AA341" i="4" s="1"/>
  <c r="AA342" i="4" s="1"/>
  <c r="AA343" i="4" s="1"/>
  <c r="AA344" i="4" s="1"/>
  <c r="AA345" i="4" s="1"/>
  <c r="AA346" i="4" s="1"/>
  <c r="AA347" i="4" s="1"/>
  <c r="AA348" i="4" s="1"/>
  <c r="AA349" i="4" s="1"/>
  <c r="AA350" i="4" s="1"/>
  <c r="AA351" i="4" s="1"/>
  <c r="Y84" i="4"/>
  <c r="Y85" i="4" s="1"/>
  <c r="Y86" i="4" s="1"/>
  <c r="Y87" i="4" s="1"/>
  <c r="Y88" i="4" s="1"/>
  <c r="Y89" i="4" s="1"/>
  <c r="Y90" i="4" s="1"/>
  <c r="Y91" i="4" s="1"/>
  <c r="Y92" i="4" s="1"/>
  <c r="Y93" i="4" s="1"/>
  <c r="Y94" i="4" s="1"/>
  <c r="Y95" i="4" s="1"/>
  <c r="Y96" i="4" s="1"/>
  <c r="Y97" i="4" s="1"/>
  <c r="Y98" i="4" s="1"/>
  <c r="Y99" i="4" s="1"/>
  <c r="Y100" i="4" s="1"/>
  <c r="Y101" i="4" s="1"/>
  <c r="Y102" i="4" s="1"/>
  <c r="Y103" i="4" s="1"/>
  <c r="Y104" i="4" s="1"/>
  <c r="Y105" i="4" s="1"/>
  <c r="Y106" i="4" s="1"/>
  <c r="Y107" i="4" s="1"/>
  <c r="Y108" i="4" s="1"/>
  <c r="Y109" i="4" s="1"/>
  <c r="Y110" i="4" s="1"/>
  <c r="Y111" i="4" s="1"/>
  <c r="Y112" i="4" s="1"/>
  <c r="Y113" i="4" s="1"/>
  <c r="Y114" i="4" s="1"/>
  <c r="Y115" i="4" s="1"/>
  <c r="Y116" i="4" s="1"/>
  <c r="Y117" i="4" s="1"/>
  <c r="Y118" i="4" s="1"/>
  <c r="Y119" i="4" s="1"/>
  <c r="Y120" i="4" s="1"/>
  <c r="Y121" i="4" s="1"/>
  <c r="Y122" i="4" s="1"/>
  <c r="Y123" i="4" s="1"/>
  <c r="Y124" i="4" s="1"/>
  <c r="Y125" i="4" s="1"/>
  <c r="Y126" i="4" s="1"/>
  <c r="Y127" i="4" s="1"/>
  <c r="Y128" i="4" s="1"/>
  <c r="Y129" i="4" s="1"/>
  <c r="Y130" i="4" s="1"/>
  <c r="Y131" i="4" s="1"/>
  <c r="Y132" i="4" s="1"/>
  <c r="Y133" i="4" s="1"/>
  <c r="Y134" i="4" s="1"/>
  <c r="Y135" i="4" s="1"/>
  <c r="Y136" i="4" s="1"/>
  <c r="Y137" i="4" s="1"/>
  <c r="Y138" i="4" s="1"/>
  <c r="Y139" i="4" s="1"/>
  <c r="Y140" i="4" s="1"/>
  <c r="Y141" i="4" s="1"/>
  <c r="Y142" i="4" s="1"/>
  <c r="Y143" i="4" s="1"/>
  <c r="Y144" i="4" s="1"/>
  <c r="Y145" i="4" s="1"/>
  <c r="Y146" i="4" s="1"/>
  <c r="Y147" i="4" s="1"/>
  <c r="Y148" i="4" s="1"/>
  <c r="Y149" i="4" s="1"/>
  <c r="Y150" i="4" s="1"/>
  <c r="Y151" i="4" s="1"/>
  <c r="Y152" i="4" s="1"/>
  <c r="Y153" i="4" s="1"/>
  <c r="Y154" i="4" s="1"/>
  <c r="Y155" i="4" s="1"/>
  <c r="Y156" i="4" s="1"/>
  <c r="Y157" i="4" s="1"/>
  <c r="Y158" i="4" s="1"/>
  <c r="Y159" i="4" s="1"/>
  <c r="Y160" i="4" s="1"/>
  <c r="Y161" i="4" s="1"/>
  <c r="Y162" i="4" s="1"/>
  <c r="Y163" i="4" s="1"/>
  <c r="Y164" i="4" s="1"/>
  <c r="Y165" i="4" s="1"/>
  <c r="Y167" i="4" s="1"/>
  <c r="Y168" i="4" s="1"/>
  <c r="Y169" i="4" s="1"/>
  <c r="Y170" i="4" s="1"/>
  <c r="Y171" i="4" s="1"/>
  <c r="Y172" i="4" s="1"/>
  <c r="Y173" i="4" s="1"/>
  <c r="Y174" i="4" s="1"/>
  <c r="Y175" i="4" s="1"/>
  <c r="Y176" i="4" s="1"/>
  <c r="Y177" i="4" s="1"/>
  <c r="Y178" i="4" s="1"/>
  <c r="Y179" i="4" s="1"/>
  <c r="Y180" i="4" s="1"/>
  <c r="Y181" i="4" s="1"/>
  <c r="Y182" i="4" s="1"/>
  <c r="Y183" i="4" s="1"/>
  <c r="Y184" i="4" s="1"/>
  <c r="Y185" i="4" s="1"/>
  <c r="Y186" i="4" s="1"/>
  <c r="Y187" i="4" s="1"/>
  <c r="Y188" i="4" s="1"/>
  <c r="Y189" i="4" s="1"/>
  <c r="Y190" i="4" s="1"/>
  <c r="Y191" i="4" s="1"/>
  <c r="Y192" i="4" s="1"/>
  <c r="Y193" i="4" s="1"/>
  <c r="Y194" i="4" s="1"/>
  <c r="Y195" i="4" s="1"/>
  <c r="Y196" i="4" s="1"/>
  <c r="Y197" i="4" s="1"/>
  <c r="Y198" i="4" s="1"/>
  <c r="Y199" i="4" s="1"/>
  <c r="Y200" i="4" s="1"/>
  <c r="Y201" i="4" s="1"/>
  <c r="Y202" i="4" s="1"/>
  <c r="Y203" i="4" s="1"/>
  <c r="Y204" i="4" s="1"/>
  <c r="Y205" i="4" s="1"/>
  <c r="Y206" i="4" s="1"/>
  <c r="Y207" i="4" s="1"/>
  <c r="Y208" i="4" s="1"/>
  <c r="Y209" i="4" s="1"/>
  <c r="Y210" i="4" s="1"/>
  <c r="Y211" i="4" s="1"/>
  <c r="Y212" i="4" s="1"/>
  <c r="Y213" i="4" s="1"/>
  <c r="Y214" i="4" s="1"/>
  <c r="Y215" i="4" s="1"/>
  <c r="Y216" i="4" s="1"/>
  <c r="Y217" i="4" s="1"/>
  <c r="Y218" i="4" s="1"/>
  <c r="Y219" i="4" s="1"/>
  <c r="Y220" i="4" s="1"/>
  <c r="Y221" i="4" s="1"/>
  <c r="Y222" i="4" s="1"/>
  <c r="Y223" i="4" s="1"/>
  <c r="Y224" i="4" s="1"/>
  <c r="Y225" i="4" s="1"/>
  <c r="Y226" i="4" s="1"/>
  <c r="Y227" i="4" s="1"/>
  <c r="Y228" i="4" s="1"/>
  <c r="Y229" i="4" s="1"/>
  <c r="Y230" i="4" s="1"/>
  <c r="Y231" i="4" s="1"/>
  <c r="Y232" i="4" s="1"/>
  <c r="Y233" i="4" s="1"/>
  <c r="Y234" i="4" s="1"/>
  <c r="Y235" i="4" s="1"/>
  <c r="Y236" i="4" s="1"/>
  <c r="Y237" i="4" s="1"/>
  <c r="Y238" i="4" s="1"/>
  <c r="Y239" i="4" s="1"/>
  <c r="Y240" i="4" s="1"/>
  <c r="Y241" i="4" s="1"/>
  <c r="AA75" i="4"/>
  <c r="AA76" i="4" s="1"/>
  <c r="AA77" i="4" s="1"/>
  <c r="AA78" i="4" s="1"/>
  <c r="AA79" i="4" s="1"/>
  <c r="AA80" i="4" s="1"/>
  <c r="AA81" i="4" s="1"/>
  <c r="AA82" i="4" s="1"/>
  <c r="AB56" i="4"/>
  <c r="AB57" i="4" s="1"/>
  <c r="AB58" i="4" s="1"/>
  <c r="AB59" i="4" s="1"/>
  <c r="AB60" i="4" s="1"/>
  <c r="AB61" i="4" s="1"/>
  <c r="AB62" i="4" s="1"/>
  <c r="AB63" i="4" s="1"/>
  <c r="AB64" i="4" s="1"/>
  <c r="AB65" i="4" s="1"/>
  <c r="AB66" i="4" s="1"/>
  <c r="AB67" i="4" s="1"/>
  <c r="AB68" i="4" s="1"/>
  <c r="AB69" i="4" s="1"/>
  <c r="AB70" i="4" s="1"/>
  <c r="AB71" i="4" s="1"/>
  <c r="AB72" i="4" s="1"/>
  <c r="AB73" i="4" s="1"/>
  <c r="AB74" i="4" s="1"/>
  <c r="AB75" i="4" s="1"/>
  <c r="AB76" i="4" s="1"/>
  <c r="AB77" i="4" s="1"/>
  <c r="AB78" i="4" s="1"/>
  <c r="AB79" i="4" s="1"/>
  <c r="AB80" i="4" s="1"/>
  <c r="AB81" i="4" s="1"/>
  <c r="AB82" i="4" s="1"/>
  <c r="AB83" i="4" s="1"/>
  <c r="AB84" i="4" s="1"/>
  <c r="AB85" i="4" s="1"/>
  <c r="AB86" i="4" s="1"/>
  <c r="AB87" i="4" s="1"/>
  <c r="AB88" i="4" s="1"/>
  <c r="AB89" i="4" s="1"/>
  <c r="AB90" i="4" s="1"/>
  <c r="AB91" i="4" s="1"/>
  <c r="AB92" i="4" s="1"/>
  <c r="AB93" i="4" s="1"/>
  <c r="AB94" i="4" s="1"/>
  <c r="AB95" i="4" s="1"/>
  <c r="AB96" i="4" s="1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B114" i="4" s="1"/>
  <c r="AB115" i="4" s="1"/>
  <c r="AB116" i="4" s="1"/>
  <c r="AB117" i="4" s="1"/>
  <c r="AB118" i="4" s="1"/>
  <c r="AB119" i="4" s="1"/>
  <c r="AB120" i="4" s="1"/>
  <c r="AB121" i="4" s="1"/>
  <c r="AB122" i="4" s="1"/>
  <c r="AB123" i="4" s="1"/>
  <c r="AB124" i="4" s="1"/>
  <c r="AB125" i="4" s="1"/>
  <c r="AB126" i="4" s="1"/>
  <c r="AB127" i="4" s="1"/>
  <c r="AB128" i="4" s="1"/>
  <c r="AB129" i="4" s="1"/>
  <c r="AB130" i="4" s="1"/>
  <c r="AB131" i="4" s="1"/>
  <c r="AB132" i="4" s="1"/>
  <c r="AB133" i="4" s="1"/>
  <c r="AB134" i="4" s="1"/>
  <c r="AB135" i="4" s="1"/>
  <c r="AB136" i="4" s="1"/>
  <c r="AB137" i="4" s="1"/>
  <c r="AB138" i="4" s="1"/>
  <c r="AB139" i="4" s="1"/>
  <c r="AB140" i="4" s="1"/>
  <c r="AB141" i="4" s="1"/>
  <c r="AB142" i="4" s="1"/>
  <c r="AB143" i="4" s="1"/>
  <c r="AB144" i="4" s="1"/>
  <c r="AB145" i="4" s="1"/>
  <c r="AB146" i="4" s="1"/>
  <c r="AB147" i="4" s="1"/>
  <c r="AB148" i="4" s="1"/>
  <c r="AB149" i="4" s="1"/>
  <c r="AB150" i="4" s="1"/>
  <c r="AB151" i="4" s="1"/>
  <c r="AB152" i="4" s="1"/>
  <c r="AB153" i="4" s="1"/>
  <c r="AB154" i="4" s="1"/>
  <c r="AB155" i="4" s="1"/>
  <c r="AB156" i="4" s="1"/>
  <c r="AB157" i="4" s="1"/>
  <c r="AB158" i="4" s="1"/>
  <c r="AB159" i="4" s="1"/>
  <c r="AB160" i="4" s="1"/>
  <c r="AB161" i="4" s="1"/>
  <c r="AB162" i="4" s="1"/>
  <c r="AB163" i="4" s="1"/>
  <c r="AB164" i="4" s="1"/>
  <c r="AB165" i="4" s="1"/>
  <c r="AB167" i="4" s="1"/>
  <c r="AB168" i="4" s="1"/>
  <c r="AB169" i="4" s="1"/>
  <c r="AB170" i="4" s="1"/>
  <c r="AB171" i="4" s="1"/>
  <c r="AB172" i="4" s="1"/>
  <c r="AB173" i="4" s="1"/>
  <c r="AB174" i="4" s="1"/>
  <c r="AB175" i="4" s="1"/>
  <c r="AB176" i="4" s="1"/>
  <c r="AB177" i="4" s="1"/>
  <c r="AB178" i="4" s="1"/>
  <c r="AB179" i="4" s="1"/>
  <c r="AB180" i="4" s="1"/>
  <c r="AB181" i="4" s="1"/>
  <c r="AB182" i="4" s="1"/>
  <c r="AB183" i="4" s="1"/>
  <c r="AB184" i="4" s="1"/>
  <c r="AB185" i="4" s="1"/>
  <c r="AB186" i="4" s="1"/>
  <c r="AB187" i="4" s="1"/>
  <c r="AB188" i="4" s="1"/>
  <c r="AB189" i="4" s="1"/>
  <c r="AB190" i="4" s="1"/>
  <c r="AB191" i="4" s="1"/>
  <c r="AB192" i="4" s="1"/>
  <c r="AB193" i="4" s="1"/>
  <c r="AB194" i="4" s="1"/>
  <c r="AB195" i="4" s="1"/>
  <c r="AB196" i="4" s="1"/>
  <c r="AB197" i="4" s="1"/>
  <c r="AB198" i="4" s="1"/>
  <c r="AB199" i="4" s="1"/>
  <c r="AB200" i="4" s="1"/>
  <c r="AB201" i="4" s="1"/>
  <c r="AB202" i="4" s="1"/>
  <c r="AB203" i="4" s="1"/>
  <c r="AB204" i="4" s="1"/>
  <c r="AB205" i="4" s="1"/>
  <c r="AB206" i="4" s="1"/>
  <c r="AB207" i="4" s="1"/>
  <c r="AB208" i="4" s="1"/>
  <c r="AB209" i="4" s="1"/>
  <c r="AB210" i="4" s="1"/>
  <c r="AB211" i="4" s="1"/>
  <c r="AB212" i="4" s="1"/>
  <c r="AB213" i="4" s="1"/>
  <c r="AB214" i="4" s="1"/>
  <c r="AB215" i="4" s="1"/>
  <c r="AB216" i="4" s="1"/>
  <c r="AB217" i="4" s="1"/>
  <c r="AB218" i="4" s="1"/>
  <c r="AB219" i="4" s="1"/>
  <c r="AB220" i="4" s="1"/>
  <c r="AB221" i="4" s="1"/>
  <c r="AB222" i="4" s="1"/>
  <c r="AB223" i="4" s="1"/>
  <c r="AB224" i="4" s="1"/>
  <c r="AB225" i="4" s="1"/>
  <c r="AB226" i="4" s="1"/>
  <c r="AB227" i="4" s="1"/>
  <c r="AB228" i="4" s="1"/>
  <c r="AB229" i="4" s="1"/>
  <c r="AB230" i="4" s="1"/>
  <c r="AB231" i="4" s="1"/>
  <c r="AB232" i="4" s="1"/>
  <c r="AB233" i="4" s="1"/>
  <c r="AB234" i="4" s="1"/>
  <c r="AB235" i="4" s="1"/>
  <c r="AB236" i="4" s="1"/>
  <c r="AB237" i="4" s="1"/>
  <c r="AB238" i="4" s="1"/>
  <c r="AB239" i="4" s="1"/>
  <c r="AB240" i="4" s="1"/>
  <c r="AB241" i="4" s="1"/>
  <c r="AB242" i="4" s="1"/>
  <c r="AB243" i="4" s="1"/>
  <c r="AB244" i="4" s="1"/>
  <c r="AB245" i="4" s="1"/>
  <c r="AB246" i="4" s="1"/>
  <c r="AB247" i="4" s="1"/>
  <c r="AB248" i="4" s="1"/>
  <c r="AB249" i="4" s="1"/>
  <c r="AB250" i="4" s="1"/>
  <c r="AB251" i="4" s="1"/>
  <c r="AB252" i="4" s="1"/>
  <c r="AB253" i="4" s="1"/>
  <c r="AB254" i="4" s="1"/>
  <c r="AB255" i="4" s="1"/>
  <c r="AB256" i="4" s="1"/>
  <c r="AB257" i="4" s="1"/>
  <c r="AB258" i="4" s="1"/>
  <c r="AB259" i="4" s="1"/>
  <c r="AB260" i="4" s="1"/>
  <c r="AB261" i="4" s="1"/>
  <c r="AB262" i="4" s="1"/>
  <c r="AB263" i="4" s="1"/>
  <c r="AB264" i="4" s="1"/>
  <c r="AB265" i="4" s="1"/>
  <c r="AB266" i="4" s="1"/>
  <c r="AB267" i="4" s="1"/>
  <c r="AB268" i="4" s="1"/>
  <c r="AB269" i="4" s="1"/>
  <c r="AB270" i="4" s="1"/>
  <c r="AB271" i="4" s="1"/>
  <c r="AB272" i="4" s="1"/>
  <c r="AB273" i="4" s="1"/>
  <c r="AB274" i="4" s="1"/>
  <c r="AB275" i="4" s="1"/>
  <c r="AB276" i="4" s="1"/>
  <c r="AB277" i="4" s="1"/>
  <c r="AB278" i="4" s="1"/>
  <c r="AB279" i="4" s="1"/>
  <c r="AB280" i="4" s="1"/>
  <c r="AB281" i="4" s="1"/>
  <c r="AB282" i="4" s="1"/>
  <c r="AB283" i="4" s="1"/>
  <c r="AB284" i="4" s="1"/>
  <c r="AB285" i="4" s="1"/>
  <c r="AB286" i="4" s="1"/>
  <c r="AB287" i="4" s="1"/>
  <c r="AB288" i="4" s="1"/>
  <c r="AB289" i="4" s="1"/>
  <c r="AB290" i="4" s="1"/>
  <c r="AB291" i="4" s="1"/>
  <c r="AB292" i="4" s="1"/>
  <c r="AB293" i="4" s="1"/>
  <c r="AB294" i="4" s="1"/>
  <c r="AB295" i="4" s="1"/>
  <c r="AB296" i="4" s="1"/>
  <c r="AB297" i="4" s="1"/>
  <c r="AB298" i="4" s="1"/>
  <c r="AB299" i="4" s="1"/>
  <c r="AB300" i="4" s="1"/>
  <c r="AB301" i="4" s="1"/>
  <c r="AB302" i="4" s="1"/>
  <c r="AB303" i="4" s="1"/>
  <c r="AB304" i="4" s="1"/>
  <c r="AB305" i="4" s="1"/>
  <c r="AB306" i="4" s="1"/>
  <c r="AB307" i="4" s="1"/>
  <c r="AB308" i="4" s="1"/>
  <c r="AB309" i="4" s="1"/>
  <c r="AB310" i="4" s="1"/>
  <c r="AB311" i="4" s="1"/>
  <c r="AB312" i="4" s="1"/>
  <c r="AB313" i="4" s="1"/>
  <c r="AB314" i="4" s="1"/>
  <c r="AB315" i="4" s="1"/>
  <c r="AB316" i="4" s="1"/>
  <c r="AB317" i="4" s="1"/>
  <c r="AB318" i="4" s="1"/>
  <c r="AB319" i="4" s="1"/>
  <c r="AB320" i="4" s="1"/>
  <c r="AB321" i="4" s="1"/>
  <c r="AB322" i="4" s="1"/>
  <c r="AB323" i="4" s="1"/>
  <c r="AB324" i="4" s="1"/>
  <c r="AB325" i="4" s="1"/>
  <c r="AB326" i="4" s="1"/>
  <c r="AB327" i="4" s="1"/>
  <c r="AB328" i="4" s="1"/>
  <c r="AB329" i="4" s="1"/>
  <c r="AB330" i="4" s="1"/>
  <c r="AB331" i="4" s="1"/>
  <c r="AB332" i="4" s="1"/>
  <c r="AB333" i="4" s="1"/>
  <c r="AB334" i="4" s="1"/>
  <c r="AB335" i="4" s="1"/>
  <c r="AB336" i="4" s="1"/>
  <c r="AB337" i="4" s="1"/>
  <c r="AB338" i="4" s="1"/>
  <c r="AB339" i="4" s="1"/>
  <c r="AB340" i="4" s="1"/>
  <c r="AB341" i="4" s="1"/>
  <c r="AB342" i="4" s="1"/>
  <c r="AB343" i="4" s="1"/>
  <c r="AB344" i="4" s="1"/>
  <c r="AB345" i="4" s="1"/>
  <c r="AB346" i="4" s="1"/>
  <c r="AB347" i="4" s="1"/>
  <c r="AB348" i="4" s="1"/>
  <c r="AB349" i="4" s="1"/>
  <c r="AB350" i="4" s="1"/>
  <c r="AB351" i="4" s="1"/>
  <c r="AA56" i="4"/>
  <c r="AA57" i="4" s="1"/>
  <c r="AA58" i="4" s="1"/>
  <c r="AA59" i="4" s="1"/>
  <c r="AA60" i="4" s="1"/>
  <c r="AA61" i="4" s="1"/>
  <c r="AA62" i="4" s="1"/>
  <c r="AA63" i="4" s="1"/>
  <c r="AA65" i="4" s="1"/>
  <c r="AA66" i="4" s="1"/>
  <c r="AA67" i="4" s="1"/>
  <c r="AA68" i="4" s="1"/>
  <c r="AA69" i="4" s="1"/>
  <c r="AA70" i="4" s="1"/>
  <c r="AA71" i="4" s="1"/>
  <c r="AA72" i="4" s="1"/>
  <c r="AA73" i="4" s="1"/>
  <c r="Z42" i="4"/>
  <c r="Z43" i="4" s="1"/>
  <c r="Z44" i="4" s="1"/>
  <c r="Z45" i="4" s="1"/>
  <c r="Z46" i="4" s="1"/>
  <c r="Z47" i="4" s="1"/>
  <c r="Z48" i="4" s="1"/>
  <c r="Z49" i="4" s="1"/>
  <c r="Z50" i="4" s="1"/>
  <c r="Z51" i="4" s="1"/>
  <c r="Z52" i="4" s="1"/>
  <c r="Z53" i="4" s="1"/>
  <c r="Z54" i="4" s="1"/>
  <c r="Z55" i="4" s="1"/>
  <c r="Z56" i="4" s="1"/>
  <c r="Z57" i="4" s="1"/>
  <c r="Z58" i="4" s="1"/>
  <c r="Z59" i="4" s="1"/>
  <c r="Z60" i="4" s="1"/>
  <c r="Z61" i="4" s="1"/>
  <c r="Z62" i="4" s="1"/>
  <c r="Z63" i="4" s="1"/>
  <c r="Z64" i="4" s="1"/>
  <c r="Z65" i="4" s="1"/>
  <c r="Z66" i="4" s="1"/>
  <c r="Z67" i="4" s="1"/>
  <c r="Z68" i="4" s="1"/>
  <c r="Z69" i="4" s="1"/>
  <c r="Z70" i="4" s="1"/>
  <c r="Z71" i="4" s="1"/>
  <c r="Z72" i="4" s="1"/>
  <c r="Z73" i="4" s="1"/>
  <c r="Z74" i="4" s="1"/>
  <c r="Z75" i="4" s="1"/>
  <c r="Z76" i="4" s="1"/>
  <c r="Z77" i="4" s="1"/>
  <c r="Z78" i="4" s="1"/>
  <c r="Z79" i="4" s="1"/>
  <c r="Z80" i="4" s="1"/>
  <c r="Z81" i="4" s="1"/>
  <c r="Z82" i="4" s="1"/>
  <c r="Z83" i="4" s="1"/>
  <c r="Z84" i="4" s="1"/>
  <c r="Z85" i="4" s="1"/>
  <c r="Z86" i="4" s="1"/>
  <c r="Z87" i="4" s="1"/>
  <c r="Z88" i="4" s="1"/>
  <c r="Z89" i="4" s="1"/>
  <c r="Z90" i="4" s="1"/>
  <c r="Z91" i="4" s="1"/>
  <c r="Z92" i="4" s="1"/>
  <c r="Z93" i="4" s="1"/>
  <c r="Z94" i="4" s="1"/>
  <c r="Z95" i="4" s="1"/>
  <c r="Z96" i="4" s="1"/>
  <c r="Z97" i="4" s="1"/>
  <c r="Z98" i="4" s="1"/>
  <c r="Z99" i="4" s="1"/>
  <c r="Z100" i="4" s="1"/>
  <c r="Z101" i="4" s="1"/>
  <c r="Z102" i="4" s="1"/>
  <c r="Z103" i="4" s="1"/>
  <c r="Z104" i="4" s="1"/>
  <c r="Z105" i="4" s="1"/>
  <c r="Z106" i="4" s="1"/>
  <c r="Z107" i="4" s="1"/>
  <c r="Z108" i="4" s="1"/>
  <c r="Z109" i="4" s="1"/>
  <c r="Z110" i="4" s="1"/>
  <c r="Z111" i="4" s="1"/>
  <c r="Z112" i="4" s="1"/>
  <c r="Z113" i="4" s="1"/>
  <c r="Z114" i="4" s="1"/>
  <c r="Z115" i="4" s="1"/>
  <c r="Z116" i="4" s="1"/>
  <c r="Z117" i="4" s="1"/>
  <c r="Z118" i="4" s="1"/>
  <c r="Z119" i="4" s="1"/>
  <c r="Z120" i="4" s="1"/>
  <c r="Z121" i="4" s="1"/>
  <c r="Z122" i="4" s="1"/>
  <c r="Z123" i="4" s="1"/>
  <c r="Z124" i="4" s="1"/>
  <c r="Z125" i="4" s="1"/>
  <c r="Z126" i="4" s="1"/>
  <c r="Z127" i="4" s="1"/>
  <c r="Z128" i="4" s="1"/>
  <c r="Z129" i="4" s="1"/>
  <c r="Z130" i="4" s="1"/>
  <c r="Z131" i="4" s="1"/>
  <c r="Z132" i="4" s="1"/>
  <c r="Z133" i="4" s="1"/>
  <c r="Z134" i="4" s="1"/>
  <c r="Z135" i="4" s="1"/>
  <c r="Z136" i="4" s="1"/>
  <c r="Z137" i="4" s="1"/>
  <c r="Z138" i="4" s="1"/>
  <c r="Z139" i="4" s="1"/>
  <c r="Z140" i="4" s="1"/>
  <c r="Z141" i="4" s="1"/>
  <c r="Z142" i="4" s="1"/>
  <c r="Z143" i="4" s="1"/>
  <c r="Z144" i="4" s="1"/>
  <c r="Z145" i="4" s="1"/>
  <c r="Z146" i="4" s="1"/>
  <c r="Z147" i="4" s="1"/>
  <c r="Z148" i="4" s="1"/>
  <c r="Z149" i="4" s="1"/>
  <c r="Z150" i="4" s="1"/>
  <c r="Z151" i="4" s="1"/>
  <c r="Z152" i="4" s="1"/>
  <c r="Z153" i="4" s="1"/>
  <c r="Z154" i="4" s="1"/>
  <c r="Z155" i="4" s="1"/>
  <c r="Z156" i="4" s="1"/>
  <c r="Z157" i="4" s="1"/>
  <c r="Z158" i="4" s="1"/>
  <c r="Z159" i="4" s="1"/>
  <c r="Z160" i="4" s="1"/>
  <c r="Z161" i="4" s="1"/>
  <c r="Z162" i="4" s="1"/>
  <c r="Z163" i="4" s="1"/>
  <c r="Z164" i="4" s="1"/>
  <c r="Z165" i="4" s="1"/>
  <c r="Z167" i="4" s="1"/>
  <c r="Z168" i="4" s="1"/>
  <c r="Z169" i="4" s="1"/>
  <c r="Z170" i="4" s="1"/>
  <c r="Z171" i="4" s="1"/>
  <c r="Z172" i="4" s="1"/>
  <c r="AC31" i="4"/>
  <c r="AC32" i="4" s="1"/>
  <c r="AC33" i="4" s="1"/>
  <c r="AC34" i="4" s="1"/>
  <c r="AC35" i="4" s="1"/>
  <c r="AC36" i="4" s="1"/>
  <c r="AC37" i="4" s="1"/>
  <c r="AC38" i="4" s="1"/>
  <c r="AC39" i="4" s="1"/>
  <c r="AC40" i="4" s="1"/>
  <c r="AC41" i="4" s="1"/>
  <c r="AC42" i="4" s="1"/>
  <c r="AC43" i="4" s="1"/>
  <c r="AC44" i="4" s="1"/>
  <c r="AC45" i="4" s="1"/>
  <c r="AC46" i="4" s="1"/>
  <c r="AC47" i="4" s="1"/>
  <c r="AC48" i="4" s="1"/>
  <c r="AC49" i="4" s="1"/>
  <c r="AC50" i="4" s="1"/>
  <c r="AC51" i="4" s="1"/>
  <c r="AC52" i="4" s="1"/>
  <c r="AC53" i="4" s="1"/>
  <c r="AC54" i="4" s="1"/>
  <c r="AC55" i="4" s="1"/>
  <c r="AC56" i="4" s="1"/>
  <c r="AC57" i="4" s="1"/>
  <c r="AC58" i="4" s="1"/>
  <c r="AC59" i="4" s="1"/>
  <c r="AC60" i="4" s="1"/>
  <c r="AC61" i="4" s="1"/>
  <c r="AC62" i="4" s="1"/>
  <c r="AC63" i="4" s="1"/>
  <c r="AC64" i="4" s="1"/>
  <c r="AC65" i="4" s="1"/>
  <c r="AC66" i="4" s="1"/>
  <c r="AC67" i="4" s="1"/>
  <c r="AC68" i="4" s="1"/>
  <c r="AC69" i="4" s="1"/>
  <c r="AC70" i="4" s="1"/>
  <c r="AC71" i="4" s="1"/>
  <c r="AC72" i="4" s="1"/>
  <c r="AC73" i="4" s="1"/>
  <c r="AC74" i="4" s="1"/>
  <c r="AC75" i="4" s="1"/>
  <c r="AC76" i="4" s="1"/>
  <c r="AC77" i="4" s="1"/>
  <c r="AC78" i="4" s="1"/>
  <c r="AC79" i="4" s="1"/>
  <c r="AC80" i="4" s="1"/>
  <c r="AC81" i="4" s="1"/>
  <c r="AC82" i="4" s="1"/>
  <c r="AC83" i="4" s="1"/>
  <c r="AC84" i="4" s="1"/>
  <c r="AC85" i="4" s="1"/>
  <c r="AC86" i="4" s="1"/>
  <c r="AC87" i="4" s="1"/>
  <c r="AC88" i="4" s="1"/>
  <c r="AC89" i="4" s="1"/>
  <c r="AC90" i="4" s="1"/>
  <c r="AC91" i="4" s="1"/>
  <c r="AC92" i="4" s="1"/>
  <c r="AC93" i="4" s="1"/>
  <c r="AC94" i="4" s="1"/>
  <c r="AC95" i="4" s="1"/>
  <c r="AC96" i="4" s="1"/>
  <c r="AC97" i="4" s="1"/>
  <c r="AC98" i="4" s="1"/>
  <c r="AC99" i="4" s="1"/>
  <c r="AC100" i="4" s="1"/>
  <c r="AC101" i="4" s="1"/>
  <c r="AC102" i="4" s="1"/>
  <c r="AC103" i="4" s="1"/>
  <c r="AC104" i="4" s="1"/>
  <c r="AC105" i="4" s="1"/>
  <c r="AC106" i="4" s="1"/>
  <c r="AC107" i="4" s="1"/>
  <c r="AC108" i="4" s="1"/>
  <c r="AC109" i="4" s="1"/>
  <c r="AC110" i="4" s="1"/>
  <c r="AC111" i="4" s="1"/>
  <c r="AC112" i="4" s="1"/>
  <c r="AC113" i="4" s="1"/>
  <c r="AC114" i="4" s="1"/>
  <c r="AC115" i="4" s="1"/>
  <c r="AC116" i="4" s="1"/>
  <c r="AC117" i="4" s="1"/>
  <c r="AC118" i="4" s="1"/>
  <c r="AC119" i="4" s="1"/>
  <c r="AC120" i="4" s="1"/>
  <c r="AC121" i="4" s="1"/>
  <c r="AC122" i="4" s="1"/>
  <c r="AC123" i="4" s="1"/>
  <c r="AC124" i="4" s="1"/>
  <c r="AC125" i="4" s="1"/>
  <c r="AC126" i="4" s="1"/>
  <c r="AC127" i="4" s="1"/>
  <c r="AC128" i="4" s="1"/>
  <c r="AC129" i="4" s="1"/>
  <c r="AC130" i="4" s="1"/>
  <c r="AC131" i="4" s="1"/>
  <c r="AC132" i="4" s="1"/>
  <c r="AC133" i="4" s="1"/>
  <c r="AC134" i="4" s="1"/>
  <c r="AC135" i="4" s="1"/>
  <c r="AC136" i="4" s="1"/>
  <c r="AC137" i="4" s="1"/>
  <c r="AC138" i="4" s="1"/>
  <c r="AC139" i="4" s="1"/>
  <c r="AC140" i="4" s="1"/>
  <c r="AC141" i="4" s="1"/>
  <c r="AC142" i="4" s="1"/>
  <c r="AC143" i="4" s="1"/>
  <c r="AC144" i="4" s="1"/>
  <c r="AC145" i="4" s="1"/>
  <c r="AC146" i="4" s="1"/>
  <c r="AC147" i="4" s="1"/>
  <c r="AC148" i="4" s="1"/>
  <c r="AC149" i="4" s="1"/>
  <c r="AC150" i="4" s="1"/>
  <c r="AC151" i="4" s="1"/>
  <c r="AC152" i="4" s="1"/>
  <c r="AC153" i="4" s="1"/>
  <c r="AC154" i="4" s="1"/>
  <c r="AC155" i="4" s="1"/>
  <c r="AC156" i="4" s="1"/>
  <c r="AC157" i="4" s="1"/>
  <c r="AC158" i="4" s="1"/>
  <c r="AC159" i="4" s="1"/>
  <c r="AC160" i="4" s="1"/>
  <c r="AC161" i="4" s="1"/>
  <c r="AC162" i="4" s="1"/>
  <c r="AC163" i="4" s="1"/>
  <c r="AC164" i="4" s="1"/>
  <c r="AC165" i="4" s="1"/>
  <c r="AC167" i="4" s="1"/>
  <c r="AC168" i="4" s="1"/>
  <c r="AC169" i="4" s="1"/>
  <c r="AC170" i="4" s="1"/>
  <c r="AC171" i="4" s="1"/>
  <c r="AC172" i="4" s="1"/>
  <c r="AC173" i="4" s="1"/>
  <c r="AC174" i="4" s="1"/>
  <c r="AC175" i="4" s="1"/>
  <c r="AC176" i="4" s="1"/>
  <c r="AC177" i="4" s="1"/>
  <c r="AC178" i="4" s="1"/>
  <c r="AC179" i="4" s="1"/>
  <c r="AC180" i="4" s="1"/>
  <c r="AC181" i="4" s="1"/>
  <c r="AC182" i="4" s="1"/>
  <c r="AC183" i="4" s="1"/>
  <c r="AC184" i="4" s="1"/>
  <c r="AC185" i="4" s="1"/>
  <c r="AC186" i="4" s="1"/>
  <c r="AC187" i="4" s="1"/>
  <c r="AC188" i="4" s="1"/>
  <c r="AC189" i="4" s="1"/>
  <c r="AC190" i="4" s="1"/>
  <c r="AC191" i="4" s="1"/>
  <c r="AC192" i="4" s="1"/>
  <c r="AC193" i="4" s="1"/>
  <c r="AC194" i="4" s="1"/>
  <c r="AC195" i="4" s="1"/>
  <c r="AC196" i="4" s="1"/>
  <c r="AC197" i="4" s="1"/>
  <c r="AC198" i="4" s="1"/>
  <c r="AC199" i="4" s="1"/>
  <c r="AC200" i="4" s="1"/>
  <c r="AC201" i="4" s="1"/>
  <c r="AC202" i="4" s="1"/>
  <c r="AC203" i="4" s="1"/>
  <c r="AC204" i="4" s="1"/>
  <c r="AC205" i="4" s="1"/>
  <c r="AC206" i="4" s="1"/>
  <c r="AC207" i="4" s="1"/>
  <c r="AC208" i="4" s="1"/>
  <c r="AC209" i="4" s="1"/>
  <c r="AC210" i="4" s="1"/>
  <c r="AC211" i="4" s="1"/>
  <c r="AC212" i="4" s="1"/>
  <c r="AC213" i="4" s="1"/>
  <c r="AC214" i="4" s="1"/>
  <c r="AC215" i="4" s="1"/>
  <c r="AC216" i="4" s="1"/>
  <c r="AC217" i="4" s="1"/>
  <c r="AC218" i="4" s="1"/>
  <c r="AC219" i="4" s="1"/>
  <c r="AC220" i="4" s="1"/>
  <c r="AC221" i="4" s="1"/>
  <c r="AC222" i="4" s="1"/>
  <c r="AC223" i="4" s="1"/>
  <c r="AC224" i="4" s="1"/>
  <c r="AC225" i="4" s="1"/>
  <c r="AC226" i="4" s="1"/>
  <c r="AC227" i="4" s="1"/>
  <c r="AC228" i="4" s="1"/>
  <c r="AC229" i="4" s="1"/>
  <c r="AC230" i="4" s="1"/>
  <c r="AC231" i="4" s="1"/>
  <c r="AC232" i="4" s="1"/>
  <c r="AC233" i="4" s="1"/>
  <c r="AC234" i="4" s="1"/>
  <c r="AC235" i="4" s="1"/>
  <c r="AC236" i="4" s="1"/>
  <c r="AC237" i="4" s="1"/>
  <c r="AC238" i="4" s="1"/>
  <c r="AC239" i="4" s="1"/>
  <c r="AC240" i="4" s="1"/>
  <c r="AC241" i="4" s="1"/>
  <c r="AC242" i="4" s="1"/>
  <c r="AC243" i="4" s="1"/>
  <c r="AC244" i="4" s="1"/>
  <c r="AC245" i="4" s="1"/>
  <c r="AC246" i="4" s="1"/>
  <c r="AC247" i="4" s="1"/>
  <c r="AC248" i="4" s="1"/>
  <c r="AC249" i="4" s="1"/>
  <c r="AC250" i="4" s="1"/>
  <c r="AC251" i="4" s="1"/>
  <c r="AC252" i="4" s="1"/>
  <c r="AC253" i="4" s="1"/>
  <c r="AC254" i="4" s="1"/>
  <c r="AC255" i="4" s="1"/>
  <c r="AC256" i="4" s="1"/>
  <c r="AC257" i="4" s="1"/>
  <c r="AC258" i="4" s="1"/>
  <c r="AC259" i="4" s="1"/>
  <c r="AC260" i="4" s="1"/>
  <c r="AC261" i="4" s="1"/>
  <c r="AC262" i="4" s="1"/>
  <c r="AC263" i="4" s="1"/>
  <c r="AC264" i="4" s="1"/>
  <c r="AC265" i="4" s="1"/>
  <c r="AC266" i="4" s="1"/>
  <c r="AC267" i="4" s="1"/>
  <c r="AC268" i="4" s="1"/>
  <c r="AC269" i="4" s="1"/>
  <c r="AC270" i="4" s="1"/>
  <c r="AC271" i="4" s="1"/>
  <c r="AC272" i="4" s="1"/>
  <c r="AC273" i="4" s="1"/>
  <c r="AC274" i="4" s="1"/>
  <c r="AC275" i="4" s="1"/>
  <c r="AC276" i="4" s="1"/>
  <c r="AC277" i="4" s="1"/>
  <c r="AC278" i="4" s="1"/>
  <c r="AC279" i="4" s="1"/>
  <c r="AC280" i="4" s="1"/>
  <c r="AC281" i="4" s="1"/>
  <c r="AC282" i="4" s="1"/>
  <c r="AC283" i="4" s="1"/>
  <c r="AC284" i="4" s="1"/>
  <c r="AC285" i="4" s="1"/>
  <c r="AC286" i="4" s="1"/>
  <c r="AC287" i="4" s="1"/>
  <c r="AC288" i="4" s="1"/>
  <c r="AC289" i="4" s="1"/>
  <c r="AC290" i="4" s="1"/>
  <c r="AC291" i="4" s="1"/>
  <c r="AC292" i="4" s="1"/>
  <c r="AC293" i="4" s="1"/>
  <c r="AC294" i="4" s="1"/>
  <c r="AC295" i="4" s="1"/>
  <c r="AC296" i="4" s="1"/>
  <c r="AC297" i="4" s="1"/>
  <c r="AC298" i="4" s="1"/>
  <c r="AC299" i="4" s="1"/>
  <c r="AC300" i="4" s="1"/>
  <c r="AC301" i="4" s="1"/>
  <c r="AC302" i="4" s="1"/>
  <c r="AC303" i="4" s="1"/>
  <c r="AC304" i="4" s="1"/>
  <c r="AC305" i="4" s="1"/>
  <c r="AC306" i="4" s="1"/>
  <c r="AC307" i="4" s="1"/>
  <c r="AC308" i="4" s="1"/>
  <c r="AC309" i="4" s="1"/>
  <c r="AC310" i="4" s="1"/>
  <c r="AC311" i="4" s="1"/>
  <c r="AC312" i="4" s="1"/>
  <c r="AC313" i="4" s="1"/>
  <c r="AC314" i="4" s="1"/>
  <c r="AC315" i="4" s="1"/>
  <c r="AC316" i="4" s="1"/>
  <c r="AC317" i="4" s="1"/>
  <c r="AC318" i="4" s="1"/>
  <c r="AC319" i="4" s="1"/>
  <c r="AC320" i="4" s="1"/>
  <c r="AC321" i="4" s="1"/>
  <c r="AC322" i="4" s="1"/>
  <c r="AC323" i="4" s="1"/>
  <c r="AC324" i="4" s="1"/>
  <c r="AC325" i="4" s="1"/>
  <c r="AC326" i="4" s="1"/>
  <c r="AC327" i="4" s="1"/>
  <c r="AC328" i="4" s="1"/>
  <c r="AC329" i="4" s="1"/>
  <c r="AC330" i="4" s="1"/>
  <c r="AC331" i="4" s="1"/>
  <c r="AC332" i="4" s="1"/>
  <c r="AC333" i="4" s="1"/>
  <c r="AC334" i="4" s="1"/>
  <c r="AC335" i="4" s="1"/>
  <c r="AC336" i="4" s="1"/>
  <c r="AC337" i="4" s="1"/>
  <c r="AC338" i="4" s="1"/>
  <c r="AC339" i="4" s="1"/>
  <c r="AC340" i="4" s="1"/>
  <c r="AC341" i="4" s="1"/>
  <c r="AC342" i="4" s="1"/>
  <c r="AC343" i="4" s="1"/>
  <c r="AC344" i="4" s="1"/>
  <c r="AC345" i="4" s="1"/>
  <c r="AC346" i="4" s="1"/>
  <c r="AC347" i="4" s="1"/>
  <c r="AC348" i="4" s="1"/>
  <c r="AC349" i="4" s="1"/>
  <c r="AC350" i="4" s="1"/>
  <c r="AC351" i="4" s="1"/>
  <c r="AA24" i="4"/>
  <c r="AA25" i="4" s="1"/>
  <c r="AA26" i="4" s="1"/>
  <c r="AA27" i="4" s="1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A40" i="4" s="1"/>
  <c r="AA41" i="4" s="1"/>
  <c r="AA42" i="4" s="1"/>
  <c r="AA43" i="4" s="1"/>
  <c r="AA44" i="4" s="1"/>
  <c r="AA45" i="4" s="1"/>
  <c r="AA46" i="4" s="1"/>
  <c r="AA47" i="4" s="1"/>
  <c r="AA48" i="4" s="1"/>
  <c r="AA49" i="4" s="1"/>
  <c r="AA50" i="4" s="1"/>
  <c r="AA51" i="4" s="1"/>
  <c r="AA52" i="4" s="1"/>
  <c r="AA53" i="4" s="1"/>
  <c r="AA54" i="4" s="1"/>
  <c r="Z24" i="4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Z40" i="4" s="1"/>
  <c r="Y24" i="4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Y36" i="4" s="1"/>
  <c r="Y37" i="4" s="1"/>
  <c r="Y38" i="4" s="1"/>
  <c r="Y39" i="4" s="1"/>
  <c r="Y40" i="4" s="1"/>
  <c r="Y42" i="4" s="1"/>
  <c r="Y43" i="4" s="1"/>
  <c r="Y44" i="4" s="1"/>
  <c r="Y45" i="4" s="1"/>
  <c r="Y46" i="4" s="1"/>
  <c r="Y47" i="4" s="1"/>
  <c r="Y48" i="4" s="1"/>
  <c r="Y49" i="4" s="1"/>
  <c r="Y50" i="4" s="1"/>
  <c r="Y51" i="4" s="1"/>
  <c r="Y52" i="4" s="1"/>
  <c r="Y53" i="4" s="1"/>
  <c r="Y54" i="4" s="1"/>
  <c r="Y55" i="4" s="1"/>
  <c r="Y56" i="4" s="1"/>
  <c r="Y57" i="4" s="1"/>
  <c r="Y58" i="4" s="1"/>
  <c r="Y59" i="4" s="1"/>
  <c r="Y60" i="4" s="1"/>
  <c r="Y61" i="4" s="1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Y74" i="4" s="1"/>
  <c r="Y75" i="4" s="1"/>
  <c r="Y76" i="4" s="1"/>
  <c r="Y77" i="4" s="1"/>
  <c r="Y78" i="4" s="1"/>
  <c r="Y79" i="4" s="1"/>
  <c r="Y80" i="4" s="1"/>
  <c r="Y81" i="4" s="1"/>
  <c r="Y82" i="4" s="1"/>
  <c r="X24" i="4"/>
  <c r="X25" i="4" s="1"/>
  <c r="X26" i="4" s="1"/>
  <c r="X27" i="4" s="1"/>
  <c r="X28" i="4" s="1"/>
  <c r="X29" i="4" s="1"/>
  <c r="X30" i="4" s="1"/>
  <c r="X31" i="4" s="1"/>
  <c r="X32" i="4" s="1"/>
  <c r="X33" i="4" s="1"/>
  <c r="X34" i="4" s="1"/>
  <c r="X35" i="4" s="1"/>
  <c r="X36" i="4" s="1"/>
  <c r="X37" i="4" s="1"/>
  <c r="X38" i="4" s="1"/>
  <c r="X39" i="4" s="1"/>
  <c r="X40" i="4" s="1"/>
  <c r="X41" i="4" s="1"/>
  <c r="X42" i="4" s="1"/>
  <c r="X43" i="4" s="1"/>
  <c r="X44" i="4" s="1"/>
  <c r="X45" i="4" s="1"/>
  <c r="X46" i="4" s="1"/>
  <c r="X47" i="4" s="1"/>
  <c r="X48" i="4" s="1"/>
  <c r="X49" i="4" s="1"/>
  <c r="X50" i="4" s="1"/>
  <c r="X51" i="4" s="1"/>
  <c r="X52" i="4" s="1"/>
  <c r="X53" i="4" s="1"/>
  <c r="X54" i="4" s="1"/>
  <c r="X55" i="4" s="1"/>
  <c r="X56" i="4" s="1"/>
  <c r="X57" i="4" s="1"/>
  <c r="X58" i="4" s="1"/>
  <c r="X59" i="4" s="1"/>
  <c r="X60" i="4" s="1"/>
  <c r="X61" i="4" s="1"/>
  <c r="X62" i="4" s="1"/>
  <c r="X63" i="4" s="1"/>
  <c r="X64" i="4" s="1"/>
  <c r="X65" i="4" s="1"/>
  <c r="X66" i="4" s="1"/>
  <c r="X67" i="4" s="1"/>
  <c r="X68" i="4" s="1"/>
  <c r="X69" i="4" s="1"/>
  <c r="X70" i="4" s="1"/>
  <c r="X71" i="4" s="1"/>
  <c r="X72" i="4" s="1"/>
  <c r="X73" i="4" s="1"/>
  <c r="X74" i="4" s="1"/>
  <c r="X75" i="4" s="1"/>
  <c r="X76" i="4" s="1"/>
  <c r="X77" i="4" s="1"/>
  <c r="X78" i="4" s="1"/>
  <c r="X79" i="4" s="1"/>
  <c r="X80" i="4" s="1"/>
  <c r="X81" i="4" s="1"/>
  <c r="X82" i="4" s="1"/>
  <c r="X84" i="4" s="1"/>
  <c r="X85" i="4" s="1"/>
  <c r="X86" i="4" s="1"/>
  <c r="X87" i="4" s="1"/>
  <c r="X88" i="4" s="1"/>
  <c r="X89" i="4" s="1"/>
  <c r="X90" i="4" s="1"/>
  <c r="X91" i="4" s="1"/>
  <c r="X92" i="4" s="1"/>
  <c r="X93" i="4" s="1"/>
  <c r="X94" i="4" s="1"/>
  <c r="X95" i="4" s="1"/>
  <c r="X96" i="4" s="1"/>
  <c r="X97" i="4" s="1"/>
  <c r="X98" i="4" s="1"/>
  <c r="X99" i="4" s="1"/>
  <c r="X100" i="4" s="1"/>
  <c r="X101" i="4" s="1"/>
  <c r="X102" i="4" s="1"/>
  <c r="X103" i="4" s="1"/>
  <c r="X104" i="4" s="1"/>
  <c r="X105" i="4" s="1"/>
  <c r="X106" i="4" s="1"/>
  <c r="X107" i="4" s="1"/>
  <c r="X108" i="4" s="1"/>
  <c r="X109" i="4" s="1"/>
  <c r="X110" i="4" s="1"/>
  <c r="X111" i="4" s="1"/>
  <c r="X112" i="4" s="1"/>
  <c r="X113" i="4" s="1"/>
  <c r="X114" i="4" s="1"/>
  <c r="X115" i="4" s="1"/>
  <c r="X116" i="4" s="1"/>
  <c r="X117" i="4" s="1"/>
  <c r="X118" i="4" s="1"/>
  <c r="X119" i="4" s="1"/>
  <c r="X120" i="4" s="1"/>
  <c r="X121" i="4" s="1"/>
  <c r="X122" i="4" s="1"/>
  <c r="X123" i="4" s="1"/>
  <c r="X124" i="4" s="1"/>
  <c r="X125" i="4" s="1"/>
  <c r="X126" i="4" s="1"/>
  <c r="X127" i="4" s="1"/>
  <c r="X128" i="4" s="1"/>
  <c r="X129" i="4" s="1"/>
  <c r="X130" i="4" s="1"/>
  <c r="X131" i="4" s="1"/>
  <c r="X132" i="4" s="1"/>
  <c r="X133" i="4" s="1"/>
  <c r="X134" i="4" s="1"/>
  <c r="X135" i="4" s="1"/>
  <c r="X136" i="4" s="1"/>
  <c r="X137" i="4" s="1"/>
  <c r="X138" i="4" s="1"/>
  <c r="X139" i="4" s="1"/>
  <c r="X140" i="4" s="1"/>
  <c r="X141" i="4" s="1"/>
  <c r="X142" i="4" s="1"/>
  <c r="X143" i="4" s="1"/>
  <c r="X144" i="4" s="1"/>
  <c r="X145" i="4" s="1"/>
  <c r="X146" i="4" s="1"/>
  <c r="X147" i="4" s="1"/>
  <c r="X148" i="4" s="1"/>
  <c r="X149" i="4" s="1"/>
  <c r="X150" i="4" s="1"/>
  <c r="X151" i="4" s="1"/>
  <c r="X152" i="4" s="1"/>
  <c r="X153" i="4" s="1"/>
  <c r="X154" i="4" s="1"/>
  <c r="X155" i="4" s="1"/>
  <c r="X156" i="4" s="1"/>
  <c r="X157" i="4" s="1"/>
  <c r="X158" i="4" s="1"/>
  <c r="X159" i="4" s="1"/>
  <c r="X160" i="4" s="1"/>
  <c r="X161" i="4" s="1"/>
  <c r="X162" i="4" s="1"/>
  <c r="X163" i="4" s="1"/>
  <c r="X164" i="4" s="1"/>
  <c r="X165" i="4" s="1"/>
  <c r="AC18" i="4"/>
  <c r="AC19" i="4" s="1"/>
  <c r="AC20" i="4" s="1"/>
  <c r="AC21" i="4" s="1"/>
  <c r="AC22" i="4" s="1"/>
  <c r="AB18" i="4"/>
  <c r="AB19" i="4" s="1"/>
  <c r="AB20" i="4" s="1"/>
  <c r="AB21" i="4" s="1"/>
  <c r="AB22" i="4" s="1"/>
  <c r="AB23" i="4" s="1"/>
  <c r="AB24" i="4" s="1"/>
  <c r="AB25" i="4" s="1"/>
  <c r="AB26" i="4" s="1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9" i="4" s="1"/>
  <c r="AB40" i="4" s="1"/>
  <c r="AB42" i="4" s="1"/>
  <c r="AB43" i="4" s="1"/>
  <c r="AB44" i="4" s="1"/>
  <c r="AB45" i="4" s="1"/>
  <c r="AB46" i="4" s="1"/>
  <c r="AB47" i="4" s="1"/>
  <c r="AB48" i="4" s="1"/>
  <c r="AB49" i="4" s="1"/>
  <c r="AB51" i="4" s="1"/>
  <c r="AB52" i="4" s="1"/>
  <c r="AB53" i="4" s="1"/>
  <c r="AB54" i="4" s="1"/>
  <c r="AA18" i="4"/>
  <c r="AA19" i="4" s="1"/>
  <c r="AA20" i="4" s="1"/>
  <c r="AA21" i="4" s="1"/>
  <c r="AA22" i="4" s="1"/>
  <c r="Z18" i="4"/>
  <c r="Z19" i="4" s="1"/>
  <c r="Z20" i="4" s="1"/>
  <c r="Z21" i="4" s="1"/>
  <c r="Z22" i="4" s="1"/>
  <c r="Y18" i="4"/>
  <c r="Y19" i="4" s="1"/>
  <c r="Y20" i="4" s="1"/>
  <c r="Y21" i="4" s="1"/>
  <c r="Y22" i="4" s="1"/>
  <c r="X18" i="4"/>
  <c r="X19" i="4" s="1"/>
  <c r="X20" i="4" s="1"/>
  <c r="X21" i="4" s="1"/>
  <c r="X22" i="4" s="1"/>
  <c r="AC12" i="4"/>
  <c r="AC13" i="4" s="1"/>
  <c r="AC14" i="4" s="1"/>
  <c r="AC15" i="4" s="1"/>
  <c r="AC16" i="4" s="1"/>
  <c r="AB12" i="4"/>
  <c r="AB13" i="4" s="1"/>
  <c r="AB14" i="4" s="1"/>
  <c r="AB15" i="4" s="1"/>
  <c r="AB16" i="4" s="1"/>
  <c r="AA12" i="4"/>
  <c r="AA13" i="4" s="1"/>
  <c r="AA14" i="4" s="1"/>
  <c r="AA15" i="4" s="1"/>
  <c r="AA16" i="4" s="1"/>
  <c r="Z12" i="4"/>
  <c r="Z13" i="4" s="1"/>
  <c r="Z14" i="4" s="1"/>
  <c r="Z15" i="4" s="1"/>
  <c r="Z16" i="4" s="1"/>
  <c r="Y12" i="4"/>
  <c r="Y13" i="4" s="1"/>
  <c r="Y14" i="4" s="1"/>
  <c r="Y15" i="4" s="1"/>
  <c r="Y16" i="4" s="1"/>
  <c r="X12" i="4"/>
  <c r="X13" i="4" s="1"/>
  <c r="X14" i="4" s="1"/>
  <c r="X15" i="4" s="1"/>
  <c r="X16" i="4" s="1"/>
  <c r="AC7" i="4"/>
  <c r="AC8" i="4" s="1"/>
  <c r="AC9" i="4" s="1"/>
  <c r="AC10" i="4" s="1"/>
  <c r="AB7" i="4"/>
  <c r="AB8" i="4" s="1"/>
  <c r="AB9" i="4" s="1"/>
  <c r="AB10" i="4" s="1"/>
  <c r="AA7" i="4"/>
  <c r="AA8" i="4" s="1"/>
  <c r="AA9" i="4" s="1"/>
  <c r="AA10" i="4" s="1"/>
  <c r="Z7" i="4"/>
  <c r="Z8" i="4" s="1"/>
  <c r="Z9" i="4" s="1"/>
  <c r="Z10" i="4" s="1"/>
  <c r="Y7" i="4"/>
  <c r="Y8" i="4" s="1"/>
  <c r="Y9" i="4" s="1"/>
  <c r="Y10" i="4" s="1"/>
  <c r="X7" i="4"/>
  <c r="X8" i="4" s="1"/>
  <c r="X9" i="4" s="1"/>
  <c r="X10" i="4" s="1"/>
  <c r="AC4" i="4"/>
  <c r="AC5" i="4" s="1"/>
  <c r="AB4" i="4"/>
  <c r="AB5" i="4" s="1"/>
  <c r="AA4" i="4"/>
  <c r="AA5" i="4" s="1"/>
  <c r="Z4" i="4"/>
  <c r="Z5" i="4" s="1"/>
  <c r="Y4" i="4"/>
  <c r="Y5" i="4" s="1"/>
  <c r="X4" i="4"/>
  <c r="X5" i="4" s="1"/>
  <c r="W4" i="4"/>
  <c r="W5" i="4" s="1"/>
  <c r="W6" i="4" s="1"/>
  <c r="W7" i="4" s="1"/>
  <c r="W8" i="4" s="1"/>
  <c r="W9" i="4" s="1"/>
  <c r="W10" i="4" s="1"/>
  <c r="W11" i="4" s="1"/>
  <c r="W12" i="4" s="1"/>
  <c r="W13" i="4" s="1"/>
  <c r="W14" i="4" s="1"/>
  <c r="W15" i="4" s="1"/>
  <c r="W16" i="4" s="1"/>
  <c r="W17" i="4" s="1"/>
  <c r="W18" i="4" s="1"/>
  <c r="W19" i="4" s="1"/>
  <c r="V4" i="4"/>
  <c r="M4" i="4"/>
  <c r="S18" i="4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T18" i="4"/>
  <c r="T19" i="4" s="1"/>
  <c r="T20" i="4" s="1"/>
  <c r="T21" i="4" s="1"/>
  <c r="T22" i="4" s="1"/>
  <c r="T23" i="4" s="1"/>
  <c r="T24" i="4" s="1"/>
  <c r="T25" i="4" s="1"/>
  <c r="T26" i="4" s="1"/>
  <c r="T27" i="4" s="1"/>
  <c r="T28" i="4" s="1"/>
  <c r="T29" i="4" s="1"/>
  <c r="U18" i="4"/>
  <c r="U19" i="4" s="1"/>
  <c r="U20" i="4" s="1"/>
  <c r="U21" i="4" s="1"/>
  <c r="U22" i="4" s="1"/>
  <c r="U24" i="4"/>
  <c r="U25" i="4" s="1"/>
  <c r="U26" i="4" s="1"/>
  <c r="U27" i="4" s="1"/>
  <c r="U28" i="4" s="1"/>
  <c r="U29" i="4" s="1"/>
  <c r="U30" i="4" s="1"/>
  <c r="U31" i="4" s="1"/>
  <c r="U32" i="4" s="1"/>
  <c r="U33" i="4" s="1"/>
  <c r="U34" i="4" s="1"/>
  <c r="U35" i="4" s="1"/>
  <c r="U36" i="4" s="1"/>
  <c r="U37" i="4" s="1"/>
  <c r="U38" i="4" s="1"/>
  <c r="U39" i="4" s="1"/>
  <c r="U40" i="4" s="1"/>
  <c r="U41" i="4" s="1"/>
  <c r="U42" i="4" s="1"/>
  <c r="U43" i="4" s="1"/>
  <c r="U44" i="4" s="1"/>
  <c r="U45" i="4" s="1"/>
  <c r="U46" i="4" s="1"/>
  <c r="U47" i="4" s="1"/>
  <c r="U48" i="4" s="1"/>
  <c r="U49" i="4" s="1"/>
  <c r="U50" i="4" s="1"/>
  <c r="U51" i="4" s="1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U69" i="4" s="1"/>
  <c r="U70" i="4" s="1"/>
  <c r="U71" i="4" s="1"/>
  <c r="U72" i="4" s="1"/>
  <c r="U73" i="4" s="1"/>
  <c r="U74" i="4" s="1"/>
  <c r="U75" i="4" s="1"/>
  <c r="U76" i="4" s="1"/>
  <c r="U77" i="4" s="1"/>
  <c r="U78" i="4" s="1"/>
  <c r="U79" i="4" s="1"/>
  <c r="U80" i="4" s="1"/>
  <c r="U81" i="4" s="1"/>
  <c r="U82" i="4" s="1"/>
  <c r="U83" i="4" s="1"/>
  <c r="U84" i="4" s="1"/>
  <c r="U85" i="4" s="1"/>
  <c r="U86" i="4" s="1"/>
  <c r="U87" i="4" s="1"/>
  <c r="U88" i="4" s="1"/>
  <c r="U89" i="4" s="1"/>
  <c r="U90" i="4" s="1"/>
  <c r="U91" i="4" s="1"/>
  <c r="U92" i="4" s="1"/>
  <c r="U93" i="4" s="1"/>
  <c r="U94" i="4" s="1"/>
  <c r="U95" i="4" s="1"/>
  <c r="U96" i="4" s="1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U122" i="4" s="1"/>
  <c r="U123" i="4" s="1"/>
  <c r="U124" i="4" s="1"/>
  <c r="U125" i="4" s="1"/>
  <c r="U126" i="4" s="1"/>
  <c r="U127" i="4" s="1"/>
  <c r="U128" i="4" s="1"/>
  <c r="U129" i="4" s="1"/>
  <c r="U130" i="4" s="1"/>
  <c r="U131" i="4" s="1"/>
  <c r="U132" i="4" s="1"/>
  <c r="U133" i="4" s="1"/>
  <c r="U134" i="4" s="1"/>
  <c r="U135" i="4" s="1"/>
  <c r="U136" i="4" s="1"/>
  <c r="U137" i="4" s="1"/>
  <c r="U138" i="4" s="1"/>
  <c r="U139" i="4" s="1"/>
  <c r="U140" i="4" s="1"/>
  <c r="U141" i="4" s="1"/>
  <c r="U142" i="4" s="1"/>
  <c r="U143" i="4" s="1"/>
  <c r="U144" i="4" s="1"/>
  <c r="U145" i="4" s="1"/>
  <c r="U146" i="4" s="1"/>
  <c r="U147" i="4" s="1"/>
  <c r="U148" i="4" s="1"/>
  <c r="U149" i="4" s="1"/>
  <c r="U150" i="4" s="1"/>
  <c r="U151" i="4" s="1"/>
  <c r="U152" i="4" s="1"/>
  <c r="U153" i="4" s="1"/>
  <c r="U154" i="4" s="1"/>
  <c r="U155" i="4" s="1"/>
  <c r="U156" i="4" s="1"/>
  <c r="U157" i="4" s="1"/>
  <c r="U158" i="4" s="1"/>
  <c r="U159" i="4" s="1"/>
  <c r="U160" i="4" s="1"/>
  <c r="U161" i="4" s="1"/>
  <c r="U162" i="4" s="1"/>
  <c r="U163" i="4" s="1"/>
  <c r="U164" i="4" s="1"/>
  <c r="U165" i="4" s="1"/>
  <c r="U167" i="4" s="1"/>
  <c r="U168" i="4" s="1"/>
  <c r="U169" i="4" s="1"/>
  <c r="U170" i="4" s="1"/>
  <c r="U171" i="4" s="1"/>
  <c r="U172" i="4" s="1"/>
  <c r="U173" i="4" s="1"/>
  <c r="U174" i="4" s="1"/>
  <c r="U175" i="4" s="1"/>
  <c r="U176" i="4" s="1"/>
  <c r="U177" i="4" s="1"/>
  <c r="U178" i="4" s="1"/>
  <c r="U179" i="4" s="1"/>
  <c r="U180" i="4" s="1"/>
  <c r="U181" i="4" s="1"/>
  <c r="U182" i="4" s="1"/>
  <c r="U183" i="4" s="1"/>
  <c r="U184" i="4" s="1"/>
  <c r="U185" i="4" s="1"/>
  <c r="U186" i="4" s="1"/>
  <c r="U187" i="4" s="1"/>
  <c r="U188" i="4" s="1"/>
  <c r="U189" i="4" s="1"/>
  <c r="U190" i="4" s="1"/>
  <c r="U191" i="4" s="1"/>
  <c r="U192" i="4" s="1"/>
  <c r="U193" i="4" s="1"/>
  <c r="U194" i="4" s="1"/>
  <c r="U195" i="4" s="1"/>
  <c r="U196" i="4" s="1"/>
  <c r="U197" i="4" s="1"/>
  <c r="U198" i="4" s="1"/>
  <c r="U199" i="4" s="1"/>
  <c r="U200" i="4" s="1"/>
  <c r="U201" i="4" s="1"/>
  <c r="U202" i="4" s="1"/>
  <c r="U203" i="4" s="1"/>
  <c r="U204" i="4" s="1"/>
  <c r="U205" i="4" s="1"/>
  <c r="U206" i="4" s="1"/>
  <c r="U207" i="4" s="1"/>
  <c r="U208" i="4" s="1"/>
  <c r="U209" i="4" s="1"/>
  <c r="U210" i="4" s="1"/>
  <c r="U211" i="4" s="1"/>
  <c r="U212" i="4" s="1"/>
  <c r="U213" i="4" s="1"/>
  <c r="U214" i="4" s="1"/>
  <c r="U215" i="4" s="1"/>
  <c r="U216" i="4" s="1"/>
  <c r="U217" i="4" s="1"/>
  <c r="U218" i="4" s="1"/>
  <c r="U219" i="4" s="1"/>
  <c r="U220" i="4" s="1"/>
  <c r="U221" i="4" s="1"/>
  <c r="U222" i="4" s="1"/>
  <c r="U223" i="4" s="1"/>
  <c r="U224" i="4" s="1"/>
  <c r="U225" i="4" s="1"/>
  <c r="U226" i="4" s="1"/>
  <c r="U227" i="4" s="1"/>
  <c r="U228" i="4" s="1"/>
  <c r="U229" i="4" s="1"/>
  <c r="U230" i="4" s="1"/>
  <c r="U231" i="4" s="1"/>
  <c r="U232" i="4" s="1"/>
  <c r="U233" i="4" s="1"/>
  <c r="U234" i="4" s="1"/>
  <c r="U235" i="4" s="1"/>
  <c r="U236" i="4" s="1"/>
  <c r="U237" i="4" s="1"/>
  <c r="U238" i="4" s="1"/>
  <c r="U239" i="4" s="1"/>
  <c r="U240" i="4" s="1"/>
  <c r="U241" i="4" s="1"/>
  <c r="U242" i="4" s="1"/>
  <c r="U243" i="4" s="1"/>
  <c r="U244" i="4" s="1"/>
  <c r="U245" i="4" s="1"/>
  <c r="U246" i="4" s="1"/>
  <c r="U247" i="4" s="1"/>
  <c r="U248" i="4" s="1"/>
  <c r="U249" i="4" s="1"/>
  <c r="U250" i="4" s="1"/>
  <c r="U251" i="4" s="1"/>
  <c r="U252" i="4" s="1"/>
  <c r="U253" i="4" s="1"/>
  <c r="U254" i="4" s="1"/>
  <c r="U255" i="4" s="1"/>
  <c r="U256" i="4" s="1"/>
  <c r="U257" i="4" s="1"/>
  <c r="U258" i="4" s="1"/>
  <c r="U259" i="4" s="1"/>
  <c r="U260" i="4" s="1"/>
  <c r="U261" i="4" s="1"/>
  <c r="U262" i="4" s="1"/>
  <c r="U263" i="4" s="1"/>
  <c r="U264" i="4" s="1"/>
  <c r="U265" i="4" s="1"/>
  <c r="U266" i="4" s="1"/>
  <c r="U267" i="4" s="1"/>
  <c r="U268" i="4" s="1"/>
  <c r="U269" i="4" s="1"/>
  <c r="U270" i="4" s="1"/>
  <c r="U271" i="4" s="1"/>
  <c r="U272" i="4" s="1"/>
  <c r="U273" i="4" s="1"/>
  <c r="U274" i="4" s="1"/>
  <c r="U275" i="4" s="1"/>
  <c r="U276" i="4" s="1"/>
  <c r="U277" i="4" s="1"/>
  <c r="U278" i="4" s="1"/>
  <c r="U279" i="4" s="1"/>
  <c r="U280" i="4" s="1"/>
  <c r="U281" i="4" s="1"/>
  <c r="U282" i="4" s="1"/>
  <c r="U283" i="4" s="1"/>
  <c r="U284" i="4" s="1"/>
  <c r="U285" i="4" s="1"/>
  <c r="U286" i="4" s="1"/>
  <c r="U287" i="4" s="1"/>
  <c r="U288" i="4" s="1"/>
  <c r="U289" i="4" s="1"/>
  <c r="U290" i="4" s="1"/>
  <c r="U291" i="4" s="1"/>
  <c r="U292" i="4" s="1"/>
  <c r="U293" i="4" s="1"/>
  <c r="U294" i="4" s="1"/>
  <c r="U295" i="4" s="1"/>
  <c r="U296" i="4" s="1"/>
  <c r="U297" i="4" s="1"/>
  <c r="U298" i="4" s="1"/>
  <c r="U299" i="4" s="1"/>
  <c r="U300" i="4" s="1"/>
  <c r="U301" i="4" s="1"/>
  <c r="U302" i="4" s="1"/>
  <c r="U303" i="4" s="1"/>
  <c r="U304" i="4" s="1"/>
  <c r="U305" i="4" s="1"/>
  <c r="U306" i="4" s="1"/>
  <c r="U307" i="4" s="1"/>
  <c r="U308" i="4" s="1"/>
  <c r="U309" i="4" s="1"/>
  <c r="U310" i="4" s="1"/>
  <c r="U311" i="4" s="1"/>
  <c r="U312" i="4" s="1"/>
  <c r="U313" i="4" s="1"/>
  <c r="U314" i="4" s="1"/>
  <c r="U315" i="4" s="1"/>
  <c r="U316" i="4" s="1"/>
  <c r="U317" i="4" s="1"/>
  <c r="U318" i="4" s="1"/>
  <c r="U319" i="4" s="1"/>
  <c r="U320" i="4" s="1"/>
  <c r="U321" i="4" s="1"/>
  <c r="U322" i="4" s="1"/>
  <c r="U323" i="4" s="1"/>
  <c r="U324" i="4" s="1"/>
  <c r="U325" i="4" s="1"/>
  <c r="U326" i="4" s="1"/>
  <c r="U327" i="4" s="1"/>
  <c r="U328" i="4" s="1"/>
  <c r="U329" i="4" s="1"/>
  <c r="U330" i="4" s="1"/>
  <c r="U331" i="4" s="1"/>
  <c r="U332" i="4" s="1"/>
  <c r="U333" i="4" s="1"/>
  <c r="U334" i="4" s="1"/>
  <c r="U335" i="4" s="1"/>
  <c r="U336" i="4" s="1"/>
  <c r="U337" i="4" s="1"/>
  <c r="U338" i="4" s="1"/>
  <c r="U339" i="4" s="1"/>
  <c r="U340" i="4" s="1"/>
  <c r="U341" i="4" s="1"/>
  <c r="U342" i="4" s="1"/>
  <c r="U343" i="4" s="1"/>
  <c r="U344" i="4" s="1"/>
  <c r="U345" i="4" s="1"/>
  <c r="U346" i="4" s="1"/>
  <c r="U347" i="4" s="1"/>
  <c r="U348" i="4" s="1"/>
  <c r="U349" i="4" s="1"/>
  <c r="U350" i="4" s="1"/>
  <c r="U351" i="4" s="1"/>
  <c r="U354" i="4" s="1"/>
  <c r="U355" i="4" s="1"/>
  <c r="U356" i="4" s="1"/>
  <c r="U357" i="4" s="1"/>
  <c r="U358" i="4" s="1"/>
  <c r="U359" i="4" s="1"/>
  <c r="U360" i="4" s="1"/>
  <c r="U361" i="4" s="1"/>
  <c r="U362" i="4" s="1"/>
  <c r="U363" i="4" s="1"/>
  <c r="U364" i="4" s="1"/>
  <c r="U365" i="4" s="1"/>
  <c r="U366" i="4" s="1"/>
  <c r="U367" i="4" s="1"/>
  <c r="U368" i="4" s="1"/>
  <c r="U369" i="4" s="1"/>
  <c r="U370" i="4" s="1"/>
  <c r="U371" i="4" s="1"/>
  <c r="U372" i="4" s="1"/>
  <c r="U373" i="4" s="1"/>
  <c r="U374" i="4" s="1"/>
  <c r="U375" i="4" s="1"/>
  <c r="U376" i="4" s="1"/>
  <c r="U377" i="4" s="1"/>
  <c r="U378" i="4" s="1"/>
  <c r="U379" i="4" s="1"/>
  <c r="U380" i="4" s="1"/>
  <c r="U381" i="4" s="1"/>
  <c r="U382" i="4" s="1"/>
  <c r="U383" i="4" s="1"/>
  <c r="U384" i="4" s="1"/>
  <c r="U385" i="4" s="1"/>
  <c r="U386" i="4" s="1"/>
  <c r="U387" i="4" s="1"/>
  <c r="U388" i="4" s="1"/>
  <c r="U389" i="4" s="1"/>
  <c r="U390" i="4" s="1"/>
  <c r="U391" i="4" s="1"/>
  <c r="U392" i="4" s="1"/>
  <c r="U393" i="4" s="1"/>
  <c r="U394" i="4" s="1"/>
  <c r="U395" i="4" s="1"/>
  <c r="U396" i="4" s="1"/>
  <c r="U397" i="4" s="1"/>
  <c r="U398" i="4" s="1"/>
  <c r="U399" i="4" s="1"/>
  <c r="U400" i="4" s="1"/>
  <c r="U401" i="4" s="1"/>
  <c r="U402" i="4" s="1"/>
  <c r="U403" i="4" s="1"/>
  <c r="U404" i="4" s="1"/>
  <c r="U405" i="4" s="1"/>
  <c r="U406" i="4" s="1"/>
  <c r="U407" i="4" s="1"/>
  <c r="U408" i="4" s="1"/>
  <c r="U409" i="4" s="1"/>
  <c r="U410" i="4" s="1"/>
  <c r="U411" i="4" s="1"/>
  <c r="U412" i="4" s="1"/>
  <c r="U413" i="4" s="1"/>
  <c r="U414" i="4" s="1"/>
  <c r="U415" i="4" s="1"/>
  <c r="U416" i="4" s="1"/>
  <c r="U417" i="4" s="1"/>
  <c r="U418" i="4" s="1"/>
  <c r="U419" i="4" s="1"/>
  <c r="U420" i="4" s="1"/>
  <c r="U421" i="4" s="1"/>
  <c r="U422" i="4" s="1"/>
  <c r="U423" i="4" s="1"/>
  <c r="U424" i="4" s="1"/>
  <c r="U425" i="4" s="1"/>
  <c r="U426" i="4" s="1"/>
  <c r="U427" i="4" s="1"/>
  <c r="U428" i="4" s="1"/>
  <c r="U429" i="4" s="1"/>
  <c r="U430" i="4" s="1"/>
  <c r="U431" i="4" s="1"/>
  <c r="U432" i="4" s="1"/>
  <c r="U433" i="4" s="1"/>
  <c r="U434" i="4" s="1"/>
  <c r="U435" i="4" s="1"/>
  <c r="U436" i="4" s="1"/>
  <c r="U437" i="4" s="1"/>
  <c r="U438" i="4" s="1"/>
  <c r="U439" i="4" s="1"/>
  <c r="U440" i="4" s="1"/>
  <c r="U441" i="4" s="1"/>
  <c r="U442" i="4" s="1"/>
  <c r="U443" i="4" s="1"/>
  <c r="U444" i="4" s="1"/>
  <c r="U445" i="4" s="1"/>
  <c r="U446" i="4" s="1"/>
  <c r="U449" i="4" s="1"/>
  <c r="U450" i="4" s="1"/>
  <c r="U451" i="4" s="1"/>
  <c r="U452" i="4" s="1"/>
  <c r="U453" i="4" s="1"/>
  <c r="U454" i="4" s="1"/>
  <c r="U455" i="4" s="1"/>
  <c r="U456" i="4" s="1"/>
  <c r="U457" i="4" s="1"/>
  <c r="U458" i="4" s="1"/>
  <c r="T31" i="4"/>
  <c r="T32" i="4" s="1"/>
  <c r="T33" i="4" s="1"/>
  <c r="T34" i="4" s="1"/>
  <c r="T35" i="4" s="1"/>
  <c r="T36" i="4" s="1"/>
  <c r="T37" i="4" s="1"/>
  <c r="T38" i="4" s="1"/>
  <c r="T39" i="4" s="1"/>
  <c r="T40" i="4" s="1"/>
  <c r="T41" i="4" s="1"/>
  <c r="T42" i="4" s="1"/>
  <c r="T43" i="4" s="1"/>
  <c r="T44" i="4" s="1"/>
  <c r="T45" i="4" s="1"/>
  <c r="T46" i="4" s="1"/>
  <c r="T47" i="4" s="1"/>
  <c r="T48" i="4" s="1"/>
  <c r="T49" i="4" s="1"/>
  <c r="T50" i="4" s="1"/>
  <c r="T51" i="4" s="1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T69" i="4" s="1"/>
  <c r="T70" i="4" s="1"/>
  <c r="T71" i="4" s="1"/>
  <c r="T72" i="4" s="1"/>
  <c r="T73" i="4" s="1"/>
  <c r="T74" i="4" s="1"/>
  <c r="T75" i="4" s="1"/>
  <c r="T76" i="4" s="1"/>
  <c r="T77" i="4" s="1"/>
  <c r="T78" i="4" s="1"/>
  <c r="T79" i="4" s="1"/>
  <c r="T80" i="4" s="1"/>
  <c r="T81" i="4" s="1"/>
  <c r="T82" i="4" s="1"/>
  <c r="T83" i="4" s="1"/>
  <c r="T84" i="4" s="1"/>
  <c r="T85" i="4" s="1"/>
  <c r="T86" i="4" s="1"/>
  <c r="T87" i="4" s="1"/>
  <c r="T88" i="4" s="1"/>
  <c r="T89" i="4" s="1"/>
  <c r="T90" i="4" s="1"/>
  <c r="T91" i="4" s="1"/>
  <c r="T92" i="4" s="1"/>
  <c r="T93" i="4" s="1"/>
  <c r="T94" i="4" s="1"/>
  <c r="T95" i="4" s="1"/>
  <c r="T96" i="4" s="1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T122" i="4" s="1"/>
  <c r="T123" i="4" s="1"/>
  <c r="T124" i="4" s="1"/>
  <c r="T125" i="4" s="1"/>
  <c r="T126" i="4" s="1"/>
  <c r="T127" i="4" s="1"/>
  <c r="T128" i="4" s="1"/>
  <c r="T129" i="4" s="1"/>
  <c r="T130" i="4" s="1"/>
  <c r="T131" i="4" s="1"/>
  <c r="T132" i="4" s="1"/>
  <c r="T133" i="4" s="1"/>
  <c r="T134" i="4" s="1"/>
  <c r="T135" i="4" s="1"/>
  <c r="T136" i="4" s="1"/>
  <c r="T137" i="4" s="1"/>
  <c r="T138" i="4" s="1"/>
  <c r="T139" i="4" s="1"/>
  <c r="T140" i="4" s="1"/>
  <c r="T141" i="4" s="1"/>
  <c r="T142" i="4" s="1"/>
  <c r="T143" i="4" s="1"/>
  <c r="T144" i="4" s="1"/>
  <c r="T145" i="4" s="1"/>
  <c r="T146" i="4" s="1"/>
  <c r="T147" i="4" s="1"/>
  <c r="T148" i="4" s="1"/>
  <c r="T149" i="4" s="1"/>
  <c r="T150" i="4" s="1"/>
  <c r="T151" i="4" s="1"/>
  <c r="T152" i="4" s="1"/>
  <c r="T153" i="4" s="1"/>
  <c r="T154" i="4" s="1"/>
  <c r="T155" i="4" s="1"/>
  <c r="T156" i="4" s="1"/>
  <c r="T157" i="4" s="1"/>
  <c r="T158" i="4" s="1"/>
  <c r="T159" i="4" s="1"/>
  <c r="T160" i="4" s="1"/>
  <c r="T161" i="4" s="1"/>
  <c r="T162" i="4" s="1"/>
  <c r="T163" i="4" s="1"/>
  <c r="T164" i="4" s="1"/>
  <c r="T165" i="4" s="1"/>
  <c r="T167" i="4" s="1"/>
  <c r="T168" i="4" s="1"/>
  <c r="T169" i="4" s="1"/>
  <c r="T170" i="4" s="1"/>
  <c r="T171" i="4" s="1"/>
  <c r="T172" i="4" s="1"/>
  <c r="T173" i="4" s="1"/>
  <c r="T174" i="4" s="1"/>
  <c r="T175" i="4" s="1"/>
  <c r="T176" i="4" s="1"/>
  <c r="T177" i="4" s="1"/>
  <c r="T178" i="4" s="1"/>
  <c r="T179" i="4" s="1"/>
  <c r="T180" i="4" s="1"/>
  <c r="T181" i="4" s="1"/>
  <c r="T182" i="4" s="1"/>
  <c r="T183" i="4" s="1"/>
  <c r="T184" i="4" s="1"/>
  <c r="T185" i="4" s="1"/>
  <c r="T186" i="4" s="1"/>
  <c r="T187" i="4" s="1"/>
  <c r="T188" i="4" s="1"/>
  <c r="T189" i="4" s="1"/>
  <c r="T190" i="4" s="1"/>
  <c r="T191" i="4" s="1"/>
  <c r="T192" i="4" s="1"/>
  <c r="T193" i="4" s="1"/>
  <c r="T194" i="4" s="1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T211" i="4" s="1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T223" i="4" s="1"/>
  <c r="T224" i="4" s="1"/>
  <c r="T225" i="4" s="1"/>
  <c r="T226" i="4" s="1"/>
  <c r="T227" i="4" s="1"/>
  <c r="T228" i="4" s="1"/>
  <c r="T229" i="4" s="1"/>
  <c r="T230" i="4" s="1"/>
  <c r="T231" i="4" s="1"/>
  <c r="T232" i="4" s="1"/>
  <c r="T233" i="4" s="1"/>
  <c r="T234" i="4" s="1"/>
  <c r="T235" i="4" s="1"/>
  <c r="T236" i="4" s="1"/>
  <c r="T237" i="4" s="1"/>
  <c r="T238" i="4" s="1"/>
  <c r="T239" i="4" s="1"/>
  <c r="T240" i="4" s="1"/>
  <c r="T241" i="4" s="1"/>
  <c r="T242" i="4" s="1"/>
  <c r="T243" i="4" s="1"/>
  <c r="T244" i="4" s="1"/>
  <c r="T245" i="4" s="1"/>
  <c r="T246" i="4" s="1"/>
  <c r="T247" i="4" s="1"/>
  <c r="T248" i="4" s="1"/>
  <c r="T249" i="4" s="1"/>
  <c r="T250" i="4" s="1"/>
  <c r="T251" i="4" s="1"/>
  <c r="T252" i="4" s="1"/>
  <c r="T253" i="4" s="1"/>
  <c r="T254" i="4" s="1"/>
  <c r="T255" i="4" s="1"/>
  <c r="T256" i="4" s="1"/>
  <c r="T257" i="4" s="1"/>
  <c r="T258" i="4" s="1"/>
  <c r="T259" i="4" s="1"/>
  <c r="T260" i="4" s="1"/>
  <c r="T261" i="4" s="1"/>
  <c r="T262" i="4" s="1"/>
  <c r="T263" i="4" s="1"/>
  <c r="T264" i="4" s="1"/>
  <c r="T265" i="4" s="1"/>
  <c r="T266" i="4" s="1"/>
  <c r="T267" i="4" s="1"/>
  <c r="T268" i="4" s="1"/>
  <c r="T269" i="4" s="1"/>
  <c r="T270" i="4" s="1"/>
  <c r="T271" i="4" s="1"/>
  <c r="T272" i="4" s="1"/>
  <c r="T273" i="4" s="1"/>
  <c r="T274" i="4" s="1"/>
  <c r="T275" i="4" s="1"/>
  <c r="T276" i="4" s="1"/>
  <c r="T277" i="4" s="1"/>
  <c r="T278" i="4" s="1"/>
  <c r="T279" i="4" s="1"/>
  <c r="T280" i="4" s="1"/>
  <c r="T281" i="4" s="1"/>
  <c r="T282" i="4" s="1"/>
  <c r="T283" i="4" s="1"/>
  <c r="T284" i="4" s="1"/>
  <c r="T285" i="4" s="1"/>
  <c r="T286" i="4" s="1"/>
  <c r="T287" i="4" s="1"/>
  <c r="T288" i="4" s="1"/>
  <c r="T289" i="4" s="1"/>
  <c r="T290" i="4" s="1"/>
  <c r="T291" i="4" s="1"/>
  <c r="T292" i="4" s="1"/>
  <c r="T293" i="4" s="1"/>
  <c r="T294" i="4" s="1"/>
  <c r="T295" i="4" s="1"/>
  <c r="T296" i="4" s="1"/>
  <c r="T297" i="4" s="1"/>
  <c r="T298" i="4" s="1"/>
  <c r="T299" i="4" s="1"/>
  <c r="T300" i="4" s="1"/>
  <c r="T301" i="4" s="1"/>
  <c r="T302" i="4" s="1"/>
  <c r="T303" i="4" s="1"/>
  <c r="T304" i="4" s="1"/>
  <c r="T305" i="4" s="1"/>
  <c r="T306" i="4" s="1"/>
  <c r="T307" i="4" s="1"/>
  <c r="T308" i="4" s="1"/>
  <c r="T309" i="4" s="1"/>
  <c r="T310" i="4" s="1"/>
  <c r="T311" i="4" s="1"/>
  <c r="T312" i="4" s="1"/>
  <c r="T313" i="4" s="1"/>
  <c r="T314" i="4" s="1"/>
  <c r="T315" i="4" s="1"/>
  <c r="T316" i="4" s="1"/>
  <c r="T317" i="4" s="1"/>
  <c r="T318" i="4" s="1"/>
  <c r="T319" i="4" s="1"/>
  <c r="T320" i="4" s="1"/>
  <c r="T321" i="4" s="1"/>
  <c r="T322" i="4" s="1"/>
  <c r="T323" i="4" s="1"/>
  <c r="T324" i="4" s="1"/>
  <c r="T325" i="4" s="1"/>
  <c r="T326" i="4" s="1"/>
  <c r="T327" i="4" s="1"/>
  <c r="T328" i="4" s="1"/>
  <c r="T329" i="4" s="1"/>
  <c r="T330" i="4" s="1"/>
  <c r="T331" i="4" s="1"/>
  <c r="T332" i="4" s="1"/>
  <c r="T333" i="4" s="1"/>
  <c r="T334" i="4" s="1"/>
  <c r="T335" i="4" s="1"/>
  <c r="T336" i="4" s="1"/>
  <c r="T337" i="4" s="1"/>
  <c r="T338" i="4" s="1"/>
  <c r="T339" i="4" s="1"/>
  <c r="T340" i="4" s="1"/>
  <c r="T341" i="4" s="1"/>
  <c r="T342" i="4" s="1"/>
  <c r="T343" i="4" s="1"/>
  <c r="T344" i="4" s="1"/>
  <c r="T345" i="4" s="1"/>
  <c r="T346" i="4" s="1"/>
  <c r="T347" i="4" s="1"/>
  <c r="T348" i="4" s="1"/>
  <c r="T349" i="4" s="1"/>
  <c r="T350" i="4" s="1"/>
  <c r="T351" i="4" s="1"/>
  <c r="T354" i="4" s="1"/>
  <c r="T355" i="4" s="1"/>
  <c r="T356" i="4" s="1"/>
  <c r="T357" i="4" s="1"/>
  <c r="T358" i="4" s="1"/>
  <c r="T359" i="4" s="1"/>
  <c r="T360" i="4" s="1"/>
  <c r="T361" i="4" s="1"/>
  <c r="T362" i="4" s="1"/>
  <c r="T363" i="4" s="1"/>
  <c r="T364" i="4" s="1"/>
  <c r="T365" i="4" s="1"/>
  <c r="T366" i="4" s="1"/>
  <c r="T367" i="4" s="1"/>
  <c r="T368" i="4" s="1"/>
  <c r="T369" i="4" s="1"/>
  <c r="T370" i="4" s="1"/>
  <c r="T371" i="4" s="1"/>
  <c r="T372" i="4" s="1"/>
  <c r="T373" i="4" s="1"/>
  <c r="T374" i="4" s="1"/>
  <c r="T375" i="4" s="1"/>
  <c r="T376" i="4" s="1"/>
  <c r="T377" i="4" s="1"/>
  <c r="T378" i="4" s="1"/>
  <c r="T379" i="4" s="1"/>
  <c r="T380" i="4" s="1"/>
  <c r="T381" i="4" s="1"/>
  <c r="T382" i="4" s="1"/>
  <c r="T383" i="4" s="1"/>
  <c r="T384" i="4" s="1"/>
  <c r="T385" i="4" s="1"/>
  <c r="T386" i="4" s="1"/>
  <c r="T387" i="4" s="1"/>
  <c r="T388" i="4" s="1"/>
  <c r="T389" i="4" s="1"/>
  <c r="T390" i="4" s="1"/>
  <c r="T391" i="4" s="1"/>
  <c r="T392" i="4" s="1"/>
  <c r="T393" i="4" s="1"/>
  <c r="T394" i="4" s="1"/>
  <c r="T395" i="4" s="1"/>
  <c r="T396" i="4" s="1"/>
  <c r="T397" i="4" s="1"/>
  <c r="T398" i="4" s="1"/>
  <c r="T399" i="4" s="1"/>
  <c r="T400" i="4" s="1"/>
  <c r="T401" i="4" s="1"/>
  <c r="T402" i="4" s="1"/>
  <c r="T403" i="4" s="1"/>
  <c r="T404" i="4" s="1"/>
  <c r="T405" i="4" s="1"/>
  <c r="T406" i="4" s="1"/>
  <c r="T407" i="4" s="1"/>
  <c r="T408" i="4" s="1"/>
  <c r="T409" i="4" s="1"/>
  <c r="T410" i="4" s="1"/>
  <c r="T411" i="4" s="1"/>
  <c r="T412" i="4" s="1"/>
  <c r="T413" i="4" s="1"/>
  <c r="T414" i="4" s="1"/>
  <c r="T415" i="4" s="1"/>
  <c r="T416" i="4" s="1"/>
  <c r="T417" i="4" s="1"/>
  <c r="T418" i="4" s="1"/>
  <c r="T419" i="4" s="1"/>
  <c r="T420" i="4" s="1"/>
  <c r="T421" i="4" s="1"/>
  <c r="T422" i="4" s="1"/>
  <c r="T423" i="4" s="1"/>
  <c r="T424" i="4" s="1"/>
  <c r="T425" i="4" s="1"/>
  <c r="T426" i="4" s="1"/>
  <c r="T427" i="4" s="1"/>
  <c r="T428" i="4" s="1"/>
  <c r="T429" i="4" s="1"/>
  <c r="T430" i="4" s="1"/>
  <c r="T431" i="4" s="1"/>
  <c r="T432" i="4" s="1"/>
  <c r="T433" i="4" s="1"/>
  <c r="T434" i="4" s="1"/>
  <c r="T435" i="4" s="1"/>
  <c r="T436" i="4" s="1"/>
  <c r="T437" i="4" s="1"/>
  <c r="T438" i="4" s="1"/>
  <c r="T439" i="4" s="1"/>
  <c r="T440" i="4" s="1"/>
  <c r="T441" i="4" s="1"/>
  <c r="T442" i="4" s="1"/>
  <c r="T443" i="4" s="1"/>
  <c r="T444" i="4" s="1"/>
  <c r="T445" i="4" s="1"/>
  <c r="T446" i="4" s="1"/>
  <c r="T449" i="4" s="1"/>
  <c r="T450" i="4" s="1"/>
  <c r="T451" i="4" s="1"/>
  <c r="T452" i="4" s="1"/>
  <c r="T453" i="4" s="1"/>
  <c r="T454" i="4" s="1"/>
  <c r="T455" i="4" s="1"/>
  <c r="T456" i="4" s="1"/>
  <c r="T457" i="4" s="1"/>
  <c r="T458" i="4" s="1"/>
  <c r="S56" i="4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4" i="4" s="1"/>
  <c r="S355" i="4" s="1"/>
  <c r="S356" i="4" s="1"/>
  <c r="S357" i="4" s="1"/>
  <c r="S358" i="4" s="1"/>
  <c r="S360" i="4" s="1"/>
  <c r="S361" i="4" s="1"/>
  <c r="S362" i="4" s="1"/>
  <c r="S363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S399" i="4" s="1"/>
  <c r="S400" i="4" s="1"/>
  <c r="S401" i="4" s="1"/>
  <c r="S402" i="4" s="1"/>
  <c r="S403" i="4" s="1"/>
  <c r="S404" i="4" s="1"/>
  <c r="S405" i="4" s="1"/>
  <c r="S406" i="4" s="1"/>
  <c r="S407" i="4" s="1"/>
  <c r="S408" i="4" s="1"/>
  <c r="S409" i="4" s="1"/>
  <c r="S410" i="4" s="1"/>
  <c r="S411" i="4" s="1"/>
  <c r="S412" i="4" s="1"/>
  <c r="S413" i="4" s="1"/>
  <c r="S414" i="4" s="1"/>
  <c r="S415" i="4" s="1"/>
  <c r="S416" i="4" s="1"/>
  <c r="S417" i="4" s="1"/>
  <c r="S418" i="4" s="1"/>
  <c r="S419" i="4" s="1"/>
  <c r="S420" i="4" s="1"/>
  <c r="S421" i="4" s="1"/>
  <c r="S422" i="4" s="1"/>
  <c r="S423" i="4" s="1"/>
  <c r="S424" i="4" s="1"/>
  <c r="S425" i="4" s="1"/>
  <c r="S426" i="4" s="1"/>
  <c r="S427" i="4" s="1"/>
  <c r="S428" i="4" s="1"/>
  <c r="S429" i="4" s="1"/>
  <c r="S430" i="4" s="1"/>
  <c r="S431" i="4" s="1"/>
  <c r="S432" i="4" s="1"/>
  <c r="S433" i="4" s="1"/>
  <c r="S434" i="4" s="1"/>
  <c r="S435" i="4" s="1"/>
  <c r="S436" i="4" s="1"/>
  <c r="S437" i="4" s="1"/>
  <c r="S438" i="4" s="1"/>
  <c r="S439" i="4" s="1"/>
  <c r="S440" i="4" s="1"/>
  <c r="S441" i="4" s="1"/>
  <c r="S442" i="4" s="1"/>
  <c r="S443" i="4" s="1"/>
  <c r="S444" i="4" s="1"/>
  <c r="S445" i="4" s="1"/>
  <c r="S446" i="4" s="1"/>
  <c r="S449" i="4" s="1"/>
  <c r="S450" i="4" s="1"/>
  <c r="S451" i="4" s="1"/>
  <c r="S452" i="4" s="1"/>
  <c r="S453" i="4" s="1"/>
  <c r="S454" i="4" s="1"/>
  <c r="S455" i="4" s="1"/>
  <c r="S456" i="4" s="1"/>
  <c r="S457" i="4" s="1"/>
  <c r="S458" i="4" s="1"/>
  <c r="N354" i="4"/>
  <c r="P7" i="4"/>
  <c r="P8" i="4" s="1"/>
  <c r="P9" i="4" s="1"/>
  <c r="P10" i="4" s="1"/>
  <c r="Q7" i="4"/>
  <c r="Q8" i="4" s="1"/>
  <c r="Q9" i="4" s="1"/>
  <c r="Q10" i="4" s="1"/>
  <c r="R7" i="4"/>
  <c r="S7" i="4"/>
  <c r="S8" i="4" s="1"/>
  <c r="S9" i="4" s="1"/>
  <c r="S10" i="4" s="1"/>
  <c r="T7" i="4"/>
  <c r="T8" i="4" s="1"/>
  <c r="T9" i="4" s="1"/>
  <c r="T10" i="4" s="1"/>
  <c r="U7" i="4"/>
  <c r="U8" i="4" s="1"/>
  <c r="U9" i="4" s="1"/>
  <c r="U10" i="4" s="1"/>
  <c r="R8" i="4"/>
  <c r="R9" i="4" s="1"/>
  <c r="R10" i="4" s="1"/>
  <c r="P12" i="4"/>
  <c r="P13" i="4" s="1"/>
  <c r="P14" i="4" s="1"/>
  <c r="P15" i="4" s="1"/>
  <c r="P16" i="4" s="1"/>
  <c r="P18" i="4" s="1"/>
  <c r="P19" i="4" s="1"/>
  <c r="P20" i="4" s="1"/>
  <c r="P21" i="4" s="1"/>
  <c r="P22" i="4" s="1"/>
  <c r="P24" i="4" s="1"/>
  <c r="Q12" i="4"/>
  <c r="Q13" i="4" s="1"/>
  <c r="Q14" i="4" s="1"/>
  <c r="Q15" i="4" s="1"/>
  <c r="Q16" i="4" s="1"/>
  <c r="Q18" i="4" s="1"/>
  <c r="Q19" i="4" s="1"/>
  <c r="Q20" i="4" s="1"/>
  <c r="Q21" i="4" s="1"/>
  <c r="Q22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Q115" i="4" s="1"/>
  <c r="Q116" i="4" s="1"/>
  <c r="Q117" i="4" s="1"/>
  <c r="Q118" i="4" s="1"/>
  <c r="Q119" i="4" s="1"/>
  <c r="Q120" i="4" s="1"/>
  <c r="Q121" i="4" s="1"/>
  <c r="Q122" i="4" s="1"/>
  <c r="Q123" i="4" s="1"/>
  <c r="Q124" i="4" s="1"/>
  <c r="Q125" i="4" s="1"/>
  <c r="Q126" i="4" s="1"/>
  <c r="Q127" i="4" s="1"/>
  <c r="Q128" i="4" s="1"/>
  <c r="Q129" i="4" s="1"/>
  <c r="Q130" i="4" s="1"/>
  <c r="Q131" i="4" s="1"/>
  <c r="Q132" i="4" s="1"/>
  <c r="Q133" i="4" s="1"/>
  <c r="Q134" i="4" s="1"/>
  <c r="Q135" i="4" s="1"/>
  <c r="Q136" i="4" s="1"/>
  <c r="Q137" i="4" s="1"/>
  <c r="Q138" i="4" s="1"/>
  <c r="Q139" i="4" s="1"/>
  <c r="Q140" i="4" s="1"/>
  <c r="Q141" i="4" s="1"/>
  <c r="Q142" i="4" s="1"/>
  <c r="Q143" i="4" s="1"/>
  <c r="Q144" i="4" s="1"/>
  <c r="Q145" i="4" s="1"/>
  <c r="Q146" i="4" s="1"/>
  <c r="Q147" i="4" s="1"/>
  <c r="Q148" i="4" s="1"/>
  <c r="Q149" i="4" s="1"/>
  <c r="Q150" i="4" s="1"/>
  <c r="Q151" i="4" s="1"/>
  <c r="Q152" i="4" s="1"/>
  <c r="Q153" i="4" s="1"/>
  <c r="Q154" i="4" s="1"/>
  <c r="Q155" i="4" s="1"/>
  <c r="Q156" i="4" s="1"/>
  <c r="Q157" i="4" s="1"/>
  <c r="Q158" i="4" s="1"/>
  <c r="Q159" i="4" s="1"/>
  <c r="Q160" i="4" s="1"/>
  <c r="Q161" i="4" s="1"/>
  <c r="Q162" i="4" s="1"/>
  <c r="Q163" i="4" s="1"/>
  <c r="Q164" i="4" s="1"/>
  <c r="Q165" i="4" s="1"/>
  <c r="Q167" i="4" s="1"/>
  <c r="Q168" i="4" s="1"/>
  <c r="Q169" i="4" s="1"/>
  <c r="Q170" i="4" s="1"/>
  <c r="Q171" i="4" s="1"/>
  <c r="Q172" i="4" s="1"/>
  <c r="Q174" i="4" s="1"/>
  <c r="Q175" i="4" s="1"/>
  <c r="Q176" i="4" s="1"/>
  <c r="Q177" i="4" s="1"/>
  <c r="Q178" i="4" s="1"/>
  <c r="Q179" i="4" s="1"/>
  <c r="Q180" i="4" s="1"/>
  <c r="Q181" i="4" s="1"/>
  <c r="Q182" i="4" s="1"/>
  <c r="Q183" i="4" s="1"/>
  <c r="Q184" i="4" s="1"/>
  <c r="Q185" i="4" s="1"/>
  <c r="Q186" i="4" s="1"/>
  <c r="Q187" i="4" s="1"/>
  <c r="Q188" i="4" s="1"/>
  <c r="Q189" i="4" s="1"/>
  <c r="Q190" i="4" s="1"/>
  <c r="Q191" i="4" s="1"/>
  <c r="Q192" i="4" s="1"/>
  <c r="Q193" i="4" s="1"/>
  <c r="Q194" i="4" s="1"/>
  <c r="Q195" i="4" s="1"/>
  <c r="Q196" i="4" s="1"/>
  <c r="Q197" i="4" s="1"/>
  <c r="Q198" i="4" s="1"/>
  <c r="Q199" i="4" s="1"/>
  <c r="Q200" i="4" s="1"/>
  <c r="Q201" i="4" s="1"/>
  <c r="Q202" i="4" s="1"/>
  <c r="Q203" i="4" s="1"/>
  <c r="Q204" i="4" s="1"/>
  <c r="Q205" i="4" s="1"/>
  <c r="Q206" i="4" s="1"/>
  <c r="Q207" i="4" s="1"/>
  <c r="Q208" i="4" s="1"/>
  <c r="Q209" i="4" s="1"/>
  <c r="Q210" i="4" s="1"/>
  <c r="Q211" i="4" s="1"/>
  <c r="Q212" i="4" s="1"/>
  <c r="Q213" i="4" s="1"/>
  <c r="Q214" i="4" s="1"/>
  <c r="Q215" i="4" s="1"/>
  <c r="Q216" i="4" s="1"/>
  <c r="Q217" i="4" s="1"/>
  <c r="Q218" i="4" s="1"/>
  <c r="Q219" i="4" s="1"/>
  <c r="Q220" i="4" s="1"/>
  <c r="Q221" i="4" s="1"/>
  <c r="Q222" i="4" s="1"/>
  <c r="Q223" i="4" s="1"/>
  <c r="Q224" i="4" s="1"/>
  <c r="Q225" i="4" s="1"/>
  <c r="Q226" i="4" s="1"/>
  <c r="Q227" i="4" s="1"/>
  <c r="Q228" i="4" s="1"/>
  <c r="Q229" i="4" s="1"/>
  <c r="Q230" i="4" s="1"/>
  <c r="Q231" i="4" s="1"/>
  <c r="Q232" i="4" s="1"/>
  <c r="Q233" i="4" s="1"/>
  <c r="Q234" i="4" s="1"/>
  <c r="Q235" i="4" s="1"/>
  <c r="Q236" i="4" s="1"/>
  <c r="Q237" i="4" s="1"/>
  <c r="Q238" i="4" s="1"/>
  <c r="Q239" i="4" s="1"/>
  <c r="Q240" i="4" s="1"/>
  <c r="Q241" i="4" s="1"/>
  <c r="Q242" i="4" s="1"/>
  <c r="Q243" i="4" s="1"/>
  <c r="Q244" i="4" s="1"/>
  <c r="Q245" i="4" s="1"/>
  <c r="Q246" i="4" s="1"/>
  <c r="Q247" i="4" s="1"/>
  <c r="Q248" i="4" s="1"/>
  <c r="Q249" i="4" s="1"/>
  <c r="Q250" i="4" s="1"/>
  <c r="Q251" i="4" s="1"/>
  <c r="Q252" i="4" s="1"/>
  <c r="Q253" i="4" s="1"/>
  <c r="Q254" i="4" s="1"/>
  <c r="Q255" i="4" s="1"/>
  <c r="Q256" i="4" s="1"/>
  <c r="Q257" i="4" s="1"/>
  <c r="Q258" i="4" s="1"/>
  <c r="Q259" i="4" s="1"/>
  <c r="Q260" i="4" s="1"/>
  <c r="Q261" i="4" s="1"/>
  <c r="Q262" i="4" s="1"/>
  <c r="Q263" i="4" s="1"/>
  <c r="Q264" i="4" s="1"/>
  <c r="Q265" i="4" s="1"/>
  <c r="Q266" i="4" s="1"/>
  <c r="Q267" i="4" s="1"/>
  <c r="Q268" i="4" s="1"/>
  <c r="Q269" i="4" s="1"/>
  <c r="Q270" i="4" s="1"/>
  <c r="Q271" i="4" s="1"/>
  <c r="Q272" i="4" s="1"/>
  <c r="Q273" i="4" s="1"/>
  <c r="Q274" i="4" s="1"/>
  <c r="Q275" i="4" s="1"/>
  <c r="Q276" i="4" s="1"/>
  <c r="Q277" i="4" s="1"/>
  <c r="Q278" i="4" s="1"/>
  <c r="Q279" i="4" s="1"/>
  <c r="Q280" i="4" s="1"/>
  <c r="Q281" i="4" s="1"/>
  <c r="Q282" i="4" s="1"/>
  <c r="Q283" i="4" s="1"/>
  <c r="Q284" i="4" s="1"/>
  <c r="Q285" i="4" s="1"/>
  <c r="Q286" i="4" s="1"/>
  <c r="Q287" i="4" s="1"/>
  <c r="Q288" i="4" s="1"/>
  <c r="Q289" i="4" s="1"/>
  <c r="Q290" i="4" s="1"/>
  <c r="Q291" i="4" s="1"/>
  <c r="Q292" i="4" s="1"/>
  <c r="Q293" i="4" s="1"/>
  <c r="Q294" i="4" s="1"/>
  <c r="Q295" i="4" s="1"/>
  <c r="Q296" i="4" s="1"/>
  <c r="Q297" i="4" s="1"/>
  <c r="Q298" i="4" s="1"/>
  <c r="Q299" i="4" s="1"/>
  <c r="Q300" i="4" s="1"/>
  <c r="Q301" i="4" s="1"/>
  <c r="Q302" i="4" s="1"/>
  <c r="Q303" i="4" s="1"/>
  <c r="Q304" i="4" s="1"/>
  <c r="Q305" i="4" s="1"/>
  <c r="Q306" i="4" s="1"/>
  <c r="Q307" i="4" s="1"/>
  <c r="Q308" i="4" s="1"/>
  <c r="Q309" i="4" s="1"/>
  <c r="Q310" i="4" s="1"/>
  <c r="Q311" i="4" s="1"/>
  <c r="Q312" i="4" s="1"/>
  <c r="Q313" i="4" s="1"/>
  <c r="Q314" i="4" s="1"/>
  <c r="Q315" i="4" s="1"/>
  <c r="Q316" i="4" s="1"/>
  <c r="Q317" i="4" s="1"/>
  <c r="Q318" i="4" s="1"/>
  <c r="Q319" i="4" s="1"/>
  <c r="Q320" i="4" s="1"/>
  <c r="Q321" i="4" s="1"/>
  <c r="Q322" i="4" s="1"/>
  <c r="Q323" i="4" s="1"/>
  <c r="Q324" i="4" s="1"/>
  <c r="Q325" i="4" s="1"/>
  <c r="Q326" i="4" s="1"/>
  <c r="Q327" i="4" s="1"/>
  <c r="Q328" i="4" s="1"/>
  <c r="Q329" i="4" s="1"/>
  <c r="Q330" i="4" s="1"/>
  <c r="Q331" i="4" s="1"/>
  <c r="Q332" i="4" s="1"/>
  <c r="Q333" i="4" s="1"/>
  <c r="Q334" i="4" s="1"/>
  <c r="Q335" i="4" s="1"/>
  <c r="Q336" i="4" s="1"/>
  <c r="Q337" i="4" s="1"/>
  <c r="Q338" i="4" s="1"/>
  <c r="Q339" i="4" s="1"/>
  <c r="Q340" i="4" s="1"/>
  <c r="Q341" i="4" s="1"/>
  <c r="Q342" i="4" s="1"/>
  <c r="Q343" i="4" s="1"/>
  <c r="Q344" i="4" s="1"/>
  <c r="Q345" i="4" s="1"/>
  <c r="Q346" i="4" s="1"/>
  <c r="Q347" i="4" s="1"/>
  <c r="Q348" i="4" s="1"/>
  <c r="Q349" i="4" s="1"/>
  <c r="Q350" i="4" s="1"/>
  <c r="Q351" i="4" s="1"/>
  <c r="Q354" i="4" s="1"/>
  <c r="Q355" i="4" s="1"/>
  <c r="Q356" i="4" s="1"/>
  <c r="Q357" i="4" s="1"/>
  <c r="Q358" i="4" s="1"/>
  <c r="Q359" i="4" s="1"/>
  <c r="Q360" i="4" s="1"/>
  <c r="Q361" i="4" s="1"/>
  <c r="Q362" i="4" s="1"/>
  <c r="Q363" i="4" s="1"/>
  <c r="Q365" i="4" s="1"/>
  <c r="Q366" i="4" s="1"/>
  <c r="Q367" i="4" s="1"/>
  <c r="Q368" i="4" s="1"/>
  <c r="Q369" i="4" s="1"/>
  <c r="Q370" i="4" s="1"/>
  <c r="Q371" i="4" s="1"/>
  <c r="Q372" i="4" s="1"/>
  <c r="Q373" i="4" s="1"/>
  <c r="Q374" i="4" s="1"/>
  <c r="Q375" i="4" s="1"/>
  <c r="Q376" i="4" s="1"/>
  <c r="Q377" i="4" s="1"/>
  <c r="Q378" i="4" s="1"/>
  <c r="Q379" i="4" s="1"/>
  <c r="Q380" i="4" s="1"/>
  <c r="Q381" i="4" s="1"/>
  <c r="Q382" i="4" s="1"/>
  <c r="Q383" i="4" s="1"/>
  <c r="Q384" i="4" s="1"/>
  <c r="Q385" i="4" s="1"/>
  <c r="Q386" i="4" s="1"/>
  <c r="Q387" i="4" s="1"/>
  <c r="Q388" i="4" s="1"/>
  <c r="Q389" i="4" s="1"/>
  <c r="Q390" i="4" s="1"/>
  <c r="Q391" i="4" s="1"/>
  <c r="Q392" i="4" s="1"/>
  <c r="Q393" i="4" s="1"/>
  <c r="Q394" i="4" s="1"/>
  <c r="Q395" i="4" s="1"/>
  <c r="Q396" i="4" s="1"/>
  <c r="Q397" i="4" s="1"/>
  <c r="Q398" i="4" s="1"/>
  <c r="Q399" i="4" s="1"/>
  <c r="Q400" i="4" s="1"/>
  <c r="Q401" i="4" s="1"/>
  <c r="Q402" i="4" s="1"/>
  <c r="Q403" i="4" s="1"/>
  <c r="Q404" i="4" s="1"/>
  <c r="Q405" i="4" s="1"/>
  <c r="Q406" i="4" s="1"/>
  <c r="Q407" i="4" s="1"/>
  <c r="Q408" i="4" s="1"/>
  <c r="Q409" i="4" s="1"/>
  <c r="Q410" i="4" s="1"/>
  <c r="Q411" i="4" s="1"/>
  <c r="Q412" i="4" s="1"/>
  <c r="Q413" i="4" s="1"/>
  <c r="Q414" i="4" s="1"/>
  <c r="Q415" i="4" s="1"/>
  <c r="Q416" i="4" s="1"/>
  <c r="Q417" i="4" s="1"/>
  <c r="Q418" i="4" s="1"/>
  <c r="Q419" i="4" s="1"/>
  <c r="Q421" i="4" s="1"/>
  <c r="Q422" i="4" s="1"/>
  <c r="Q423" i="4" s="1"/>
  <c r="Q424" i="4" s="1"/>
  <c r="Q425" i="4" s="1"/>
  <c r="Q426" i="4" s="1"/>
  <c r="Q427" i="4" s="1"/>
  <c r="Q428" i="4" s="1"/>
  <c r="Q429" i="4" s="1"/>
  <c r="Q430" i="4" s="1"/>
  <c r="Q431" i="4" s="1"/>
  <c r="Q432" i="4" s="1"/>
  <c r="Q433" i="4" s="1"/>
  <c r="Q434" i="4" s="1"/>
  <c r="Q435" i="4" s="1"/>
  <c r="Q436" i="4" s="1"/>
  <c r="R12" i="4"/>
  <c r="R13" i="4" s="1"/>
  <c r="R14" i="4" s="1"/>
  <c r="R15" i="4" s="1"/>
  <c r="R16" i="4" s="1"/>
  <c r="R18" i="4" s="1"/>
  <c r="R19" i="4" s="1"/>
  <c r="R20" i="4" s="1"/>
  <c r="R21" i="4" s="1"/>
  <c r="R22" i="4" s="1"/>
  <c r="S12" i="4"/>
  <c r="S13" i="4" s="1"/>
  <c r="S14" i="4" s="1"/>
  <c r="S15" i="4" s="1"/>
  <c r="S16" i="4" s="1"/>
  <c r="T12" i="4"/>
  <c r="T13" i="4" s="1"/>
  <c r="T14" i="4" s="1"/>
  <c r="T15" i="4" s="1"/>
  <c r="T16" i="4" s="1"/>
  <c r="U12" i="4"/>
  <c r="U13" i="4" s="1"/>
  <c r="U14" i="4" s="1"/>
  <c r="U15" i="4" s="1"/>
  <c r="U16" i="4" s="1"/>
  <c r="N4" i="4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O4" i="4"/>
  <c r="P4" i="4"/>
  <c r="P5" i="4" s="1"/>
  <c r="Q4" i="4"/>
  <c r="Q5" i="4" s="1"/>
  <c r="R4" i="4"/>
  <c r="R5" i="4" s="1"/>
  <c r="S4" i="4"/>
  <c r="S5" i="4" s="1"/>
  <c r="T4" i="4"/>
  <c r="T5" i="4" s="1"/>
  <c r="U4" i="4"/>
  <c r="U5" i="4" s="1"/>
  <c r="B4" i="4"/>
  <c r="D4" i="4"/>
  <c r="F3" i="11" s="1"/>
  <c r="E4" i="4"/>
  <c r="B7" i="4"/>
  <c r="E7" i="4"/>
  <c r="E5" i="4" l="1"/>
  <c r="G4" i="11" s="1"/>
  <c r="G3" i="11"/>
  <c r="W355" i="4"/>
  <c r="W356" i="4" s="1"/>
  <c r="W357" i="4" s="1"/>
  <c r="W358" i="4" s="1"/>
  <c r="AA353" i="11"/>
  <c r="V361" i="4"/>
  <c r="Z436" i="4"/>
  <c r="AA434" i="11"/>
  <c r="AK25" i="4"/>
  <c r="AH23" i="11"/>
  <c r="M23" i="10" s="1"/>
  <c r="AK5" i="4"/>
  <c r="AH3" i="11"/>
  <c r="M3" i="10" s="1"/>
  <c r="AG451" i="4"/>
  <c r="AC449" i="11"/>
  <c r="AG449" i="11" s="1"/>
  <c r="L449" i="10" s="1"/>
  <c r="AH429" i="4"/>
  <c r="AC427" i="11"/>
  <c r="AG427" i="11" s="1"/>
  <c r="L427" i="10" s="1"/>
  <c r="AG245" i="4"/>
  <c r="AC243" i="11"/>
  <c r="AG243" i="11" s="1"/>
  <c r="L243" i="10" s="1"/>
  <c r="AG356" i="4"/>
  <c r="AC354" i="11"/>
  <c r="AG354" i="11" s="1"/>
  <c r="L354" i="10" s="1"/>
  <c r="AG14" i="4"/>
  <c r="AC12" i="11"/>
  <c r="AG12" i="11" s="1"/>
  <c r="L12" i="10" s="1"/>
  <c r="AG393" i="4"/>
  <c r="AC391" i="11"/>
  <c r="AG391" i="11" s="1"/>
  <c r="L391" i="10" s="1"/>
  <c r="AF360" i="4"/>
  <c r="AB358" i="11"/>
  <c r="AF358" i="11" s="1"/>
  <c r="J358" i="10" s="1"/>
  <c r="AG295" i="4"/>
  <c r="AH249" i="4"/>
  <c r="AC247" i="11"/>
  <c r="AG247" i="11" s="1"/>
  <c r="L247" i="10" s="1"/>
  <c r="AD6" i="4"/>
  <c r="AB4" i="11"/>
  <c r="AF4" i="11" s="1"/>
  <c r="J4" i="10" s="1"/>
  <c r="AG86" i="4"/>
  <c r="AC84" i="11"/>
  <c r="AG84" i="11" s="1"/>
  <c r="L84" i="10" s="1"/>
  <c r="AC426" i="11"/>
  <c r="AG426" i="11" s="1"/>
  <c r="L426" i="10" s="1"/>
  <c r="AG320" i="4"/>
  <c r="AG26" i="4"/>
  <c r="AC24" i="11"/>
  <c r="AG24" i="11" s="1"/>
  <c r="L24" i="10" s="1"/>
  <c r="AG349" i="4"/>
  <c r="AG439" i="4"/>
  <c r="W20" i="4"/>
  <c r="W21" i="4" s="1"/>
  <c r="W22" i="4" s="1"/>
  <c r="E8" i="4"/>
  <c r="G6" i="11"/>
  <c r="B5" i="4"/>
  <c r="B3" i="11"/>
  <c r="R354" i="4"/>
  <c r="R355" i="4" s="1"/>
  <c r="R356" i="4" s="1"/>
  <c r="R357" i="4" s="1"/>
  <c r="R358" i="4" s="1"/>
  <c r="R360" i="4" s="1"/>
  <c r="R361" i="4" s="1"/>
  <c r="R362" i="4" s="1"/>
  <c r="R363" i="4" s="1"/>
  <c r="R364" i="4" s="1"/>
  <c r="R365" i="4" s="1"/>
  <c r="R366" i="4" s="1"/>
  <c r="R367" i="4" s="1"/>
  <c r="R368" i="4" s="1"/>
  <c r="R369" i="4" s="1"/>
  <c r="R370" i="4" s="1"/>
  <c r="R371" i="4" s="1"/>
  <c r="R372" i="4" s="1"/>
  <c r="R373" i="4" s="1"/>
  <c r="R374" i="4" s="1"/>
  <c r="R375" i="4" s="1"/>
  <c r="R376" i="4" s="1"/>
  <c r="R377" i="4" s="1"/>
  <c r="R378" i="4" s="1"/>
  <c r="R379" i="4" s="1"/>
  <c r="R380" i="4" s="1"/>
  <c r="R381" i="4" s="1"/>
  <c r="R382" i="4" s="1"/>
  <c r="R383" i="4" s="1"/>
  <c r="R384" i="4" s="1"/>
  <c r="R386" i="4" s="1"/>
  <c r="R387" i="4" s="1"/>
  <c r="R388" i="4" s="1"/>
  <c r="R389" i="4" s="1"/>
  <c r="R390" i="4" s="1"/>
  <c r="R391" i="4" s="1"/>
  <c r="R392" i="4" s="1"/>
  <c r="R393" i="4" s="1"/>
  <c r="R394" i="4" s="1"/>
  <c r="R395" i="4" s="1"/>
  <c r="R396" i="4" s="1"/>
  <c r="R397" i="4" s="1"/>
  <c r="R398" i="4" s="1"/>
  <c r="R399" i="4" s="1"/>
  <c r="R400" i="4" s="1"/>
  <c r="R401" i="4" s="1"/>
  <c r="R402" i="4" s="1"/>
  <c r="R403" i="4" s="1"/>
  <c r="R404" i="4" s="1"/>
  <c r="R405" i="4" s="1"/>
  <c r="R406" i="4" s="1"/>
  <c r="R407" i="4" s="1"/>
  <c r="R408" i="4" s="1"/>
  <c r="R409" i="4" s="1"/>
  <c r="R410" i="4" s="1"/>
  <c r="R411" i="4" s="1"/>
  <c r="R412" i="4" s="1"/>
  <c r="R413" i="4" s="1"/>
  <c r="R414" i="4" s="1"/>
  <c r="R415" i="4" s="1"/>
  <c r="R416" i="4" s="1"/>
  <c r="R417" i="4" s="1"/>
  <c r="R418" i="4" s="1"/>
  <c r="R419" i="4" s="1"/>
  <c r="R420" i="4" s="1"/>
  <c r="R421" i="4" s="1"/>
  <c r="R422" i="4" s="1"/>
  <c r="R423" i="4" s="1"/>
  <c r="R424" i="4" s="1"/>
  <c r="R425" i="4" s="1"/>
  <c r="R426" i="4" s="1"/>
  <c r="R427" i="4" s="1"/>
  <c r="R428" i="4" s="1"/>
  <c r="R429" i="4" s="1"/>
  <c r="R430" i="4" s="1"/>
  <c r="R431" i="4" s="1"/>
  <c r="R432" i="4" s="1"/>
  <c r="R433" i="4" s="1"/>
  <c r="R434" i="4" s="1"/>
  <c r="R435" i="4" s="1"/>
  <c r="R436" i="4" s="1"/>
  <c r="R437" i="4" s="1"/>
  <c r="R438" i="4" s="1"/>
  <c r="R439" i="4" s="1"/>
  <c r="R440" i="4" s="1"/>
  <c r="R441" i="4" s="1"/>
  <c r="R442" i="4" s="1"/>
  <c r="R443" i="4" s="1"/>
  <c r="R444" i="4" s="1"/>
  <c r="R445" i="4" s="1"/>
  <c r="R446" i="4" s="1"/>
  <c r="R449" i="4" s="1"/>
  <c r="X360" i="4"/>
  <c r="X361" i="4" s="1"/>
  <c r="X362" i="4" s="1"/>
  <c r="X363" i="4" s="1"/>
  <c r="X364" i="4" s="1"/>
  <c r="X365" i="4" s="1"/>
  <c r="X366" i="4" s="1"/>
  <c r="X367" i="4" s="1"/>
  <c r="X368" i="4" s="1"/>
  <c r="X369" i="4" s="1"/>
  <c r="X370" i="4" s="1"/>
  <c r="X371" i="4" s="1"/>
  <c r="X372" i="4" s="1"/>
  <c r="X373" i="4" s="1"/>
  <c r="X374" i="4" s="1"/>
  <c r="X375" i="4" s="1"/>
  <c r="X376" i="4" s="1"/>
  <c r="X377" i="4" s="1"/>
  <c r="X378" i="4" s="1"/>
  <c r="X379" i="4" s="1"/>
  <c r="X380" i="4" s="1"/>
  <c r="X381" i="4" s="1"/>
  <c r="X382" i="4" s="1"/>
  <c r="X383" i="4" s="1"/>
  <c r="X384" i="4" s="1"/>
  <c r="X385" i="4" s="1"/>
  <c r="X386" i="4" s="1"/>
  <c r="X387" i="4" s="1"/>
  <c r="X388" i="4" s="1"/>
  <c r="X389" i="4" s="1"/>
  <c r="X391" i="4" s="1"/>
  <c r="X392" i="4" s="1"/>
  <c r="X393" i="4" s="1"/>
  <c r="X394" i="4" s="1"/>
  <c r="X395" i="4" s="1"/>
  <c r="X396" i="4" s="1"/>
  <c r="X397" i="4" s="1"/>
  <c r="X398" i="4" s="1"/>
  <c r="X399" i="4" s="1"/>
  <c r="X400" i="4" s="1"/>
  <c r="X401" i="4" s="1"/>
  <c r="X402" i="4" s="1"/>
  <c r="X403" i="4" s="1"/>
  <c r="X404" i="4" s="1"/>
  <c r="X405" i="4" s="1"/>
  <c r="X406" i="4" s="1"/>
  <c r="X407" i="4" s="1"/>
  <c r="X408" i="4" s="1"/>
  <c r="X409" i="4" s="1"/>
  <c r="X410" i="4" s="1"/>
  <c r="X411" i="4" s="1"/>
  <c r="X412" i="4" s="1"/>
  <c r="X413" i="4" s="1"/>
  <c r="X414" i="4" s="1"/>
  <c r="X415" i="4" s="1"/>
  <c r="X416" i="4" s="1"/>
  <c r="X417" i="4" s="1"/>
  <c r="X418" i="4" s="1"/>
  <c r="X419" i="4" s="1"/>
  <c r="X420" i="4" s="1"/>
  <c r="X421" i="4" s="1"/>
  <c r="X422" i="4" s="1"/>
  <c r="X423" i="4" s="1"/>
  <c r="X424" i="4" s="1"/>
  <c r="X425" i="4" s="1"/>
  <c r="X426" i="4" s="1"/>
  <c r="X427" i="4" s="1"/>
  <c r="X428" i="4" s="1"/>
  <c r="X429" i="4" s="1"/>
  <c r="X430" i="4" s="1"/>
  <c r="X431" i="4" s="1"/>
  <c r="X432" i="4" s="1"/>
  <c r="X433" i="4" s="1"/>
  <c r="X434" i="4" s="1"/>
  <c r="AA358" i="11"/>
  <c r="V438" i="4"/>
  <c r="AK19" i="4"/>
  <c r="AH17" i="11"/>
  <c r="M17" i="10" s="1"/>
  <c r="AB354" i="11"/>
  <c r="AF354" i="11" s="1"/>
  <c r="J354" i="10" s="1"/>
  <c r="N355" i="4"/>
  <c r="N356" i="4" s="1"/>
  <c r="N357" i="4" s="1"/>
  <c r="N358" i="4" s="1"/>
  <c r="N360" i="4" s="1"/>
  <c r="N361" i="4" s="1"/>
  <c r="N362" i="4" s="1"/>
  <c r="N363" i="4" s="1"/>
  <c r="N364" i="4" s="1"/>
  <c r="N365" i="4" s="1"/>
  <c r="N366" i="4" s="1"/>
  <c r="N367" i="4" s="1"/>
  <c r="N368" i="4" s="1"/>
  <c r="N369" i="4" s="1"/>
  <c r="N370" i="4" s="1"/>
  <c r="N371" i="4" s="1"/>
  <c r="N372" i="4" s="1"/>
  <c r="N373" i="4" s="1"/>
  <c r="N374" i="4" s="1"/>
  <c r="N375" i="4" s="1"/>
  <c r="N376" i="4" s="1"/>
  <c r="N377" i="4" s="1"/>
  <c r="N378" i="4" s="1"/>
  <c r="N379" i="4" s="1"/>
  <c r="N380" i="4" s="1"/>
  <c r="N381" i="4" s="1"/>
  <c r="N382" i="4" s="1"/>
  <c r="N383" i="4" s="1"/>
  <c r="N384" i="4" s="1"/>
  <c r="N385" i="4" s="1"/>
  <c r="N386" i="4" s="1"/>
  <c r="N387" i="4" s="1"/>
  <c r="N388" i="4" s="1"/>
  <c r="N389" i="4" s="1"/>
  <c r="N390" i="4" s="1"/>
  <c r="N391" i="4" s="1"/>
  <c r="N392" i="4" s="1"/>
  <c r="N393" i="4" s="1"/>
  <c r="N394" i="4" s="1"/>
  <c r="N395" i="4" s="1"/>
  <c r="N396" i="4" s="1"/>
  <c r="N397" i="4" s="1"/>
  <c r="N398" i="4" s="1"/>
  <c r="N399" i="4" s="1"/>
  <c r="N400" i="4" s="1"/>
  <c r="N401" i="4" s="1"/>
  <c r="N402" i="4" s="1"/>
  <c r="N403" i="4" s="1"/>
  <c r="N404" i="4" s="1"/>
  <c r="N405" i="4" s="1"/>
  <c r="N406" i="4" s="1"/>
  <c r="N407" i="4" s="1"/>
  <c r="N408" i="4" s="1"/>
  <c r="N409" i="4" s="1"/>
  <c r="N410" i="4" s="1"/>
  <c r="N411" i="4" s="1"/>
  <c r="N412" i="4" s="1"/>
  <c r="N413" i="4" s="1"/>
  <c r="N414" i="4" s="1"/>
  <c r="N415" i="4" s="1"/>
  <c r="N416" i="4" s="1"/>
  <c r="N417" i="4" s="1"/>
  <c r="N418" i="4" s="1"/>
  <c r="N419" i="4" s="1"/>
  <c r="N420" i="4" s="1"/>
  <c r="N421" i="4" s="1"/>
  <c r="N422" i="4" s="1"/>
  <c r="N423" i="4" s="1"/>
  <c r="N424" i="4" s="1"/>
  <c r="N425" i="4" s="1"/>
  <c r="N426" i="4" s="1"/>
  <c r="N427" i="4" s="1"/>
  <c r="N428" i="4" s="1"/>
  <c r="N429" i="4" s="1"/>
  <c r="N430" i="4" s="1"/>
  <c r="N431" i="4" s="1"/>
  <c r="N432" i="4" s="1"/>
  <c r="N433" i="4" s="1"/>
  <c r="N434" i="4" s="1"/>
  <c r="N437" i="4" s="1"/>
  <c r="N438" i="4" s="1"/>
  <c r="N439" i="4" s="1"/>
  <c r="N440" i="4" s="1"/>
  <c r="N441" i="4" s="1"/>
  <c r="N442" i="4" s="1"/>
  <c r="N443" i="4" s="1"/>
  <c r="N444" i="4" s="1"/>
  <c r="N445" i="4" s="1"/>
  <c r="N446" i="4" s="1"/>
  <c r="N450" i="4" s="1"/>
  <c r="N451" i="4" s="1"/>
  <c r="V5" i="4"/>
  <c r="AA3" i="11"/>
  <c r="V356" i="4"/>
  <c r="AK355" i="4"/>
  <c r="AH353" i="11"/>
  <c r="M353" i="10" s="1"/>
  <c r="AK8" i="4"/>
  <c r="AH6" i="11"/>
  <c r="M6" i="10" s="1"/>
  <c r="I3" i="11"/>
  <c r="O5" i="4"/>
  <c r="B8" i="4"/>
  <c r="B6" i="11"/>
  <c r="Q437" i="4"/>
  <c r="Q438" i="4" s="1"/>
  <c r="Q439" i="4" s="1"/>
  <c r="Q440" i="4" s="1"/>
  <c r="Q441" i="4" s="1"/>
  <c r="Q442" i="4" s="1"/>
  <c r="Q443" i="4" s="1"/>
  <c r="Q444" i="4" s="1"/>
  <c r="Q445" i="4" s="1"/>
  <c r="Q446" i="4" s="1"/>
  <c r="Q449" i="4" s="1"/>
  <c r="Q450" i="4" s="1"/>
  <c r="Q451" i="4" s="1"/>
  <c r="Q452" i="4" s="1"/>
  <c r="Q454" i="4" s="1"/>
  <c r="Q455" i="4" s="1"/>
  <c r="Q456" i="4" s="1"/>
  <c r="Q457" i="4" s="1"/>
  <c r="Q458" i="4" s="1"/>
  <c r="Z435" i="11"/>
  <c r="M5" i="4"/>
  <c r="Z3" i="11"/>
  <c r="AK450" i="4"/>
  <c r="AH448" i="11"/>
  <c r="M448" i="10" s="1"/>
  <c r="AK13" i="4"/>
  <c r="AH11" i="11"/>
  <c r="M11" i="10" s="1"/>
  <c r="AD439" i="4"/>
  <c r="AB437" i="11"/>
  <c r="AF437" i="11" s="1"/>
  <c r="J437" i="10" s="1"/>
  <c r="AG259" i="4"/>
  <c r="AG338" i="4"/>
  <c r="AD362" i="4"/>
  <c r="AG329" i="4"/>
  <c r="AG251" i="4"/>
  <c r="AG20" i="4"/>
  <c r="AC18" i="11"/>
  <c r="AG18" i="11" s="1"/>
  <c r="L18" i="10" s="1"/>
  <c r="AG44" i="4"/>
  <c r="AC42" i="11"/>
  <c r="AG42" i="11" s="1"/>
  <c r="L42" i="10" s="1"/>
  <c r="AG443" i="4"/>
  <c r="AD357" i="4"/>
  <c r="AB355" i="11"/>
  <c r="AF355" i="11" s="1"/>
  <c r="J355" i="10" s="1"/>
  <c r="AG281" i="4"/>
  <c r="AG9" i="4"/>
  <c r="AC7" i="11"/>
  <c r="AG7" i="11" s="1"/>
  <c r="L7" i="10" s="1"/>
  <c r="AG434" i="4"/>
  <c r="P25" i="4"/>
  <c r="P26" i="4" s="1"/>
  <c r="P27" i="4" s="1"/>
  <c r="P28" i="4" s="1"/>
  <c r="P29" i="4" s="1"/>
  <c r="P30" i="4" s="1"/>
  <c r="P31" i="4" s="1"/>
  <c r="P32" i="4" s="1"/>
  <c r="P33" i="4" s="1"/>
  <c r="P34" i="4" s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P122" i="4" s="1"/>
  <c r="P123" i="4" s="1"/>
  <c r="P124" i="4" s="1"/>
  <c r="P125" i="4" s="1"/>
  <c r="P126" i="4" s="1"/>
  <c r="P127" i="4" s="1"/>
  <c r="P128" i="4" s="1"/>
  <c r="P129" i="4" s="1"/>
  <c r="P130" i="4" s="1"/>
  <c r="P131" i="4" s="1"/>
  <c r="P132" i="4" s="1"/>
  <c r="P133" i="4" s="1"/>
  <c r="P134" i="4" s="1"/>
  <c r="P135" i="4" s="1"/>
  <c r="P136" i="4" s="1"/>
  <c r="P137" i="4" s="1"/>
  <c r="P138" i="4" s="1"/>
  <c r="P139" i="4" s="1"/>
  <c r="P140" i="4" s="1"/>
  <c r="P141" i="4" s="1"/>
  <c r="P142" i="4" s="1"/>
  <c r="P143" i="4" s="1"/>
  <c r="P144" i="4" s="1"/>
  <c r="P145" i="4" s="1"/>
  <c r="P146" i="4" s="1"/>
  <c r="P147" i="4" s="1"/>
  <c r="P148" i="4" s="1"/>
  <c r="P149" i="4" s="1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P161" i="4" s="1"/>
  <c r="P162" i="4" s="1"/>
  <c r="P163" i="4" s="1"/>
  <c r="P164" i="4" s="1"/>
  <c r="P165" i="4" s="1"/>
  <c r="P167" i="4" s="1"/>
  <c r="P168" i="4" s="1"/>
  <c r="P169" i="4" s="1"/>
  <c r="P170" i="4" s="1"/>
  <c r="P171" i="4" s="1"/>
  <c r="P172" i="4" s="1"/>
  <c r="P173" i="4" s="1"/>
  <c r="P174" i="4" s="1"/>
  <c r="P175" i="4" s="1"/>
  <c r="P176" i="4" s="1"/>
  <c r="P177" i="4" s="1"/>
  <c r="P178" i="4" s="1"/>
  <c r="P179" i="4" s="1"/>
  <c r="P180" i="4" s="1"/>
  <c r="P181" i="4" s="1"/>
  <c r="P182" i="4" s="1"/>
  <c r="P183" i="4" s="1"/>
  <c r="P184" i="4" s="1"/>
  <c r="P185" i="4" s="1"/>
  <c r="P186" i="4" s="1"/>
  <c r="P187" i="4" s="1"/>
  <c r="P188" i="4" s="1"/>
  <c r="P189" i="4" s="1"/>
  <c r="P190" i="4" s="1"/>
  <c r="P191" i="4" s="1"/>
  <c r="P192" i="4" s="1"/>
  <c r="P193" i="4" s="1"/>
  <c r="P194" i="4" s="1"/>
  <c r="P195" i="4" s="1"/>
  <c r="P196" i="4" s="1"/>
  <c r="P197" i="4" s="1"/>
  <c r="P198" i="4" s="1"/>
  <c r="P199" i="4" s="1"/>
  <c r="P200" i="4" s="1"/>
  <c r="P201" i="4" s="1"/>
  <c r="P202" i="4" s="1"/>
  <c r="P203" i="4" s="1"/>
  <c r="P204" i="4" s="1"/>
  <c r="P205" i="4" s="1"/>
  <c r="P206" i="4" s="1"/>
  <c r="P207" i="4" s="1"/>
  <c r="P208" i="4" s="1"/>
  <c r="P209" i="4" s="1"/>
  <c r="P210" i="4" s="1"/>
  <c r="P211" i="4" s="1"/>
  <c r="P212" i="4" s="1"/>
  <c r="P213" i="4" s="1"/>
  <c r="P214" i="4" s="1"/>
  <c r="P215" i="4" s="1"/>
  <c r="P216" i="4" s="1"/>
  <c r="P217" i="4" s="1"/>
  <c r="P218" i="4" s="1"/>
  <c r="P219" i="4" s="1"/>
  <c r="P220" i="4" s="1"/>
  <c r="P221" i="4" s="1"/>
  <c r="P222" i="4" s="1"/>
  <c r="P223" i="4" s="1"/>
  <c r="P224" i="4" s="1"/>
  <c r="P225" i="4" s="1"/>
  <c r="P226" i="4" s="1"/>
  <c r="P227" i="4" s="1"/>
  <c r="P228" i="4" s="1"/>
  <c r="P229" i="4" s="1"/>
  <c r="P230" i="4" s="1"/>
  <c r="P231" i="4" s="1"/>
  <c r="P232" i="4" s="1"/>
  <c r="P233" i="4" s="1"/>
  <c r="P234" i="4" s="1"/>
  <c r="P235" i="4" s="1"/>
  <c r="P236" i="4" s="1"/>
  <c r="P237" i="4" s="1"/>
  <c r="P238" i="4" s="1"/>
  <c r="P239" i="4" s="1"/>
  <c r="P240" i="4" s="1"/>
  <c r="P241" i="4" s="1"/>
  <c r="P243" i="4" s="1"/>
  <c r="P244" i="4" s="1"/>
  <c r="P245" i="4" s="1"/>
  <c r="P246" i="4" s="1"/>
  <c r="P247" i="4" s="1"/>
  <c r="P249" i="4" s="1"/>
  <c r="P250" i="4" s="1"/>
  <c r="P251" i="4" s="1"/>
  <c r="P252" i="4" s="1"/>
  <c r="P253" i="4" s="1"/>
  <c r="P254" i="4" s="1"/>
  <c r="P255" i="4" s="1"/>
  <c r="P257" i="4" s="1"/>
  <c r="P258" i="4" s="1"/>
  <c r="P259" i="4" s="1"/>
  <c r="P260" i="4" s="1"/>
  <c r="P261" i="4" s="1"/>
  <c r="P262" i="4" s="1"/>
  <c r="P263" i="4" s="1"/>
  <c r="P264" i="4" s="1"/>
  <c r="P265" i="4" s="1"/>
  <c r="P266" i="4" s="1"/>
  <c r="P267" i="4" s="1"/>
  <c r="P268" i="4" s="1"/>
  <c r="P269" i="4" s="1"/>
  <c r="P270" i="4" s="1"/>
  <c r="P271" i="4" s="1"/>
  <c r="P272" i="4" s="1"/>
  <c r="P273" i="4" s="1"/>
  <c r="P274" i="4" s="1"/>
  <c r="P275" i="4" s="1"/>
  <c r="P276" i="4" s="1"/>
  <c r="P277" i="4" s="1"/>
  <c r="P278" i="4" s="1"/>
  <c r="P279" i="4" s="1"/>
  <c r="P280" i="4" s="1"/>
  <c r="P281" i="4" s="1"/>
  <c r="P282" i="4" s="1"/>
  <c r="P283" i="4" s="1"/>
  <c r="P284" i="4" s="1"/>
  <c r="P285" i="4" s="1"/>
  <c r="P286" i="4" s="1"/>
  <c r="P287" i="4" s="1"/>
  <c r="P288" i="4" s="1"/>
  <c r="P289" i="4" s="1"/>
  <c r="P290" i="4" s="1"/>
  <c r="P291" i="4" s="1"/>
  <c r="P292" i="4" s="1"/>
  <c r="P293" i="4" s="1"/>
  <c r="P294" i="4" s="1"/>
  <c r="P295" i="4" s="1"/>
  <c r="P296" i="4" s="1"/>
  <c r="P297" i="4" s="1"/>
  <c r="P298" i="4" s="1"/>
  <c r="P299" i="4" s="1"/>
  <c r="P300" i="4" s="1"/>
  <c r="P301" i="4" s="1"/>
  <c r="P302" i="4" s="1"/>
  <c r="P303" i="4" s="1"/>
  <c r="P304" i="4" s="1"/>
  <c r="P305" i="4" s="1"/>
  <c r="P306" i="4" s="1"/>
  <c r="P307" i="4" s="1"/>
  <c r="P308" i="4" s="1"/>
  <c r="P309" i="4" s="1"/>
  <c r="P310" i="4" s="1"/>
  <c r="P311" i="4" s="1"/>
  <c r="P312" i="4" s="1"/>
  <c r="P313" i="4" s="1"/>
  <c r="P314" i="4" s="1"/>
  <c r="P315" i="4" s="1"/>
  <c r="P316" i="4" s="1"/>
  <c r="P317" i="4" s="1"/>
  <c r="P318" i="4" s="1"/>
  <c r="P319" i="4" s="1"/>
  <c r="P320" i="4" s="1"/>
  <c r="P321" i="4" s="1"/>
  <c r="P322" i="4" s="1"/>
  <c r="P323" i="4" s="1"/>
  <c r="P324" i="4" s="1"/>
  <c r="P325" i="4" s="1"/>
  <c r="P326" i="4" s="1"/>
  <c r="P327" i="4" s="1"/>
  <c r="P328" i="4" s="1"/>
  <c r="P329" i="4" s="1"/>
  <c r="P330" i="4" s="1"/>
  <c r="P331" i="4" s="1"/>
  <c r="P332" i="4" s="1"/>
  <c r="P333" i="4" s="1"/>
  <c r="P334" i="4" s="1"/>
  <c r="P336" i="4" s="1"/>
  <c r="P337" i="4" s="1"/>
  <c r="P338" i="4" s="1"/>
  <c r="P339" i="4" s="1"/>
  <c r="P340" i="4" s="1"/>
  <c r="P341" i="4" s="1"/>
  <c r="P342" i="4" s="1"/>
  <c r="P343" i="4" s="1"/>
  <c r="P344" i="4" s="1"/>
  <c r="P345" i="4" s="1"/>
  <c r="P347" i="4" s="1"/>
  <c r="P348" i="4" s="1"/>
  <c r="P349" i="4" s="1"/>
  <c r="P350" i="4" s="1"/>
  <c r="P351" i="4" s="1"/>
  <c r="P354" i="4" s="1"/>
  <c r="P355" i="4" s="1"/>
  <c r="P356" i="4" s="1"/>
  <c r="P357" i="4" s="1"/>
  <c r="P358" i="4" s="1"/>
  <c r="P359" i="4" s="1"/>
  <c r="P360" i="4" s="1"/>
  <c r="P361" i="4" s="1"/>
  <c r="P362" i="4" s="1"/>
  <c r="P363" i="4" s="1"/>
  <c r="P364" i="4" s="1"/>
  <c r="P365" i="4" s="1"/>
  <c r="P366" i="4" s="1"/>
  <c r="P367" i="4" s="1"/>
  <c r="P368" i="4" s="1"/>
  <c r="P369" i="4" s="1"/>
  <c r="P370" i="4" s="1"/>
  <c r="P371" i="4" s="1"/>
  <c r="P372" i="4" s="1"/>
  <c r="P373" i="4" s="1"/>
  <c r="P374" i="4" s="1"/>
  <c r="P375" i="4" s="1"/>
  <c r="P376" i="4" s="1"/>
  <c r="P377" i="4" s="1"/>
  <c r="P378" i="4" s="1"/>
  <c r="P379" i="4" s="1"/>
  <c r="P380" i="4" s="1"/>
  <c r="P381" i="4" s="1"/>
  <c r="P382" i="4" s="1"/>
  <c r="P383" i="4" s="1"/>
  <c r="P384" i="4" s="1"/>
  <c r="P385" i="4" s="1"/>
  <c r="P386" i="4" s="1"/>
  <c r="P387" i="4" s="1"/>
  <c r="P388" i="4" s="1"/>
  <c r="P389" i="4" s="1"/>
  <c r="P391" i="4" s="1"/>
  <c r="P392" i="4" s="1"/>
  <c r="P393" i="4" s="1"/>
  <c r="P394" i="4" s="1"/>
  <c r="P395" i="4" s="1"/>
  <c r="P396" i="4" s="1"/>
  <c r="P397" i="4" s="1"/>
  <c r="P398" i="4" s="1"/>
  <c r="P399" i="4" s="1"/>
  <c r="P400" i="4" s="1"/>
  <c r="P401" i="4" s="1"/>
  <c r="P402" i="4" s="1"/>
  <c r="P403" i="4" s="1"/>
  <c r="P404" i="4" s="1"/>
  <c r="P405" i="4" s="1"/>
  <c r="P406" i="4" s="1"/>
  <c r="P407" i="4" s="1"/>
  <c r="P408" i="4" s="1"/>
  <c r="P409" i="4" s="1"/>
  <c r="P410" i="4" s="1"/>
  <c r="P411" i="4" s="1"/>
  <c r="P412" i="4" s="1"/>
  <c r="P413" i="4" s="1"/>
  <c r="P414" i="4" s="1"/>
  <c r="P415" i="4" s="1"/>
  <c r="P416" i="4" s="1"/>
  <c r="P417" i="4" s="1"/>
  <c r="P418" i="4" s="1"/>
  <c r="P419" i="4" s="1"/>
  <c r="P420" i="4" s="1"/>
  <c r="P421" i="4" s="1"/>
  <c r="P422" i="4" s="1"/>
  <c r="P423" i="4" s="1"/>
  <c r="P424" i="4" s="1"/>
  <c r="P425" i="4" s="1"/>
  <c r="P426" i="4" s="1"/>
  <c r="P427" i="4" s="1"/>
  <c r="P428" i="4" s="1"/>
  <c r="P429" i="4" s="1"/>
  <c r="P430" i="4" s="1"/>
  <c r="P431" i="4" s="1"/>
  <c r="P432" i="4" s="1"/>
  <c r="P433" i="4" s="1"/>
  <c r="P434" i="4" s="1"/>
  <c r="P437" i="4" s="1"/>
  <c r="P438" i="4" s="1"/>
  <c r="P439" i="4" s="1"/>
  <c r="P441" i="4" s="1"/>
  <c r="P442" i="4" s="1"/>
  <c r="P443" i="4" s="1"/>
  <c r="P444" i="4" s="1"/>
  <c r="P445" i="4" s="1"/>
  <c r="P446" i="4" s="1"/>
  <c r="P449" i="4" s="1"/>
  <c r="P450" i="4" s="1"/>
  <c r="P451" i="4" s="1"/>
  <c r="P452" i="4" s="1"/>
  <c r="P453" i="4" s="1"/>
  <c r="P454" i="4" s="1"/>
  <c r="P455" i="4" s="1"/>
  <c r="P456" i="4" s="1"/>
  <c r="P457" i="4" s="1"/>
  <c r="P458" i="4" s="1"/>
  <c r="N25" i="4"/>
  <c r="AC23" i="4"/>
  <c r="AC24" i="4" s="1"/>
  <c r="AC25" i="4" s="1"/>
  <c r="AC26" i="4" s="1"/>
  <c r="AC27" i="4" s="1"/>
  <c r="AC28" i="4" s="1"/>
  <c r="AC29" i="4" s="1"/>
  <c r="D5" i="4"/>
  <c r="X3" i="8"/>
  <c r="H2" i="10"/>
  <c r="G2" i="10"/>
  <c r="F2" i="10"/>
  <c r="M9" i="8"/>
  <c r="E2" i="10"/>
  <c r="D2" i="10"/>
  <c r="C2" i="10"/>
  <c r="B2" i="10"/>
  <c r="A2" i="10"/>
  <c r="AA4" i="10" l="1"/>
  <c r="AA5" i="10" s="1"/>
  <c r="AA6" i="10" s="1"/>
  <c r="AA7" i="10" s="1"/>
  <c r="AA8" i="10" s="1"/>
  <c r="AA9" i="10" s="1"/>
  <c r="AA10" i="10" s="1"/>
  <c r="AA11" i="10" s="1"/>
  <c r="AA12" i="10" s="1"/>
  <c r="AA13" i="10" s="1"/>
  <c r="AA14" i="10" s="1"/>
  <c r="AD3" i="11"/>
  <c r="I3" i="10" s="1"/>
  <c r="AE353" i="11"/>
  <c r="K353" i="10" s="1"/>
  <c r="AE358" i="11"/>
  <c r="K358" i="10" s="1"/>
  <c r="AE434" i="11"/>
  <c r="K434" i="10" s="1"/>
  <c r="AD435" i="11"/>
  <c r="I435" i="10" s="1"/>
  <c r="AE3" i="11"/>
  <c r="K3" i="10" s="1"/>
  <c r="D2" i="8"/>
  <c r="E2" i="8" s="1"/>
  <c r="D4" i="8"/>
  <c r="E4" i="8" s="1"/>
  <c r="D8" i="8"/>
  <c r="E8" i="8" s="1"/>
  <c r="D12" i="8"/>
  <c r="E12" i="8" s="1"/>
  <c r="D16" i="8"/>
  <c r="E16" i="8" s="1"/>
  <c r="D20" i="8"/>
  <c r="E20" i="8" s="1"/>
  <c r="D24" i="8"/>
  <c r="E24" i="8" s="1"/>
  <c r="D28" i="8"/>
  <c r="E28" i="8" s="1"/>
  <c r="D32" i="8"/>
  <c r="E32" i="8" s="1"/>
  <c r="D36" i="8"/>
  <c r="E36" i="8" s="1"/>
  <c r="D40" i="8"/>
  <c r="E40" i="8" s="1"/>
  <c r="D44" i="8"/>
  <c r="E44" i="8" s="1"/>
  <c r="D48" i="8"/>
  <c r="E48" i="8" s="1"/>
  <c r="D52" i="8"/>
  <c r="E52" i="8" s="1"/>
  <c r="D56" i="8"/>
  <c r="E56" i="8" s="1"/>
  <c r="D60" i="8"/>
  <c r="E60" i="8" s="1"/>
  <c r="D64" i="8"/>
  <c r="E64" i="8" s="1"/>
  <c r="D68" i="8"/>
  <c r="E68" i="8" s="1"/>
  <c r="D72" i="8"/>
  <c r="E72" i="8" s="1"/>
  <c r="D76" i="8"/>
  <c r="E76" i="8" s="1"/>
  <c r="D80" i="8"/>
  <c r="E80" i="8" s="1"/>
  <c r="D84" i="8"/>
  <c r="E84" i="8" s="1"/>
  <c r="D88" i="8"/>
  <c r="E88" i="8" s="1"/>
  <c r="D92" i="8"/>
  <c r="E92" i="8" s="1"/>
  <c r="D96" i="8"/>
  <c r="E96" i="8" s="1"/>
  <c r="D100" i="8"/>
  <c r="E100" i="8" s="1"/>
  <c r="D104" i="8"/>
  <c r="E104" i="8" s="1"/>
  <c r="D108" i="8"/>
  <c r="E108" i="8" s="1"/>
  <c r="D112" i="8"/>
  <c r="E112" i="8" s="1"/>
  <c r="D116" i="8"/>
  <c r="E116" i="8" s="1"/>
  <c r="D120" i="8"/>
  <c r="E120" i="8" s="1"/>
  <c r="D124" i="8"/>
  <c r="E124" i="8" s="1"/>
  <c r="D128" i="8"/>
  <c r="E128" i="8" s="1"/>
  <c r="D132" i="8"/>
  <c r="E132" i="8" s="1"/>
  <c r="D136" i="8"/>
  <c r="E136" i="8" s="1"/>
  <c r="D140" i="8"/>
  <c r="E140" i="8" s="1"/>
  <c r="D144" i="8"/>
  <c r="E144" i="8" s="1"/>
  <c r="D148" i="8"/>
  <c r="E148" i="8" s="1"/>
  <c r="D152" i="8"/>
  <c r="E152" i="8" s="1"/>
  <c r="D156" i="8"/>
  <c r="E156" i="8" s="1"/>
  <c r="D160" i="8"/>
  <c r="E160" i="8" s="1"/>
  <c r="D161" i="8"/>
  <c r="E161" i="8" s="1"/>
  <c r="D165" i="8"/>
  <c r="E165" i="8" s="1"/>
  <c r="D169" i="8"/>
  <c r="E169" i="8" s="1"/>
  <c r="D173" i="8"/>
  <c r="E173" i="8" s="1"/>
  <c r="D177" i="8"/>
  <c r="E177" i="8" s="1"/>
  <c r="D181" i="8"/>
  <c r="E181" i="8" s="1"/>
  <c r="D185" i="8"/>
  <c r="E185" i="8" s="1"/>
  <c r="D189" i="8"/>
  <c r="E189" i="8" s="1"/>
  <c r="D193" i="8"/>
  <c r="E193" i="8" s="1"/>
  <c r="D197" i="8"/>
  <c r="E197" i="8" s="1"/>
  <c r="D5" i="8"/>
  <c r="E5" i="8" s="1"/>
  <c r="D9" i="8"/>
  <c r="E9" i="8" s="1"/>
  <c r="D13" i="8"/>
  <c r="E13" i="8" s="1"/>
  <c r="D17" i="8"/>
  <c r="E17" i="8" s="1"/>
  <c r="D21" i="8"/>
  <c r="E21" i="8" s="1"/>
  <c r="D25" i="8"/>
  <c r="E25" i="8" s="1"/>
  <c r="D29" i="8"/>
  <c r="E29" i="8" s="1"/>
  <c r="D33" i="8"/>
  <c r="E33" i="8" s="1"/>
  <c r="D37" i="8"/>
  <c r="E37" i="8" s="1"/>
  <c r="D41" i="8"/>
  <c r="E41" i="8" s="1"/>
  <c r="D45" i="8"/>
  <c r="E45" i="8" s="1"/>
  <c r="D49" i="8"/>
  <c r="E49" i="8" s="1"/>
  <c r="D53" i="8"/>
  <c r="E53" i="8" s="1"/>
  <c r="D57" i="8"/>
  <c r="E57" i="8" s="1"/>
  <c r="D61" i="8"/>
  <c r="E61" i="8" s="1"/>
  <c r="D65" i="8"/>
  <c r="E65" i="8" s="1"/>
  <c r="D69" i="8"/>
  <c r="E69" i="8" s="1"/>
  <c r="D73" i="8"/>
  <c r="E73" i="8" s="1"/>
  <c r="D77" i="8"/>
  <c r="E77" i="8" s="1"/>
  <c r="D81" i="8"/>
  <c r="E81" i="8" s="1"/>
  <c r="D85" i="8"/>
  <c r="E85" i="8" s="1"/>
  <c r="D89" i="8"/>
  <c r="E89" i="8" s="1"/>
  <c r="D93" i="8"/>
  <c r="E93" i="8" s="1"/>
  <c r="D97" i="8"/>
  <c r="E97" i="8" s="1"/>
  <c r="D101" i="8"/>
  <c r="E101" i="8" s="1"/>
  <c r="D105" i="8"/>
  <c r="E105" i="8" s="1"/>
  <c r="D109" i="8"/>
  <c r="E109" i="8" s="1"/>
  <c r="D113" i="8"/>
  <c r="E113" i="8" s="1"/>
  <c r="D117" i="8"/>
  <c r="E117" i="8" s="1"/>
  <c r="D121" i="8"/>
  <c r="E121" i="8" s="1"/>
  <c r="D125" i="8"/>
  <c r="E125" i="8" s="1"/>
  <c r="D129" i="8"/>
  <c r="E129" i="8" s="1"/>
  <c r="D133" i="8"/>
  <c r="E133" i="8" s="1"/>
  <c r="D137" i="8"/>
  <c r="E137" i="8" s="1"/>
  <c r="D141" i="8"/>
  <c r="E141" i="8" s="1"/>
  <c r="D145" i="8"/>
  <c r="E145" i="8" s="1"/>
  <c r="D149" i="8"/>
  <c r="E149" i="8" s="1"/>
  <c r="D153" i="8"/>
  <c r="E153" i="8" s="1"/>
  <c r="D157" i="8"/>
  <c r="E157" i="8" s="1"/>
  <c r="D162" i="8"/>
  <c r="E162" i="8" s="1"/>
  <c r="D166" i="8"/>
  <c r="E166" i="8" s="1"/>
  <c r="D170" i="8"/>
  <c r="E170" i="8" s="1"/>
  <c r="D174" i="8"/>
  <c r="E174" i="8" s="1"/>
  <c r="D6" i="8"/>
  <c r="E6" i="8" s="1"/>
  <c r="D15" i="8"/>
  <c r="E15" i="8" s="1"/>
  <c r="D18" i="8"/>
  <c r="E18" i="8" s="1"/>
  <c r="D27" i="8"/>
  <c r="E27" i="8" s="1"/>
  <c r="D38" i="8"/>
  <c r="E38" i="8" s="1"/>
  <c r="D47" i="8"/>
  <c r="E47" i="8" s="1"/>
  <c r="D50" i="8"/>
  <c r="E50" i="8" s="1"/>
  <c r="D59" i="8"/>
  <c r="E59" i="8" s="1"/>
  <c r="D70" i="8"/>
  <c r="E70" i="8" s="1"/>
  <c r="D79" i="8"/>
  <c r="E79" i="8" s="1"/>
  <c r="D82" i="8"/>
  <c r="E82" i="8" s="1"/>
  <c r="D91" i="8"/>
  <c r="E91" i="8" s="1"/>
  <c r="D102" i="8"/>
  <c r="E102" i="8" s="1"/>
  <c r="D111" i="8"/>
  <c r="E111" i="8" s="1"/>
  <c r="D114" i="8"/>
  <c r="E114" i="8" s="1"/>
  <c r="D123" i="8"/>
  <c r="E123" i="8" s="1"/>
  <c r="D134" i="8"/>
  <c r="E134" i="8" s="1"/>
  <c r="D143" i="8"/>
  <c r="E143" i="8" s="1"/>
  <c r="D146" i="8"/>
  <c r="E146" i="8" s="1"/>
  <c r="D155" i="8"/>
  <c r="E155" i="8" s="1"/>
  <c r="D167" i="8"/>
  <c r="E167" i="8" s="1"/>
  <c r="D178" i="8"/>
  <c r="E178" i="8" s="1"/>
  <c r="D183" i="8"/>
  <c r="E183" i="8" s="1"/>
  <c r="D188" i="8"/>
  <c r="E188" i="8" s="1"/>
  <c r="D194" i="8"/>
  <c r="E194" i="8" s="1"/>
  <c r="D199" i="8"/>
  <c r="E199" i="8" s="1"/>
  <c r="D203" i="8"/>
  <c r="E203" i="8" s="1"/>
  <c r="D207" i="8"/>
  <c r="E207" i="8" s="1"/>
  <c r="D211" i="8"/>
  <c r="E211" i="8" s="1"/>
  <c r="D215" i="8"/>
  <c r="E215" i="8" s="1"/>
  <c r="D219" i="8"/>
  <c r="E219" i="8" s="1"/>
  <c r="D223" i="8"/>
  <c r="E223" i="8" s="1"/>
  <c r="D227" i="8"/>
  <c r="E227" i="8" s="1"/>
  <c r="D231" i="8"/>
  <c r="E231" i="8" s="1"/>
  <c r="D235" i="8"/>
  <c r="E235" i="8" s="1"/>
  <c r="D239" i="8"/>
  <c r="E239" i="8" s="1"/>
  <c r="D243" i="8"/>
  <c r="E243" i="8" s="1"/>
  <c r="D247" i="8"/>
  <c r="E247" i="8" s="1"/>
  <c r="D251" i="8"/>
  <c r="E251" i="8" s="1"/>
  <c r="D255" i="8"/>
  <c r="E255" i="8" s="1"/>
  <c r="D256" i="8"/>
  <c r="E256" i="8" s="1"/>
  <c r="D260" i="8"/>
  <c r="E260" i="8" s="1"/>
  <c r="D264" i="8"/>
  <c r="E264" i="8" s="1"/>
  <c r="D268" i="8"/>
  <c r="E268" i="8" s="1"/>
  <c r="D272" i="8"/>
  <c r="E272" i="8" s="1"/>
  <c r="D276" i="8"/>
  <c r="E276" i="8" s="1"/>
  <c r="D280" i="8"/>
  <c r="E280" i="8" s="1"/>
  <c r="D284" i="8"/>
  <c r="E284" i="8" s="1"/>
  <c r="D288" i="8"/>
  <c r="E288" i="8" s="1"/>
  <c r="D292" i="8"/>
  <c r="E292" i="8" s="1"/>
  <c r="D296" i="8"/>
  <c r="E296" i="8" s="1"/>
  <c r="D300" i="8"/>
  <c r="E300" i="8" s="1"/>
  <c r="D304" i="8"/>
  <c r="E304" i="8" s="1"/>
  <c r="D308" i="8"/>
  <c r="E308" i="8" s="1"/>
  <c r="D312" i="8"/>
  <c r="E312" i="8" s="1"/>
  <c r="D316" i="8"/>
  <c r="E316" i="8" s="1"/>
  <c r="D320" i="8"/>
  <c r="E320" i="8" s="1"/>
  <c r="D7" i="8"/>
  <c r="E7" i="8" s="1"/>
  <c r="D10" i="8"/>
  <c r="E10" i="8" s="1"/>
  <c r="D19" i="8"/>
  <c r="E19" i="8" s="1"/>
  <c r="D30" i="8"/>
  <c r="E30" i="8" s="1"/>
  <c r="D39" i="8"/>
  <c r="E39" i="8" s="1"/>
  <c r="D42" i="8"/>
  <c r="E42" i="8" s="1"/>
  <c r="D51" i="8"/>
  <c r="E51" i="8" s="1"/>
  <c r="D62" i="8"/>
  <c r="E62" i="8" s="1"/>
  <c r="D71" i="8"/>
  <c r="E71" i="8" s="1"/>
  <c r="D74" i="8"/>
  <c r="E74" i="8" s="1"/>
  <c r="D83" i="8"/>
  <c r="E83" i="8" s="1"/>
  <c r="D94" i="8"/>
  <c r="E94" i="8" s="1"/>
  <c r="D103" i="8"/>
  <c r="E103" i="8" s="1"/>
  <c r="D106" i="8"/>
  <c r="E106" i="8" s="1"/>
  <c r="D115" i="8"/>
  <c r="E115" i="8" s="1"/>
  <c r="D126" i="8"/>
  <c r="E126" i="8" s="1"/>
  <c r="D135" i="8"/>
  <c r="E135" i="8" s="1"/>
  <c r="D138" i="8"/>
  <c r="E138" i="8" s="1"/>
  <c r="D147" i="8"/>
  <c r="E147" i="8" s="1"/>
  <c r="D158" i="8"/>
  <c r="E158" i="8" s="1"/>
  <c r="D168" i="8"/>
  <c r="E168" i="8" s="1"/>
  <c r="D171" i="8"/>
  <c r="E171" i="8" s="1"/>
  <c r="D179" i="8"/>
  <c r="E179" i="8" s="1"/>
  <c r="D184" i="8"/>
  <c r="E184" i="8" s="1"/>
  <c r="D190" i="8"/>
  <c r="E190" i="8" s="1"/>
  <c r="D195" i="8"/>
  <c r="E195" i="8" s="1"/>
  <c r="D200" i="8"/>
  <c r="E200" i="8" s="1"/>
  <c r="D204" i="8"/>
  <c r="E204" i="8" s="1"/>
  <c r="D208" i="8"/>
  <c r="E208" i="8" s="1"/>
  <c r="D212" i="8"/>
  <c r="E212" i="8" s="1"/>
  <c r="D216" i="8"/>
  <c r="E216" i="8" s="1"/>
  <c r="D220" i="8"/>
  <c r="E220" i="8" s="1"/>
  <c r="D224" i="8"/>
  <c r="E224" i="8" s="1"/>
  <c r="D228" i="8"/>
  <c r="E228" i="8" s="1"/>
  <c r="D232" i="8"/>
  <c r="E232" i="8" s="1"/>
  <c r="D236" i="8"/>
  <c r="E236" i="8" s="1"/>
  <c r="D240" i="8"/>
  <c r="E240" i="8" s="1"/>
  <c r="D244" i="8"/>
  <c r="E244" i="8" s="1"/>
  <c r="D248" i="8"/>
  <c r="E248" i="8" s="1"/>
  <c r="D252" i="8"/>
  <c r="E252" i="8" s="1"/>
  <c r="D257" i="8"/>
  <c r="E257" i="8" s="1"/>
  <c r="D261" i="8"/>
  <c r="E261" i="8" s="1"/>
  <c r="D265" i="8"/>
  <c r="E265" i="8" s="1"/>
  <c r="D269" i="8"/>
  <c r="E269" i="8" s="1"/>
  <c r="D273" i="8"/>
  <c r="E273" i="8" s="1"/>
  <c r="D277" i="8"/>
  <c r="E277" i="8" s="1"/>
  <c r="D281" i="8"/>
  <c r="E281" i="8" s="1"/>
  <c r="D285" i="8"/>
  <c r="E285" i="8" s="1"/>
  <c r="D289" i="8"/>
  <c r="E289" i="8" s="1"/>
  <c r="D293" i="8"/>
  <c r="E293" i="8" s="1"/>
  <c r="D14" i="8"/>
  <c r="E14" i="8" s="1"/>
  <c r="D22" i="8"/>
  <c r="E22" i="8" s="1"/>
  <c r="D46" i="8"/>
  <c r="E46" i="8" s="1"/>
  <c r="D54" i="8"/>
  <c r="E54" i="8" s="1"/>
  <c r="D78" i="8"/>
  <c r="E78" i="8" s="1"/>
  <c r="D86" i="8"/>
  <c r="E86" i="8" s="1"/>
  <c r="D110" i="8"/>
  <c r="E110" i="8" s="1"/>
  <c r="D118" i="8"/>
  <c r="E118" i="8" s="1"/>
  <c r="D142" i="8"/>
  <c r="E142" i="8" s="1"/>
  <c r="D150" i="8"/>
  <c r="E150" i="8" s="1"/>
  <c r="D182" i="8"/>
  <c r="E182" i="8" s="1"/>
  <c r="D186" i="8"/>
  <c r="E186" i="8" s="1"/>
  <c r="D191" i="8"/>
  <c r="E191" i="8" s="1"/>
  <c r="D206" i="8"/>
  <c r="E206" i="8" s="1"/>
  <c r="D209" i="8"/>
  <c r="E209" i="8" s="1"/>
  <c r="D222" i="8"/>
  <c r="E222" i="8" s="1"/>
  <c r="D225" i="8"/>
  <c r="E225" i="8" s="1"/>
  <c r="D238" i="8"/>
  <c r="E238" i="8" s="1"/>
  <c r="D241" i="8"/>
  <c r="E241" i="8" s="1"/>
  <c r="D254" i="8"/>
  <c r="E254" i="8" s="1"/>
  <c r="D258" i="8"/>
  <c r="E258" i="8" s="1"/>
  <c r="D266" i="8"/>
  <c r="E266" i="8" s="1"/>
  <c r="D274" i="8"/>
  <c r="E274" i="8" s="1"/>
  <c r="D282" i="8"/>
  <c r="E282" i="8" s="1"/>
  <c r="D290" i="8"/>
  <c r="E290" i="8" s="1"/>
  <c r="D297" i="8"/>
  <c r="E297" i="8" s="1"/>
  <c r="D302" i="8"/>
  <c r="E302" i="8" s="1"/>
  <c r="D307" i="8"/>
  <c r="E307" i="8" s="1"/>
  <c r="D313" i="8"/>
  <c r="E313" i="8" s="1"/>
  <c r="D318" i="8"/>
  <c r="E318" i="8" s="1"/>
  <c r="D323" i="8"/>
  <c r="E323" i="8" s="1"/>
  <c r="D327" i="8"/>
  <c r="E327" i="8" s="1"/>
  <c r="D331" i="8"/>
  <c r="E331" i="8" s="1"/>
  <c r="D335" i="8"/>
  <c r="E335" i="8" s="1"/>
  <c r="D339" i="8"/>
  <c r="E339" i="8" s="1"/>
  <c r="D343" i="8"/>
  <c r="E343" i="8" s="1"/>
  <c r="D347" i="8"/>
  <c r="E347" i="8" s="1"/>
  <c r="D351" i="8"/>
  <c r="E351" i="8" s="1"/>
  <c r="D355" i="8"/>
  <c r="E355" i="8" s="1"/>
  <c r="D359" i="8"/>
  <c r="E359" i="8" s="1"/>
  <c r="D363" i="8"/>
  <c r="E363" i="8" s="1"/>
  <c r="D367" i="8"/>
  <c r="E367" i="8" s="1"/>
  <c r="D371" i="8"/>
  <c r="E371" i="8" s="1"/>
  <c r="D375" i="8"/>
  <c r="E375" i="8" s="1"/>
  <c r="D379" i="8"/>
  <c r="E379" i="8" s="1"/>
  <c r="D383" i="8"/>
  <c r="E383" i="8" s="1"/>
  <c r="D387" i="8"/>
  <c r="E387" i="8" s="1"/>
  <c r="D391" i="8"/>
  <c r="E391" i="8" s="1"/>
  <c r="D395" i="8"/>
  <c r="E395" i="8" s="1"/>
  <c r="D399" i="8"/>
  <c r="E399" i="8" s="1"/>
  <c r="D403" i="8"/>
  <c r="E403" i="8" s="1"/>
  <c r="D407" i="8"/>
  <c r="E407" i="8" s="1"/>
  <c r="D411" i="8"/>
  <c r="E411" i="8" s="1"/>
  <c r="D415" i="8"/>
  <c r="E415" i="8" s="1"/>
  <c r="D419" i="8"/>
  <c r="E419" i="8" s="1"/>
  <c r="D423" i="8"/>
  <c r="E423" i="8" s="1"/>
  <c r="D427" i="8"/>
  <c r="E427" i="8" s="1"/>
  <c r="D431" i="8"/>
  <c r="E431" i="8" s="1"/>
  <c r="D435" i="8"/>
  <c r="E435" i="8" s="1"/>
  <c r="D439" i="8"/>
  <c r="E439" i="8" s="1"/>
  <c r="D443" i="8"/>
  <c r="E443" i="8" s="1"/>
  <c r="D447" i="8"/>
  <c r="E447" i="8" s="1"/>
  <c r="D130" i="8"/>
  <c r="E130" i="8" s="1"/>
  <c r="D175" i="8"/>
  <c r="E175" i="8" s="1"/>
  <c r="D246" i="8"/>
  <c r="E246" i="8" s="1"/>
  <c r="D249" i="8"/>
  <c r="E249" i="8" s="1"/>
  <c r="D262" i="8"/>
  <c r="E262" i="8" s="1"/>
  <c r="D270" i="8"/>
  <c r="E270" i="8" s="1"/>
  <c r="D278" i="8"/>
  <c r="E278" i="8" s="1"/>
  <c r="D294" i="8"/>
  <c r="E294" i="8" s="1"/>
  <c r="D305" i="8"/>
  <c r="E305" i="8" s="1"/>
  <c r="D310" i="8"/>
  <c r="E310" i="8" s="1"/>
  <c r="D315" i="8"/>
  <c r="E315" i="8" s="1"/>
  <c r="D321" i="8"/>
  <c r="E321" i="8" s="1"/>
  <c r="D325" i="8"/>
  <c r="E325" i="8" s="1"/>
  <c r="D333" i="8"/>
  <c r="E333" i="8" s="1"/>
  <c r="D341" i="8"/>
  <c r="E341" i="8" s="1"/>
  <c r="D349" i="8"/>
  <c r="E349" i="8" s="1"/>
  <c r="D357" i="8"/>
  <c r="E357" i="8" s="1"/>
  <c r="D365" i="8"/>
  <c r="E365" i="8" s="1"/>
  <c r="D373" i="8"/>
  <c r="E373" i="8" s="1"/>
  <c r="D381" i="8"/>
  <c r="E381" i="8" s="1"/>
  <c r="D389" i="8"/>
  <c r="E389" i="8" s="1"/>
  <c r="D397" i="8"/>
  <c r="E397" i="8" s="1"/>
  <c r="D405" i="8"/>
  <c r="E405" i="8" s="1"/>
  <c r="D23" i="8"/>
  <c r="E23" i="8" s="1"/>
  <c r="D26" i="8"/>
  <c r="E26" i="8" s="1"/>
  <c r="D55" i="8"/>
  <c r="E55" i="8" s="1"/>
  <c r="D58" i="8"/>
  <c r="E58" i="8" s="1"/>
  <c r="D87" i="8"/>
  <c r="E87" i="8" s="1"/>
  <c r="D90" i="8"/>
  <c r="E90" i="8" s="1"/>
  <c r="D119" i="8"/>
  <c r="E119" i="8" s="1"/>
  <c r="D122" i="8"/>
  <c r="E122" i="8" s="1"/>
  <c r="D151" i="8"/>
  <c r="E151" i="8" s="1"/>
  <c r="D154" i="8"/>
  <c r="E154" i="8" s="1"/>
  <c r="D187" i="8"/>
  <c r="E187" i="8" s="1"/>
  <c r="D192" i="8"/>
  <c r="E192" i="8" s="1"/>
  <c r="D196" i="8"/>
  <c r="E196" i="8" s="1"/>
  <c r="D210" i="8"/>
  <c r="E210" i="8" s="1"/>
  <c r="D213" i="8"/>
  <c r="E213" i="8" s="1"/>
  <c r="D226" i="8"/>
  <c r="E226" i="8" s="1"/>
  <c r="D229" i="8"/>
  <c r="E229" i="8" s="1"/>
  <c r="D242" i="8"/>
  <c r="E242" i="8" s="1"/>
  <c r="D245" i="8"/>
  <c r="E245" i="8" s="1"/>
  <c r="D259" i="8"/>
  <c r="E259" i="8" s="1"/>
  <c r="D267" i="8"/>
  <c r="E267" i="8" s="1"/>
  <c r="D275" i="8"/>
  <c r="E275" i="8" s="1"/>
  <c r="D283" i="8"/>
  <c r="E283" i="8" s="1"/>
  <c r="D291" i="8"/>
  <c r="E291" i="8" s="1"/>
  <c r="D298" i="8"/>
  <c r="E298" i="8" s="1"/>
  <c r="D303" i="8"/>
  <c r="E303" i="8" s="1"/>
  <c r="D309" i="8"/>
  <c r="E309" i="8" s="1"/>
  <c r="D314" i="8"/>
  <c r="E314" i="8" s="1"/>
  <c r="D319" i="8"/>
  <c r="E319" i="8" s="1"/>
  <c r="D324" i="8"/>
  <c r="E324" i="8" s="1"/>
  <c r="D328" i="8"/>
  <c r="E328" i="8" s="1"/>
  <c r="D332" i="8"/>
  <c r="E332" i="8" s="1"/>
  <c r="D336" i="8"/>
  <c r="E336" i="8" s="1"/>
  <c r="D340" i="8"/>
  <c r="E340" i="8" s="1"/>
  <c r="D344" i="8"/>
  <c r="E344" i="8" s="1"/>
  <c r="D348" i="8"/>
  <c r="E348" i="8" s="1"/>
  <c r="D352" i="8"/>
  <c r="E352" i="8" s="1"/>
  <c r="D356" i="8"/>
  <c r="E356" i="8" s="1"/>
  <c r="D360" i="8"/>
  <c r="E360" i="8" s="1"/>
  <c r="D364" i="8"/>
  <c r="E364" i="8" s="1"/>
  <c r="D368" i="8"/>
  <c r="E368" i="8" s="1"/>
  <c r="D372" i="8"/>
  <c r="E372" i="8" s="1"/>
  <c r="D376" i="8"/>
  <c r="E376" i="8" s="1"/>
  <c r="D380" i="8"/>
  <c r="E380" i="8" s="1"/>
  <c r="D384" i="8"/>
  <c r="E384" i="8" s="1"/>
  <c r="D388" i="8"/>
  <c r="E388" i="8" s="1"/>
  <c r="D392" i="8"/>
  <c r="E392" i="8" s="1"/>
  <c r="D396" i="8"/>
  <c r="E396" i="8" s="1"/>
  <c r="D400" i="8"/>
  <c r="E400" i="8" s="1"/>
  <c r="D404" i="8"/>
  <c r="E404" i="8" s="1"/>
  <c r="D408" i="8"/>
  <c r="E408" i="8" s="1"/>
  <c r="D412" i="8"/>
  <c r="E412" i="8" s="1"/>
  <c r="D416" i="8"/>
  <c r="E416" i="8" s="1"/>
  <c r="D420" i="8"/>
  <c r="E420" i="8" s="1"/>
  <c r="D424" i="8"/>
  <c r="E424" i="8" s="1"/>
  <c r="D428" i="8"/>
  <c r="E428" i="8" s="1"/>
  <c r="D432" i="8"/>
  <c r="E432" i="8" s="1"/>
  <c r="D436" i="8"/>
  <c r="E436" i="8" s="1"/>
  <c r="D440" i="8"/>
  <c r="E440" i="8" s="1"/>
  <c r="D444" i="8"/>
  <c r="E444" i="8" s="1"/>
  <c r="D448" i="8"/>
  <c r="E448" i="8" s="1"/>
  <c r="D31" i="8"/>
  <c r="E31" i="8" s="1"/>
  <c r="D34" i="8"/>
  <c r="E34" i="8" s="1"/>
  <c r="D63" i="8"/>
  <c r="E63" i="8" s="1"/>
  <c r="D66" i="8"/>
  <c r="E66" i="8" s="1"/>
  <c r="D95" i="8"/>
  <c r="E95" i="8" s="1"/>
  <c r="D98" i="8"/>
  <c r="E98" i="8" s="1"/>
  <c r="D127" i="8"/>
  <c r="E127" i="8" s="1"/>
  <c r="D159" i="8"/>
  <c r="E159" i="8" s="1"/>
  <c r="D163" i="8"/>
  <c r="E163" i="8" s="1"/>
  <c r="D172" i="8"/>
  <c r="E172" i="8" s="1"/>
  <c r="D198" i="8"/>
  <c r="E198" i="8" s="1"/>
  <c r="D201" i="8"/>
  <c r="E201" i="8" s="1"/>
  <c r="D214" i="8"/>
  <c r="E214" i="8" s="1"/>
  <c r="D217" i="8"/>
  <c r="E217" i="8" s="1"/>
  <c r="D230" i="8"/>
  <c r="E230" i="8" s="1"/>
  <c r="D233" i="8"/>
  <c r="E233" i="8" s="1"/>
  <c r="D286" i="8"/>
  <c r="E286" i="8" s="1"/>
  <c r="D299" i="8"/>
  <c r="E299" i="8" s="1"/>
  <c r="D329" i="8"/>
  <c r="E329" i="8" s="1"/>
  <c r="D337" i="8"/>
  <c r="E337" i="8" s="1"/>
  <c r="D345" i="8"/>
  <c r="E345" i="8" s="1"/>
  <c r="D353" i="8"/>
  <c r="E353" i="8" s="1"/>
  <c r="D361" i="8"/>
  <c r="E361" i="8" s="1"/>
  <c r="D369" i="8"/>
  <c r="E369" i="8" s="1"/>
  <c r="D377" i="8"/>
  <c r="E377" i="8" s="1"/>
  <c r="D385" i="8"/>
  <c r="E385" i="8" s="1"/>
  <c r="D393" i="8"/>
  <c r="E393" i="8" s="1"/>
  <c r="D401" i="8"/>
  <c r="E401" i="8" s="1"/>
  <c r="D234" i="8"/>
  <c r="E234" i="8" s="1"/>
  <c r="D237" i="8"/>
  <c r="E237" i="8" s="1"/>
  <c r="D279" i="8"/>
  <c r="E279" i="8" s="1"/>
  <c r="D306" i="8"/>
  <c r="E306" i="8" s="1"/>
  <c r="D326" i="8"/>
  <c r="E326" i="8" s="1"/>
  <c r="D342" i="8"/>
  <c r="E342" i="8" s="1"/>
  <c r="D358" i="8"/>
  <c r="E358" i="8" s="1"/>
  <c r="D374" i="8"/>
  <c r="E374" i="8" s="1"/>
  <c r="D390" i="8"/>
  <c r="E390" i="8" s="1"/>
  <c r="D406" i="8"/>
  <c r="E406" i="8" s="1"/>
  <c r="D414" i="8"/>
  <c r="E414" i="8" s="1"/>
  <c r="D422" i="8"/>
  <c r="E422" i="8" s="1"/>
  <c r="D430" i="8"/>
  <c r="E430" i="8" s="1"/>
  <c r="D438" i="8"/>
  <c r="E438" i="8" s="1"/>
  <c r="D446" i="8"/>
  <c r="E446" i="8" s="1"/>
  <c r="D433" i="8"/>
  <c r="E433" i="8" s="1"/>
  <c r="D441" i="8"/>
  <c r="E441" i="8" s="1"/>
  <c r="D449" i="8"/>
  <c r="E449" i="8" s="1"/>
  <c r="D202" i="8"/>
  <c r="E202" i="8" s="1"/>
  <c r="D263" i="8"/>
  <c r="E263" i="8" s="1"/>
  <c r="D295" i="8"/>
  <c r="E295" i="8" s="1"/>
  <c r="D334" i="8"/>
  <c r="E334" i="8" s="1"/>
  <c r="D382" i="8"/>
  <c r="E382" i="8" s="1"/>
  <c r="D450" i="8"/>
  <c r="E450" i="8" s="1"/>
  <c r="D11" i="8"/>
  <c r="E11" i="8" s="1"/>
  <c r="D139" i="8"/>
  <c r="E139" i="8" s="1"/>
  <c r="D176" i="8"/>
  <c r="E176" i="8" s="1"/>
  <c r="D250" i="8"/>
  <c r="E250" i="8" s="1"/>
  <c r="D271" i="8"/>
  <c r="E271" i="8" s="1"/>
  <c r="D322" i="8"/>
  <c r="E322" i="8" s="1"/>
  <c r="D338" i="8"/>
  <c r="E338" i="8" s="1"/>
  <c r="D370" i="8"/>
  <c r="E370" i="8" s="1"/>
  <c r="D402" i="8"/>
  <c r="E402" i="8" s="1"/>
  <c r="D413" i="8"/>
  <c r="E413" i="8" s="1"/>
  <c r="D421" i="8"/>
  <c r="E421" i="8" s="1"/>
  <c r="D35" i="8"/>
  <c r="E35" i="8" s="1"/>
  <c r="D43" i="8"/>
  <c r="E43" i="8" s="1"/>
  <c r="D99" i="8"/>
  <c r="E99" i="8" s="1"/>
  <c r="D107" i="8"/>
  <c r="E107" i="8" s="1"/>
  <c r="D164" i="8"/>
  <c r="E164" i="8" s="1"/>
  <c r="D218" i="8"/>
  <c r="E218" i="8" s="1"/>
  <c r="D221" i="8"/>
  <c r="E221" i="8" s="1"/>
  <c r="D287" i="8"/>
  <c r="E287" i="8" s="1"/>
  <c r="D311" i="8"/>
  <c r="E311" i="8" s="1"/>
  <c r="D330" i="8"/>
  <c r="E330" i="8" s="1"/>
  <c r="D346" i="8"/>
  <c r="E346" i="8" s="1"/>
  <c r="D362" i="8"/>
  <c r="E362" i="8" s="1"/>
  <c r="D378" i="8"/>
  <c r="E378" i="8" s="1"/>
  <c r="D394" i="8"/>
  <c r="E394" i="8" s="1"/>
  <c r="D409" i="8"/>
  <c r="E409" i="8" s="1"/>
  <c r="D417" i="8"/>
  <c r="E417" i="8" s="1"/>
  <c r="D425" i="8"/>
  <c r="E425" i="8" s="1"/>
  <c r="D205" i="8"/>
  <c r="E205" i="8" s="1"/>
  <c r="D317" i="8"/>
  <c r="E317" i="8" s="1"/>
  <c r="D350" i="8"/>
  <c r="E350" i="8" s="1"/>
  <c r="D366" i="8"/>
  <c r="E366" i="8" s="1"/>
  <c r="D398" i="8"/>
  <c r="E398" i="8" s="1"/>
  <c r="D410" i="8"/>
  <c r="E410" i="8" s="1"/>
  <c r="D418" i="8"/>
  <c r="E418" i="8" s="1"/>
  <c r="D426" i="8"/>
  <c r="E426" i="8" s="1"/>
  <c r="D434" i="8"/>
  <c r="E434" i="8" s="1"/>
  <c r="D442" i="8"/>
  <c r="E442" i="8" s="1"/>
  <c r="D3" i="8"/>
  <c r="E3" i="8" s="1"/>
  <c r="D67" i="8"/>
  <c r="E67" i="8" s="1"/>
  <c r="D75" i="8"/>
  <c r="E75" i="8" s="1"/>
  <c r="D131" i="8"/>
  <c r="E131" i="8" s="1"/>
  <c r="D180" i="8"/>
  <c r="E180" i="8" s="1"/>
  <c r="D253" i="8"/>
  <c r="E253" i="8" s="1"/>
  <c r="D301" i="8"/>
  <c r="E301" i="8" s="1"/>
  <c r="D354" i="8"/>
  <c r="E354" i="8" s="1"/>
  <c r="D386" i="8"/>
  <c r="E386" i="8" s="1"/>
  <c r="D429" i="8"/>
  <c r="E429" i="8" s="1"/>
  <c r="D437" i="8"/>
  <c r="E437" i="8" s="1"/>
  <c r="D445" i="8"/>
  <c r="E445" i="8" s="1"/>
  <c r="B9" i="4"/>
  <c r="B7" i="11"/>
  <c r="AK9" i="4"/>
  <c r="AH7" i="11"/>
  <c r="M7" i="10" s="1"/>
  <c r="V357" i="4"/>
  <c r="AA355" i="11"/>
  <c r="Z437" i="4"/>
  <c r="AA435" i="11"/>
  <c r="AG282" i="4"/>
  <c r="AG444" i="4"/>
  <c r="AG21" i="4"/>
  <c r="AC19" i="11"/>
  <c r="AG19" i="11" s="1"/>
  <c r="L19" i="10" s="1"/>
  <c r="AG330" i="4"/>
  <c r="AK14" i="4"/>
  <c r="AH12" i="11"/>
  <c r="M12" i="10" s="1"/>
  <c r="M6" i="4"/>
  <c r="Z4" i="11"/>
  <c r="Q3" i="11"/>
  <c r="L3" i="11"/>
  <c r="AA354" i="11"/>
  <c r="E9" i="4"/>
  <c r="G7" i="11"/>
  <c r="AG27" i="4"/>
  <c r="AC25" i="11"/>
  <c r="AG25" i="11" s="1"/>
  <c r="L25" i="10" s="1"/>
  <c r="AH4" i="11"/>
  <c r="M4" i="10" s="1"/>
  <c r="D6" i="4"/>
  <c r="F4" i="11"/>
  <c r="AG339" i="4"/>
  <c r="AD440" i="4"/>
  <c r="AB438" i="11"/>
  <c r="AF438" i="11" s="1"/>
  <c r="J438" i="10" s="1"/>
  <c r="AK20" i="4"/>
  <c r="AH18" i="11"/>
  <c r="M18" i="10" s="1"/>
  <c r="AG87" i="4"/>
  <c r="AC85" i="11"/>
  <c r="AG85" i="11" s="1"/>
  <c r="L85" i="10" s="1"/>
  <c r="AG15" i="4"/>
  <c r="AC13" i="11"/>
  <c r="AG13" i="11" s="1"/>
  <c r="L13" i="10" s="1"/>
  <c r="AG452" i="4"/>
  <c r="AC450" i="11"/>
  <c r="AG450" i="11" s="1"/>
  <c r="L450" i="10" s="1"/>
  <c r="AG10" i="4"/>
  <c r="AC9" i="11" s="1"/>
  <c r="AG9" i="11" s="1"/>
  <c r="L9" i="10" s="1"/>
  <c r="AC8" i="11"/>
  <c r="AG8" i="11" s="1"/>
  <c r="L8" i="10" s="1"/>
  <c r="AD358" i="4"/>
  <c r="AB357" i="11" s="1"/>
  <c r="AF357" i="11" s="1"/>
  <c r="J357" i="10" s="1"/>
  <c r="AB356" i="11"/>
  <c r="AF356" i="11" s="1"/>
  <c r="J356" i="10" s="1"/>
  <c r="AG45" i="4"/>
  <c r="AC43" i="11"/>
  <c r="AG43" i="11" s="1"/>
  <c r="L43" i="10" s="1"/>
  <c r="AG252" i="4"/>
  <c r="AD363" i="4"/>
  <c r="AK451" i="4"/>
  <c r="AH449" i="11"/>
  <c r="M449" i="10" s="1"/>
  <c r="B4" i="11"/>
  <c r="AG350" i="4"/>
  <c r="AG321" i="4"/>
  <c r="AA359" i="11"/>
  <c r="AH250" i="4"/>
  <c r="AC248" i="11"/>
  <c r="AG248" i="11" s="1"/>
  <c r="L248" i="10" s="1"/>
  <c r="AF361" i="4"/>
  <c r="AB359" i="11"/>
  <c r="AF359" i="11" s="1"/>
  <c r="J359" i="10" s="1"/>
  <c r="AG246" i="4"/>
  <c r="AC244" i="11"/>
  <c r="AG244" i="11" s="1"/>
  <c r="L244" i="10" s="1"/>
  <c r="AG260" i="4"/>
  <c r="O7" i="4"/>
  <c r="AK356" i="4"/>
  <c r="AH354" i="11"/>
  <c r="M354" i="10" s="1"/>
  <c r="V6" i="4"/>
  <c r="AA4" i="11"/>
  <c r="V439" i="4"/>
  <c r="R452" i="4"/>
  <c r="R453" i="4" s="1"/>
  <c r="R454" i="4" s="1"/>
  <c r="R455" i="4" s="1"/>
  <c r="R456" i="4" s="1"/>
  <c r="R457" i="4" s="1"/>
  <c r="R458" i="4" s="1"/>
  <c r="R450" i="4"/>
  <c r="AD7" i="4"/>
  <c r="AB5" i="11"/>
  <c r="AF5" i="11" s="1"/>
  <c r="J5" i="10" s="1"/>
  <c r="AG296" i="4"/>
  <c r="AG394" i="4"/>
  <c r="AC392" i="11"/>
  <c r="AG392" i="11" s="1"/>
  <c r="L392" i="10" s="1"/>
  <c r="AG357" i="4"/>
  <c r="AC355" i="11"/>
  <c r="AG355" i="11" s="1"/>
  <c r="L355" i="10" s="1"/>
  <c r="AH430" i="4"/>
  <c r="AC428" i="11"/>
  <c r="AG428" i="11" s="1"/>
  <c r="L428" i="10" s="1"/>
  <c r="AK26" i="4"/>
  <c r="AH24" i="11"/>
  <c r="M24" i="10" s="1"/>
  <c r="V362" i="4"/>
  <c r="AA360" i="11"/>
  <c r="W23" i="4"/>
  <c r="N26" i="4"/>
  <c r="N452" i="4"/>
  <c r="AE360" i="11" l="1"/>
  <c r="K360" i="10" s="1"/>
  <c r="AE4" i="11"/>
  <c r="K4" i="10" s="1"/>
  <c r="AD4" i="11"/>
  <c r="I4" i="10" s="1"/>
  <c r="AE355" i="11"/>
  <c r="K355" i="10" s="1"/>
  <c r="AE359" i="11"/>
  <c r="K359" i="10" s="1"/>
  <c r="AE435" i="11"/>
  <c r="K435" i="10" s="1"/>
  <c r="AE354" i="11"/>
  <c r="K354" i="10" s="1"/>
  <c r="D7" i="4"/>
  <c r="F5" i="11"/>
  <c r="AG28" i="4"/>
  <c r="AC26" i="11"/>
  <c r="AG26" i="11" s="1"/>
  <c r="L26" i="10" s="1"/>
  <c r="AG331" i="4"/>
  <c r="AK27" i="4"/>
  <c r="AH25" i="11"/>
  <c r="M25" i="10" s="1"/>
  <c r="AG358" i="4"/>
  <c r="AC356" i="11"/>
  <c r="AG356" i="11" s="1"/>
  <c r="L356" i="10" s="1"/>
  <c r="AG297" i="4"/>
  <c r="V7" i="4"/>
  <c r="AA5" i="11"/>
  <c r="O8" i="4"/>
  <c r="AG322" i="4"/>
  <c r="AK452" i="4"/>
  <c r="AH450" i="11"/>
  <c r="M450" i="10" s="1"/>
  <c r="AG253" i="4"/>
  <c r="AG453" i="4"/>
  <c r="AC451" i="11"/>
  <c r="AG451" i="11" s="1"/>
  <c r="L451" i="10" s="1"/>
  <c r="AG88" i="4"/>
  <c r="AC86" i="11"/>
  <c r="AG86" i="11" s="1"/>
  <c r="L86" i="10" s="1"/>
  <c r="Z438" i="4"/>
  <c r="AA436" i="11"/>
  <c r="B10" i="4"/>
  <c r="B8" i="11"/>
  <c r="AG261" i="4"/>
  <c r="AF362" i="4"/>
  <c r="AB360" i="11"/>
  <c r="AF360" i="11" s="1"/>
  <c r="J360" i="10" s="1"/>
  <c r="V363" i="4"/>
  <c r="AA361" i="11"/>
  <c r="AG247" i="4"/>
  <c r="AC246" i="11" s="1"/>
  <c r="AG246" i="11" s="1"/>
  <c r="L246" i="10" s="1"/>
  <c r="AC245" i="11"/>
  <c r="AG245" i="11" s="1"/>
  <c r="L245" i="10" s="1"/>
  <c r="AH251" i="4"/>
  <c r="AC249" i="11"/>
  <c r="AG249" i="11" s="1"/>
  <c r="L249" i="10" s="1"/>
  <c r="AK21" i="4"/>
  <c r="AH19" i="11"/>
  <c r="M19" i="10" s="1"/>
  <c r="AG340" i="4"/>
  <c r="AK15" i="4"/>
  <c r="AH13" i="11"/>
  <c r="M13" i="10" s="1"/>
  <c r="AG22" i="4"/>
  <c r="AC21" i="11" s="1"/>
  <c r="AG21" i="11" s="1"/>
  <c r="L21" i="10" s="1"/>
  <c r="AC20" i="11"/>
  <c r="AG20" i="11" s="1"/>
  <c r="L20" i="10" s="1"/>
  <c r="AG283" i="4"/>
  <c r="AK10" i="4"/>
  <c r="AH8" i="11"/>
  <c r="M8" i="10" s="1"/>
  <c r="AD441" i="4"/>
  <c r="AB439" i="11"/>
  <c r="AF439" i="11" s="1"/>
  <c r="J439" i="10" s="1"/>
  <c r="AG445" i="4"/>
  <c r="AH431" i="4"/>
  <c r="AC429" i="11"/>
  <c r="AG429" i="11" s="1"/>
  <c r="L429" i="10" s="1"/>
  <c r="AG395" i="4"/>
  <c r="AC393" i="11"/>
  <c r="AG393" i="11" s="1"/>
  <c r="L393" i="10" s="1"/>
  <c r="AD8" i="4"/>
  <c r="AB6" i="11"/>
  <c r="AF6" i="11" s="1"/>
  <c r="J6" i="10" s="1"/>
  <c r="V440" i="4"/>
  <c r="AK357" i="4"/>
  <c r="AH355" i="11"/>
  <c r="M355" i="10" s="1"/>
  <c r="AG351" i="4"/>
  <c r="AD364" i="4"/>
  <c r="AG46" i="4"/>
  <c r="AC44" i="11"/>
  <c r="AG44" i="11" s="1"/>
  <c r="L44" i="10" s="1"/>
  <c r="AG16" i="4"/>
  <c r="AC15" i="11" s="1"/>
  <c r="AG15" i="11" s="1"/>
  <c r="L15" i="10" s="1"/>
  <c r="AC14" i="11"/>
  <c r="AG14" i="11" s="1"/>
  <c r="L14" i="10" s="1"/>
  <c r="Q4" i="11"/>
  <c r="I4" i="11"/>
  <c r="L4" i="11"/>
  <c r="E10" i="4"/>
  <c r="G9" i="11" s="1"/>
  <c r="G8" i="11"/>
  <c r="M7" i="4"/>
  <c r="Z5" i="11"/>
  <c r="V358" i="4"/>
  <c r="AA357" i="11" s="1"/>
  <c r="AA356" i="11"/>
  <c r="N27" i="4"/>
  <c r="W24" i="4"/>
  <c r="N453" i="4"/>
  <c r="A2" i="8"/>
  <c r="J2" i="8" s="1"/>
  <c r="AD5" i="11" l="1"/>
  <c r="I5" i="10" s="1"/>
  <c r="AE5" i="11"/>
  <c r="K5" i="10" s="1"/>
  <c r="AE356" i="11"/>
  <c r="K356" i="10" s="1"/>
  <c r="AE357" i="11"/>
  <c r="K357" i="10" s="1"/>
  <c r="AE361" i="11"/>
  <c r="K361" i="10" s="1"/>
  <c r="AE436" i="11"/>
  <c r="K436" i="10" s="1"/>
  <c r="AG29" i="4"/>
  <c r="AC27" i="11"/>
  <c r="AG27" i="11" s="1"/>
  <c r="L27" i="10" s="1"/>
  <c r="AD365" i="4"/>
  <c r="V441" i="4"/>
  <c r="AG396" i="4"/>
  <c r="AC394" i="11"/>
  <c r="AG394" i="11" s="1"/>
  <c r="L394" i="10" s="1"/>
  <c r="AG446" i="4"/>
  <c r="AG284" i="4"/>
  <c r="AH252" i="4"/>
  <c r="AC250" i="11"/>
  <c r="AG250" i="11" s="1"/>
  <c r="L250" i="10" s="1"/>
  <c r="V364" i="4"/>
  <c r="AA362" i="11"/>
  <c r="AG262" i="4"/>
  <c r="B9" i="11"/>
  <c r="AG89" i="4"/>
  <c r="AC87" i="11"/>
  <c r="AG87" i="11" s="1"/>
  <c r="L87" i="10" s="1"/>
  <c r="AG254" i="4"/>
  <c r="O9" i="4"/>
  <c r="AG298" i="4"/>
  <c r="O5" i="11"/>
  <c r="I5" i="11"/>
  <c r="J5" i="11" s="1"/>
  <c r="N5" i="11"/>
  <c r="P5" i="11"/>
  <c r="M5" i="11"/>
  <c r="Q5" i="11"/>
  <c r="L5" i="11"/>
  <c r="AG341" i="4"/>
  <c r="M8" i="4"/>
  <c r="Z6" i="11"/>
  <c r="AK16" i="4"/>
  <c r="AH14" i="11"/>
  <c r="M14" i="10" s="1"/>
  <c r="AK28" i="4"/>
  <c r="AH26" i="11"/>
  <c r="M26" i="10" s="1"/>
  <c r="AG332" i="4"/>
  <c r="F6" i="11"/>
  <c r="D8" i="4"/>
  <c r="AG47" i="4"/>
  <c r="AC45" i="11"/>
  <c r="AG45" i="11" s="1"/>
  <c r="L45" i="10" s="1"/>
  <c r="Z165" i="11"/>
  <c r="AK358" i="4"/>
  <c r="AH356" i="11"/>
  <c r="M356" i="10" s="1"/>
  <c r="AD9" i="4"/>
  <c r="AB7" i="11"/>
  <c r="AF7" i="11" s="1"/>
  <c r="J7" i="10" s="1"/>
  <c r="AH432" i="4"/>
  <c r="AC430" i="11"/>
  <c r="AG430" i="11" s="1"/>
  <c r="L430" i="10" s="1"/>
  <c r="AD442" i="4"/>
  <c r="AB440" i="11"/>
  <c r="AF440" i="11" s="1"/>
  <c r="J440" i="10" s="1"/>
  <c r="AH9" i="11"/>
  <c r="M9" i="10" s="1"/>
  <c r="AK22" i="4"/>
  <c r="AH20" i="11"/>
  <c r="M20" i="10" s="1"/>
  <c r="AF363" i="4"/>
  <c r="AB361" i="11"/>
  <c r="AF361" i="11" s="1"/>
  <c r="J361" i="10" s="1"/>
  <c r="Z439" i="4"/>
  <c r="AA437" i="11"/>
  <c r="AG454" i="4"/>
  <c r="AC452" i="11"/>
  <c r="AG452" i="11" s="1"/>
  <c r="L452" i="10" s="1"/>
  <c r="AK453" i="4"/>
  <c r="AH451" i="11"/>
  <c r="M451" i="10" s="1"/>
  <c r="AG323" i="4"/>
  <c r="V8" i="4"/>
  <c r="AA6" i="11"/>
  <c r="AG359" i="4"/>
  <c r="AC357" i="11"/>
  <c r="AG357" i="11" s="1"/>
  <c r="L357" i="10" s="1"/>
  <c r="W25" i="4"/>
  <c r="N28" i="4"/>
  <c r="O167" i="4"/>
  <c r="O168" i="4" s="1"/>
  <c r="O169" i="4" s="1"/>
  <c r="O170" i="4" s="1"/>
  <c r="O171" i="4" s="1"/>
  <c r="O172" i="4" s="1"/>
  <c r="O173" i="4" s="1"/>
  <c r="O174" i="4" s="1"/>
  <c r="O175" i="4" s="1"/>
  <c r="O176" i="4" s="1"/>
  <c r="O177" i="4" s="1"/>
  <c r="O178" i="4" s="1"/>
  <c r="O179" i="4" s="1"/>
  <c r="O180" i="4" s="1"/>
  <c r="O181" i="4" s="1"/>
  <c r="O182" i="4" s="1"/>
  <c r="O183" i="4" s="1"/>
  <c r="O184" i="4" s="1"/>
  <c r="O185" i="4" s="1"/>
  <c r="O186" i="4" s="1"/>
  <c r="O187" i="4" s="1"/>
  <c r="O188" i="4" s="1"/>
  <c r="O189" i="4" s="1"/>
  <c r="O190" i="4" s="1"/>
  <c r="O191" i="4" s="1"/>
  <c r="O192" i="4" s="1"/>
  <c r="O193" i="4" s="1"/>
  <c r="O194" i="4" s="1"/>
  <c r="O195" i="4" s="1"/>
  <c r="O196" i="4" s="1"/>
  <c r="O197" i="4" s="1"/>
  <c r="O198" i="4" s="1"/>
  <c r="O199" i="4" s="1"/>
  <c r="O200" i="4" s="1"/>
  <c r="O201" i="4" s="1"/>
  <c r="O202" i="4" s="1"/>
  <c r="O203" i="4" s="1"/>
  <c r="O204" i="4" s="1"/>
  <c r="O205" i="4" s="1"/>
  <c r="O206" i="4" s="1"/>
  <c r="O207" i="4" s="1"/>
  <c r="O208" i="4" s="1"/>
  <c r="O209" i="4" s="1"/>
  <c r="O210" i="4" s="1"/>
  <c r="O211" i="4" s="1"/>
  <c r="O212" i="4" s="1"/>
  <c r="O213" i="4" s="1"/>
  <c r="O214" i="4" s="1"/>
  <c r="O215" i="4" s="1"/>
  <c r="O216" i="4" s="1"/>
  <c r="O217" i="4" s="1"/>
  <c r="O218" i="4" s="1"/>
  <c r="O219" i="4" s="1"/>
  <c r="O220" i="4" s="1"/>
  <c r="O221" i="4" s="1"/>
  <c r="O222" i="4" s="1"/>
  <c r="O223" i="4" s="1"/>
  <c r="O224" i="4" s="1"/>
  <c r="O225" i="4" s="1"/>
  <c r="O226" i="4" s="1"/>
  <c r="O227" i="4" s="1"/>
  <c r="O228" i="4" s="1"/>
  <c r="O229" i="4" s="1"/>
  <c r="O230" i="4" s="1"/>
  <c r="O231" i="4" s="1"/>
  <c r="O232" i="4" s="1"/>
  <c r="O233" i="4" s="1"/>
  <c r="O234" i="4" s="1"/>
  <c r="O235" i="4" s="1"/>
  <c r="O236" i="4" s="1"/>
  <c r="O237" i="4" s="1"/>
  <c r="O238" i="4" s="1"/>
  <c r="O239" i="4" s="1"/>
  <c r="O240" i="4" s="1"/>
  <c r="O241" i="4" s="1"/>
  <c r="O243" i="4" s="1"/>
  <c r="O244" i="4" s="1"/>
  <c r="O245" i="4" s="1"/>
  <c r="O246" i="4" s="1"/>
  <c r="O247" i="4" s="1"/>
  <c r="O249" i="4" s="1"/>
  <c r="O250" i="4" s="1"/>
  <c r="O251" i="4" s="1"/>
  <c r="O252" i="4" s="1"/>
  <c r="O253" i="4" s="1"/>
  <c r="O254" i="4" s="1"/>
  <c r="O255" i="4" s="1"/>
  <c r="O257" i="4" s="1"/>
  <c r="O258" i="4" s="1"/>
  <c r="O259" i="4" s="1"/>
  <c r="O260" i="4" s="1"/>
  <c r="O261" i="4" s="1"/>
  <c r="O262" i="4" s="1"/>
  <c r="O263" i="4" s="1"/>
  <c r="O264" i="4" s="1"/>
  <c r="O265" i="4" s="1"/>
  <c r="O266" i="4" s="1"/>
  <c r="O267" i="4" s="1"/>
  <c r="O268" i="4" s="1"/>
  <c r="O269" i="4" s="1"/>
  <c r="O270" i="4" s="1"/>
  <c r="O271" i="4" s="1"/>
  <c r="O272" i="4" s="1"/>
  <c r="O273" i="4" s="1"/>
  <c r="O274" i="4" s="1"/>
  <c r="O275" i="4" s="1"/>
  <c r="O276" i="4" s="1"/>
  <c r="O277" i="4" s="1"/>
  <c r="O278" i="4" s="1"/>
  <c r="O279" i="4" s="1"/>
  <c r="O280" i="4" s="1"/>
  <c r="O281" i="4" s="1"/>
  <c r="O282" i="4" s="1"/>
  <c r="O283" i="4" s="1"/>
  <c r="O284" i="4" s="1"/>
  <c r="O285" i="4" s="1"/>
  <c r="O286" i="4" s="1"/>
  <c r="O287" i="4" s="1"/>
  <c r="O288" i="4" s="1"/>
  <c r="O289" i="4" s="1"/>
  <c r="O290" i="4" s="1"/>
  <c r="O291" i="4" s="1"/>
  <c r="O292" i="4" s="1"/>
  <c r="O293" i="4" s="1"/>
  <c r="O294" i="4" s="1"/>
  <c r="O295" i="4" s="1"/>
  <c r="O296" i="4" s="1"/>
  <c r="O298" i="4" s="1"/>
  <c r="O299" i="4" s="1"/>
  <c r="O300" i="4" s="1"/>
  <c r="O301" i="4" s="1"/>
  <c r="O302" i="4" s="1"/>
  <c r="O303" i="4" s="1"/>
  <c r="O304" i="4" s="1"/>
  <c r="O306" i="4" s="1"/>
  <c r="O307" i="4" s="1"/>
  <c r="O308" i="4" s="1"/>
  <c r="O309" i="4" s="1"/>
  <c r="O310" i="4" s="1"/>
  <c r="O311" i="4" s="1"/>
  <c r="O312" i="4" s="1"/>
  <c r="O313" i="4" s="1"/>
  <c r="O314" i="4" s="1"/>
  <c r="O315" i="4" s="1"/>
  <c r="O316" i="4" s="1"/>
  <c r="O317" i="4" s="1"/>
  <c r="O318" i="4" s="1"/>
  <c r="O319" i="4" s="1"/>
  <c r="O320" i="4" s="1"/>
  <c r="O321" i="4" s="1"/>
  <c r="O322" i="4" s="1"/>
  <c r="O323" i="4" s="1"/>
  <c r="O324" i="4" s="1"/>
  <c r="O325" i="4" s="1"/>
  <c r="O326" i="4" s="1"/>
  <c r="O327" i="4" s="1"/>
  <c r="O328" i="4" s="1"/>
  <c r="O329" i="4" s="1"/>
  <c r="O330" i="4" s="1"/>
  <c r="O331" i="4" s="1"/>
  <c r="O332" i="4" s="1"/>
  <c r="O333" i="4" s="1"/>
  <c r="O334" i="4" s="1"/>
  <c r="O335" i="4" s="1"/>
  <c r="O336" i="4" s="1"/>
  <c r="O337" i="4" s="1"/>
  <c r="O338" i="4" s="1"/>
  <c r="O339" i="4" s="1"/>
  <c r="O340" i="4" s="1"/>
  <c r="O341" i="4" s="1"/>
  <c r="O342" i="4" s="1"/>
  <c r="O343" i="4" s="1"/>
  <c r="O344" i="4" s="1"/>
  <c r="O345" i="4" s="1"/>
  <c r="O346" i="4" s="1"/>
  <c r="O347" i="4" s="1"/>
  <c r="O348" i="4" s="1"/>
  <c r="O349" i="4" s="1"/>
  <c r="O350" i="4" s="1"/>
  <c r="O351" i="4" s="1"/>
  <c r="O354" i="4" s="1"/>
  <c r="N454" i="4"/>
  <c r="AL377" i="4"/>
  <c r="AI376" i="11" s="1"/>
  <c r="AL401" i="4"/>
  <c r="AI400" i="11" s="1"/>
  <c r="AL365" i="4"/>
  <c r="AI364" i="11" s="1"/>
  <c r="C401" i="4"/>
  <c r="C377" i="4"/>
  <c r="C365" i="4"/>
  <c r="AL113" i="4"/>
  <c r="I2" i="8"/>
  <c r="H2" i="8"/>
  <c r="G2" i="8"/>
  <c r="F2" i="8"/>
  <c r="D421" i="4"/>
  <c r="F420" i="11" s="1"/>
  <c r="E421" i="4"/>
  <c r="G421" i="4"/>
  <c r="I421" i="4"/>
  <c r="J421" i="4"/>
  <c r="K421" i="4"/>
  <c r="T420" i="11" s="1"/>
  <c r="L421" i="4"/>
  <c r="U420" i="11" s="1"/>
  <c r="B421" i="4"/>
  <c r="E355" i="4"/>
  <c r="G354" i="11" s="1"/>
  <c r="H3" i="4"/>
  <c r="D12" i="4"/>
  <c r="F11" i="11" s="1"/>
  <c r="G452" i="4"/>
  <c r="E451" i="11" s="1"/>
  <c r="L452" i="4"/>
  <c r="U451" i="11" s="1"/>
  <c r="B446" i="4"/>
  <c r="B437" i="4"/>
  <c r="G429" i="4"/>
  <c r="E428" i="11" s="1"/>
  <c r="H354" i="4"/>
  <c r="H370" i="4"/>
  <c r="H376" i="4"/>
  <c r="H382" i="4"/>
  <c r="H385" i="4"/>
  <c r="H390" i="4"/>
  <c r="H393" i="4"/>
  <c r="H400" i="4"/>
  <c r="H359" i="4"/>
  <c r="H364" i="4"/>
  <c r="J355" i="4"/>
  <c r="B355" i="4"/>
  <c r="D355" i="4"/>
  <c r="G355" i="4"/>
  <c r="E354" i="11" s="1"/>
  <c r="I355" i="4"/>
  <c r="R354" i="11" s="1"/>
  <c r="K355" i="4"/>
  <c r="T354" i="11" s="1"/>
  <c r="L355" i="4"/>
  <c r="B360" i="4"/>
  <c r="D360" i="4"/>
  <c r="F359" i="11" s="1"/>
  <c r="E360" i="4"/>
  <c r="G360" i="4"/>
  <c r="E359" i="11" s="1"/>
  <c r="I360" i="4"/>
  <c r="R359" i="11" s="1"/>
  <c r="J360" i="4"/>
  <c r="K360" i="4"/>
  <c r="T359" i="11" s="1"/>
  <c r="L360" i="4"/>
  <c r="G363" i="4"/>
  <c r="E362" i="11" s="1"/>
  <c r="B365" i="4"/>
  <c r="D365" i="4"/>
  <c r="E365" i="4"/>
  <c r="G364" i="11" s="1"/>
  <c r="G365" i="4"/>
  <c r="E364" i="11" s="1"/>
  <c r="I365" i="4"/>
  <c r="R364" i="11" s="1"/>
  <c r="J365" i="4"/>
  <c r="K365" i="4"/>
  <c r="L365" i="4"/>
  <c r="U364" i="11" s="1"/>
  <c r="B371" i="4"/>
  <c r="D371" i="4"/>
  <c r="F370" i="11" s="1"/>
  <c r="E371" i="4"/>
  <c r="G371" i="4"/>
  <c r="E370" i="11" s="1"/>
  <c r="I371" i="4"/>
  <c r="J371" i="4"/>
  <c r="K371" i="4"/>
  <c r="L371" i="4"/>
  <c r="U370" i="11" s="1"/>
  <c r="B377" i="4"/>
  <c r="D377" i="4"/>
  <c r="F376" i="11" s="1"/>
  <c r="E377" i="4"/>
  <c r="G377" i="4"/>
  <c r="E376" i="11" s="1"/>
  <c r="I377" i="4"/>
  <c r="R376" i="11" s="1"/>
  <c r="J377" i="4"/>
  <c r="S376" i="11" s="1"/>
  <c r="K377" i="4"/>
  <c r="T376" i="11" s="1"/>
  <c r="L377" i="4"/>
  <c r="U376" i="11" s="1"/>
  <c r="B383" i="4"/>
  <c r="D383" i="4"/>
  <c r="E383" i="4"/>
  <c r="G383" i="4"/>
  <c r="E382" i="11" s="1"/>
  <c r="I383" i="4"/>
  <c r="J383" i="4"/>
  <c r="K383" i="4"/>
  <c r="L383" i="4"/>
  <c r="B386" i="4"/>
  <c r="D386" i="4"/>
  <c r="E386" i="4"/>
  <c r="G386" i="4"/>
  <c r="I386" i="4"/>
  <c r="R385" i="11" s="1"/>
  <c r="J386" i="4"/>
  <c r="K386" i="4"/>
  <c r="L386" i="4"/>
  <c r="B391" i="4"/>
  <c r="D391" i="4"/>
  <c r="E391" i="4"/>
  <c r="G390" i="11" s="1"/>
  <c r="G391" i="4"/>
  <c r="E390" i="11" s="1"/>
  <c r="I391" i="4"/>
  <c r="J391" i="4"/>
  <c r="S390" i="11" s="1"/>
  <c r="K391" i="4"/>
  <c r="L391" i="4"/>
  <c r="U390" i="11" s="1"/>
  <c r="B394" i="4"/>
  <c r="D394" i="4"/>
  <c r="F393" i="11" s="1"/>
  <c r="E394" i="4"/>
  <c r="G393" i="11" s="1"/>
  <c r="G394" i="4"/>
  <c r="E393" i="11" s="1"/>
  <c r="I394" i="4"/>
  <c r="J394" i="4"/>
  <c r="K394" i="4"/>
  <c r="L394" i="4"/>
  <c r="U393" i="11" s="1"/>
  <c r="B401" i="4"/>
  <c r="D401" i="4"/>
  <c r="F400" i="11" s="1"/>
  <c r="E401" i="4"/>
  <c r="G401" i="4"/>
  <c r="E400" i="11" s="1"/>
  <c r="I401" i="4"/>
  <c r="R400" i="11" s="1"/>
  <c r="J401" i="4"/>
  <c r="K401" i="4"/>
  <c r="L401" i="4"/>
  <c r="B249" i="4"/>
  <c r="H130" i="4"/>
  <c r="H6" i="4"/>
  <c r="H11" i="4"/>
  <c r="H17" i="4"/>
  <c r="H23" i="4"/>
  <c r="H30" i="4"/>
  <c r="H38" i="4"/>
  <c r="H41" i="4"/>
  <c r="H50" i="4"/>
  <c r="H55" i="4"/>
  <c r="H64" i="4"/>
  <c r="H70" i="4"/>
  <c r="H74" i="4"/>
  <c r="H83" i="4"/>
  <c r="H90" i="4"/>
  <c r="H100" i="4"/>
  <c r="H112" i="4"/>
  <c r="H120" i="4"/>
  <c r="H128" i="4"/>
  <c r="L12" i="4"/>
  <c r="U11" i="11" s="1"/>
  <c r="K12" i="4"/>
  <c r="J12" i="4"/>
  <c r="I12" i="4"/>
  <c r="G12" i="4"/>
  <c r="E13" i="4"/>
  <c r="G12" i="11" s="1"/>
  <c r="K12" i="11" s="1"/>
  <c r="B12" i="4"/>
  <c r="L51" i="4"/>
  <c r="U50" i="11" s="1"/>
  <c r="K51" i="4"/>
  <c r="T50" i="11" s="1"/>
  <c r="J51" i="4"/>
  <c r="I51" i="4"/>
  <c r="G51" i="4"/>
  <c r="E50" i="11" s="1"/>
  <c r="E51" i="4"/>
  <c r="D51" i="4"/>
  <c r="F50" i="11" s="1"/>
  <c r="B51" i="4"/>
  <c r="B56" i="4"/>
  <c r="D56" i="4"/>
  <c r="E56" i="4"/>
  <c r="G55" i="11" s="1"/>
  <c r="J131" i="4"/>
  <c r="S130" i="11" s="1"/>
  <c r="J142" i="4"/>
  <c r="J151" i="4"/>
  <c r="J159" i="4"/>
  <c r="S158" i="11" s="1"/>
  <c r="J167" i="4"/>
  <c r="J174" i="4"/>
  <c r="J181" i="4"/>
  <c r="J188" i="4"/>
  <c r="J198" i="4"/>
  <c r="S197" i="11" s="1"/>
  <c r="J205" i="4"/>
  <c r="J214" i="4"/>
  <c r="J231" i="4"/>
  <c r="J240" i="4"/>
  <c r="S239" i="11" s="1"/>
  <c r="J243" i="4"/>
  <c r="J249" i="4"/>
  <c r="S248" i="11" s="1"/>
  <c r="J257" i="4"/>
  <c r="J264" i="4"/>
  <c r="S263" i="11" s="1"/>
  <c r="J273" i="4"/>
  <c r="J279" i="4"/>
  <c r="S278" i="11" s="1"/>
  <c r="J286" i="4"/>
  <c r="J293" i="4"/>
  <c r="J298" i="4"/>
  <c r="J306" i="4"/>
  <c r="J318" i="4"/>
  <c r="S317" i="11" s="1"/>
  <c r="J327" i="4"/>
  <c r="J336" i="4"/>
  <c r="J347" i="4"/>
  <c r="J405" i="4"/>
  <c r="S404" i="11" s="1"/>
  <c r="J413" i="4"/>
  <c r="J419" i="4"/>
  <c r="J423" i="4"/>
  <c r="J426" i="4"/>
  <c r="S425" i="11" s="1"/>
  <c r="J429" i="4"/>
  <c r="S428" i="11" s="1"/>
  <c r="J432" i="4"/>
  <c r="J437" i="4"/>
  <c r="J441" i="4"/>
  <c r="S440" i="11" s="1"/>
  <c r="J446" i="4"/>
  <c r="S445" i="11" s="1"/>
  <c r="I131" i="4"/>
  <c r="I142" i="4"/>
  <c r="R141" i="11" s="1"/>
  <c r="I151" i="4"/>
  <c r="I159" i="4"/>
  <c r="R158" i="11" s="1"/>
  <c r="I167" i="4"/>
  <c r="I174" i="4"/>
  <c r="R173" i="11" s="1"/>
  <c r="I181" i="4"/>
  <c r="I188" i="4"/>
  <c r="R187" i="11" s="1"/>
  <c r="I198" i="4"/>
  <c r="R197" i="11" s="1"/>
  <c r="I205" i="4"/>
  <c r="R204" i="11" s="1"/>
  <c r="I214" i="4"/>
  <c r="R213" i="11" s="1"/>
  <c r="I231" i="4"/>
  <c r="R230" i="11" s="1"/>
  <c r="I240" i="4"/>
  <c r="I243" i="4"/>
  <c r="I249" i="4"/>
  <c r="I257" i="4"/>
  <c r="R256" i="11" s="1"/>
  <c r="I264" i="4"/>
  <c r="R263" i="11" s="1"/>
  <c r="I273" i="4"/>
  <c r="I279" i="4"/>
  <c r="R278" i="11" s="1"/>
  <c r="I286" i="4"/>
  <c r="I293" i="4"/>
  <c r="R292" i="11" s="1"/>
  <c r="I298" i="4"/>
  <c r="R297" i="11" s="1"/>
  <c r="I306" i="4"/>
  <c r="I318" i="4"/>
  <c r="I327" i="4"/>
  <c r="I336" i="4"/>
  <c r="I347" i="4"/>
  <c r="R346" i="11" s="1"/>
  <c r="I405" i="4"/>
  <c r="R404" i="11" s="1"/>
  <c r="I413" i="4"/>
  <c r="I419" i="4"/>
  <c r="I423" i="4"/>
  <c r="I426" i="4"/>
  <c r="R425" i="11" s="1"/>
  <c r="I429" i="4"/>
  <c r="I432" i="4"/>
  <c r="R431" i="11" s="1"/>
  <c r="I437" i="4"/>
  <c r="I441" i="4"/>
  <c r="G4" i="4"/>
  <c r="B91" i="4"/>
  <c r="D18" i="4"/>
  <c r="D24" i="4"/>
  <c r="D31" i="4"/>
  <c r="F30" i="11" s="1"/>
  <c r="D39" i="4"/>
  <c r="F38" i="11" s="1"/>
  <c r="D42" i="4"/>
  <c r="D65" i="4"/>
  <c r="D71" i="4"/>
  <c r="F70" i="11" s="1"/>
  <c r="D75" i="4"/>
  <c r="D84" i="4"/>
  <c r="F83" i="11" s="1"/>
  <c r="D91" i="4"/>
  <c r="D101" i="4"/>
  <c r="D113" i="4"/>
  <c r="D121" i="4"/>
  <c r="D129" i="4"/>
  <c r="F128" i="11" s="1"/>
  <c r="D131" i="4"/>
  <c r="F130" i="11" s="1"/>
  <c r="D142" i="4"/>
  <c r="F141" i="11" s="1"/>
  <c r="D151" i="4"/>
  <c r="D159" i="4"/>
  <c r="D167" i="4"/>
  <c r="D174" i="4"/>
  <c r="D181" i="4"/>
  <c r="D188" i="4"/>
  <c r="F187" i="11" s="1"/>
  <c r="D198" i="4"/>
  <c r="F197" i="11" s="1"/>
  <c r="D205" i="4"/>
  <c r="F204" i="11" s="1"/>
  <c r="D214" i="4"/>
  <c r="D231" i="4"/>
  <c r="F230" i="11" s="1"/>
  <c r="D240" i="4"/>
  <c r="F239" i="11" s="1"/>
  <c r="D243" i="4"/>
  <c r="D249" i="4"/>
  <c r="D257" i="4"/>
  <c r="D264" i="4"/>
  <c r="F263" i="11" s="1"/>
  <c r="D273" i="4"/>
  <c r="D279" i="4"/>
  <c r="D286" i="4"/>
  <c r="F285" i="11" s="1"/>
  <c r="D293" i="4"/>
  <c r="D298" i="4"/>
  <c r="F297" i="11" s="1"/>
  <c r="D306" i="4"/>
  <c r="D318" i="4"/>
  <c r="F317" i="11" s="1"/>
  <c r="D327" i="4"/>
  <c r="F326" i="11" s="1"/>
  <c r="D336" i="4"/>
  <c r="F335" i="11" s="1"/>
  <c r="D347" i="4"/>
  <c r="D405" i="4"/>
  <c r="F404" i="11" s="1"/>
  <c r="D413" i="4"/>
  <c r="F412" i="11" s="1"/>
  <c r="D419" i="4"/>
  <c r="F418" i="11" s="1"/>
  <c r="D426" i="4"/>
  <c r="F425" i="11" s="1"/>
  <c r="D429" i="4"/>
  <c r="D432" i="4"/>
  <c r="F431" i="11" s="1"/>
  <c r="D437" i="4"/>
  <c r="F436" i="11" s="1"/>
  <c r="D441" i="4"/>
  <c r="L7" i="4"/>
  <c r="U6" i="11" s="1"/>
  <c r="B18" i="4"/>
  <c r="B24" i="4"/>
  <c r="B31" i="4"/>
  <c r="B39" i="4"/>
  <c r="B42" i="4"/>
  <c r="G7" i="4"/>
  <c r="G18" i="4"/>
  <c r="E17" i="11" s="1"/>
  <c r="G20" i="4"/>
  <c r="E19" i="11" s="1"/>
  <c r="G22" i="4"/>
  <c r="E21" i="11" s="1"/>
  <c r="G24" i="4"/>
  <c r="E23" i="11" s="1"/>
  <c r="G39" i="4"/>
  <c r="E38" i="11" s="1"/>
  <c r="G42" i="4"/>
  <c r="G47" i="4"/>
  <c r="E46" i="11" s="1"/>
  <c r="G49" i="4"/>
  <c r="E48" i="11" s="1"/>
  <c r="E18" i="4"/>
  <c r="G17" i="11" s="1"/>
  <c r="E24" i="4"/>
  <c r="G23" i="11" s="1"/>
  <c r="E31" i="4"/>
  <c r="E39" i="4"/>
  <c r="G38" i="11" s="1"/>
  <c r="E42" i="4"/>
  <c r="E65" i="4"/>
  <c r="E71" i="4"/>
  <c r="G70" i="11" s="1"/>
  <c r="E75" i="4"/>
  <c r="G74" i="11" s="1"/>
  <c r="E84" i="4"/>
  <c r="E91" i="4"/>
  <c r="G90" i="11" s="1"/>
  <c r="E101" i="4"/>
  <c r="E113" i="4"/>
  <c r="E121" i="4"/>
  <c r="G120" i="11" s="1"/>
  <c r="E129" i="4"/>
  <c r="G128" i="11" s="1"/>
  <c r="E131" i="4"/>
  <c r="K7" i="4"/>
  <c r="K18" i="4"/>
  <c r="K24" i="4"/>
  <c r="T23" i="11" s="1"/>
  <c r="K31" i="4"/>
  <c r="K39" i="4"/>
  <c r="K42" i="4"/>
  <c r="K56" i="4"/>
  <c r="K65" i="4"/>
  <c r="K71" i="4"/>
  <c r="K75" i="4"/>
  <c r="T74" i="11" s="1"/>
  <c r="K84" i="4"/>
  <c r="K91" i="4"/>
  <c r="T90" i="11" s="1"/>
  <c r="K101" i="4"/>
  <c r="K113" i="4"/>
  <c r="K121" i="4"/>
  <c r="J7" i="4"/>
  <c r="J18" i="4"/>
  <c r="J24" i="4"/>
  <c r="J31" i="4"/>
  <c r="J39" i="4"/>
  <c r="J42" i="4"/>
  <c r="J56" i="4"/>
  <c r="J65" i="4"/>
  <c r="S64" i="11" s="1"/>
  <c r="J71" i="4"/>
  <c r="J75" i="4"/>
  <c r="J84" i="4"/>
  <c r="J91" i="4"/>
  <c r="S90" i="11" s="1"/>
  <c r="J101" i="4"/>
  <c r="J113" i="4"/>
  <c r="J121" i="4"/>
  <c r="J129" i="4"/>
  <c r="L18" i="4"/>
  <c r="L24" i="4"/>
  <c r="U23" i="11" s="1"/>
  <c r="L31" i="4"/>
  <c r="U30" i="11" s="1"/>
  <c r="L39" i="4"/>
  <c r="U38" i="11" s="1"/>
  <c r="L42" i="4"/>
  <c r="L56" i="4"/>
  <c r="L65" i="4"/>
  <c r="U64" i="11" s="1"/>
  <c r="L71" i="4"/>
  <c r="U70" i="11" s="1"/>
  <c r="L75" i="4"/>
  <c r="L84" i="4"/>
  <c r="L91" i="4"/>
  <c r="U90" i="11" s="1"/>
  <c r="L101" i="4"/>
  <c r="L113" i="4"/>
  <c r="L121" i="4"/>
  <c r="U120" i="11" s="1"/>
  <c r="L129" i="4"/>
  <c r="L4" i="4"/>
  <c r="U3" i="11" s="1"/>
  <c r="K4" i="4"/>
  <c r="I4" i="4"/>
  <c r="I7" i="4"/>
  <c r="J4" i="4"/>
  <c r="B65" i="4"/>
  <c r="B71" i="4"/>
  <c r="B75" i="4"/>
  <c r="B84" i="4"/>
  <c r="B101" i="4"/>
  <c r="B113" i="4"/>
  <c r="B121" i="4"/>
  <c r="B129" i="4"/>
  <c r="B131" i="4"/>
  <c r="I18" i="4"/>
  <c r="R17" i="11" s="1"/>
  <c r="I24" i="4"/>
  <c r="I31" i="4"/>
  <c r="R30" i="11" s="1"/>
  <c r="I39" i="4"/>
  <c r="I42" i="4"/>
  <c r="I56" i="4"/>
  <c r="R55" i="11" s="1"/>
  <c r="I65" i="4"/>
  <c r="I71" i="4"/>
  <c r="R70" i="11" s="1"/>
  <c r="I75" i="4"/>
  <c r="I84" i="4"/>
  <c r="R83" i="11" s="1"/>
  <c r="I91" i="4"/>
  <c r="I101" i="4"/>
  <c r="R100" i="11" s="1"/>
  <c r="I113" i="4"/>
  <c r="I121" i="4"/>
  <c r="R120" i="11" s="1"/>
  <c r="I129" i="4"/>
  <c r="G56" i="4"/>
  <c r="E55" i="11" s="1"/>
  <c r="G65" i="4"/>
  <c r="G71" i="4"/>
  <c r="E70" i="11" s="1"/>
  <c r="K70" i="11" s="1"/>
  <c r="G75" i="4"/>
  <c r="E74" i="11" s="1"/>
  <c r="G84" i="4"/>
  <c r="E83" i="11" s="1"/>
  <c r="G89" i="4"/>
  <c r="E88" i="11" s="1"/>
  <c r="G91" i="4"/>
  <c r="G96" i="4"/>
  <c r="E95" i="11" s="1"/>
  <c r="G101" i="4"/>
  <c r="G108" i="4"/>
  <c r="E107" i="11" s="1"/>
  <c r="G116" i="4"/>
  <c r="E115" i="11" s="1"/>
  <c r="G118" i="4"/>
  <c r="E117" i="11" s="1"/>
  <c r="G121" i="4"/>
  <c r="G126" i="4"/>
  <c r="E125" i="11" s="1"/>
  <c r="G129" i="4"/>
  <c r="E128" i="11" s="1"/>
  <c r="G131" i="4"/>
  <c r="AL51" i="4"/>
  <c r="AI50" i="11" s="1"/>
  <c r="AL84" i="4"/>
  <c r="AI83" i="11" s="1"/>
  <c r="AL91" i="4"/>
  <c r="AI90" i="11" s="1"/>
  <c r="AL121" i="4"/>
  <c r="AI120" i="11" s="1"/>
  <c r="AL129" i="4"/>
  <c r="K129" i="4"/>
  <c r="T128" i="11" s="1"/>
  <c r="G140" i="4"/>
  <c r="E139" i="11" s="1"/>
  <c r="L131" i="4"/>
  <c r="B142" i="4"/>
  <c r="B151" i="4"/>
  <c r="G142" i="4"/>
  <c r="H141" i="4"/>
  <c r="E142" i="4"/>
  <c r="K131" i="4"/>
  <c r="B159" i="4"/>
  <c r="G151" i="4"/>
  <c r="E150" i="11" s="1"/>
  <c r="L142" i="4"/>
  <c r="H150" i="4"/>
  <c r="E151" i="4"/>
  <c r="K142" i="4"/>
  <c r="G157" i="4"/>
  <c r="E156" i="11" s="1"/>
  <c r="L151" i="4"/>
  <c r="U150" i="11" s="1"/>
  <c r="G159" i="4"/>
  <c r="E158" i="11" s="1"/>
  <c r="H158" i="4"/>
  <c r="E159" i="4"/>
  <c r="G158" i="11" s="1"/>
  <c r="K151" i="4"/>
  <c r="B167" i="4"/>
  <c r="L159" i="4"/>
  <c r="U158" i="11" s="1"/>
  <c r="K159" i="4"/>
  <c r="B174" i="4"/>
  <c r="G167" i="4"/>
  <c r="E166" i="11" s="1"/>
  <c r="H166" i="4"/>
  <c r="E167" i="4"/>
  <c r="G166" i="11" s="1"/>
  <c r="B181" i="4"/>
  <c r="L167" i="4"/>
  <c r="G175" i="4"/>
  <c r="H173" i="4"/>
  <c r="E174" i="4"/>
  <c r="G173" i="11" s="1"/>
  <c r="K173" i="11" s="1"/>
  <c r="G179" i="4"/>
  <c r="B188" i="4"/>
  <c r="K167" i="4"/>
  <c r="L174" i="4"/>
  <c r="H180" i="4"/>
  <c r="E181" i="4"/>
  <c r="G180" i="11" s="1"/>
  <c r="K180" i="11" s="1"/>
  <c r="G183" i="4"/>
  <c r="E182" i="11" s="1"/>
  <c r="K174" i="4"/>
  <c r="G188" i="4"/>
  <c r="E187" i="11" s="1"/>
  <c r="L181" i="4"/>
  <c r="B198" i="4"/>
  <c r="H187" i="4"/>
  <c r="E188" i="4"/>
  <c r="G192" i="4"/>
  <c r="E191" i="11" s="1"/>
  <c r="K181" i="4"/>
  <c r="T180" i="11" s="1"/>
  <c r="L188" i="4"/>
  <c r="U187" i="11" s="1"/>
  <c r="B205" i="4"/>
  <c r="G198" i="4"/>
  <c r="E197" i="11" s="1"/>
  <c r="H197" i="4"/>
  <c r="E198" i="4"/>
  <c r="K188" i="4"/>
  <c r="B214" i="4"/>
  <c r="G205" i="4"/>
  <c r="E204" i="11" s="1"/>
  <c r="L198" i="4"/>
  <c r="H204" i="4"/>
  <c r="E205" i="4"/>
  <c r="K198" i="4"/>
  <c r="L205" i="4"/>
  <c r="G214" i="4"/>
  <c r="H213" i="4"/>
  <c r="E214" i="4"/>
  <c r="G213" i="11" s="1"/>
  <c r="K205" i="4"/>
  <c r="L214" i="4"/>
  <c r="B231" i="4"/>
  <c r="K214" i="4"/>
  <c r="B240" i="4"/>
  <c r="B243" i="4"/>
  <c r="B257" i="4"/>
  <c r="B264" i="4"/>
  <c r="B273" i="4"/>
  <c r="B279" i="4"/>
  <c r="B286" i="4"/>
  <c r="B293" i="4"/>
  <c r="B298" i="4"/>
  <c r="B306" i="4"/>
  <c r="B318" i="4"/>
  <c r="B327" i="4"/>
  <c r="B336" i="4"/>
  <c r="B347" i="4"/>
  <c r="B405" i="4"/>
  <c r="B413" i="4"/>
  <c r="B419" i="4"/>
  <c r="B423" i="4"/>
  <c r="B426" i="4"/>
  <c r="B429" i="4"/>
  <c r="B432" i="4"/>
  <c r="H230" i="4"/>
  <c r="E231" i="4"/>
  <c r="L231" i="4"/>
  <c r="U230" i="11" s="1"/>
  <c r="H239" i="4"/>
  <c r="E240" i="4"/>
  <c r="G239" i="11" s="1"/>
  <c r="K239" i="11" s="1"/>
  <c r="G243" i="4"/>
  <c r="E242" i="11" s="1"/>
  <c r="K231" i="4"/>
  <c r="H242" i="4"/>
  <c r="E243" i="4"/>
  <c r="G242" i="11" s="1"/>
  <c r="G247" i="4"/>
  <c r="E246" i="11" s="1"/>
  <c r="L240" i="4"/>
  <c r="U239" i="11" s="1"/>
  <c r="L243" i="4"/>
  <c r="U242" i="11" s="1"/>
  <c r="L249" i="4"/>
  <c r="L257" i="4"/>
  <c r="L264" i="4"/>
  <c r="U263" i="11" s="1"/>
  <c r="L273" i="4"/>
  <c r="L279" i="4"/>
  <c r="U278" i="11" s="1"/>
  <c r="L286" i="4"/>
  <c r="U285" i="11" s="1"/>
  <c r="L293" i="4"/>
  <c r="U292" i="11" s="1"/>
  <c r="L298" i="4"/>
  <c r="U297" i="11" s="1"/>
  <c r="L306" i="4"/>
  <c r="L318" i="4"/>
  <c r="U317" i="11" s="1"/>
  <c r="L327" i="4"/>
  <c r="L336" i="4"/>
  <c r="U335" i="11" s="1"/>
  <c r="L347" i="4"/>
  <c r="L405" i="4"/>
  <c r="L413" i="4"/>
  <c r="U412" i="11" s="1"/>
  <c r="L419" i="4"/>
  <c r="L423" i="4"/>
  <c r="U422" i="11" s="1"/>
  <c r="L426" i="4"/>
  <c r="L429" i="4"/>
  <c r="U428" i="11" s="1"/>
  <c r="L432" i="4"/>
  <c r="U431" i="11" s="1"/>
  <c r="L437" i="4"/>
  <c r="L441" i="4"/>
  <c r="U440" i="11" s="1"/>
  <c r="G249" i="4"/>
  <c r="E248" i="11" s="1"/>
  <c r="H248" i="4"/>
  <c r="E249" i="4"/>
  <c r="K240" i="4"/>
  <c r="K243" i="4"/>
  <c r="E257" i="4"/>
  <c r="G256" i="11" s="1"/>
  <c r="E264" i="4"/>
  <c r="G263" i="11" s="1"/>
  <c r="E273" i="4"/>
  <c r="E279" i="4"/>
  <c r="E286" i="4"/>
  <c r="G285" i="11" s="1"/>
  <c r="E293" i="4"/>
  <c r="G292" i="11" s="1"/>
  <c r="E298" i="4"/>
  <c r="G297" i="11" s="1"/>
  <c r="E306" i="4"/>
  <c r="G305" i="11" s="1"/>
  <c r="E318" i="4"/>
  <c r="E327" i="4"/>
  <c r="E336" i="4"/>
  <c r="G335" i="11" s="1"/>
  <c r="E347" i="4"/>
  <c r="E405" i="4"/>
  <c r="G404" i="11" s="1"/>
  <c r="K249" i="4"/>
  <c r="T248" i="11" s="1"/>
  <c r="H256" i="4"/>
  <c r="G257" i="4"/>
  <c r="E256" i="11" s="1"/>
  <c r="K257" i="4"/>
  <c r="T256" i="11" s="1"/>
  <c r="H263" i="4"/>
  <c r="G264" i="4"/>
  <c r="E263" i="11" s="1"/>
  <c r="K264" i="4"/>
  <c r="G273" i="4"/>
  <c r="E272" i="11" s="1"/>
  <c r="H272" i="4"/>
  <c r="K273" i="4"/>
  <c r="G279" i="4"/>
  <c r="H278" i="4"/>
  <c r="K279" i="4"/>
  <c r="T278" i="11" s="1"/>
  <c r="G286" i="4"/>
  <c r="H285" i="4"/>
  <c r="K286" i="4"/>
  <c r="T285" i="11" s="1"/>
  <c r="G293" i="4"/>
  <c r="E292" i="11" s="1"/>
  <c r="K292" i="11" s="1"/>
  <c r="H292" i="4"/>
  <c r="K293" i="4"/>
  <c r="G298" i="4"/>
  <c r="H297" i="4"/>
  <c r="K298" i="4"/>
  <c r="T297" i="11" s="1"/>
  <c r="G304" i="4"/>
  <c r="G306" i="4"/>
  <c r="H305" i="4"/>
  <c r="K306" i="4"/>
  <c r="T305" i="11" s="1"/>
  <c r="G318" i="4"/>
  <c r="E317" i="11" s="1"/>
  <c r="H317" i="4"/>
  <c r="K318" i="4"/>
  <c r="T317" i="11" s="1"/>
  <c r="G324" i="4"/>
  <c r="G327" i="4"/>
  <c r="E326" i="11" s="1"/>
  <c r="H326" i="4"/>
  <c r="K327" i="4"/>
  <c r="G336" i="4"/>
  <c r="E335" i="11" s="1"/>
  <c r="H335" i="4"/>
  <c r="K336" i="4"/>
  <c r="G347" i="4"/>
  <c r="H346" i="4"/>
  <c r="K347" i="4"/>
  <c r="K405" i="4"/>
  <c r="K413" i="4"/>
  <c r="T412" i="11" s="1"/>
  <c r="K419" i="4"/>
  <c r="T418" i="11" s="1"/>
  <c r="K423" i="4"/>
  <c r="K426" i="4"/>
  <c r="K429" i="4"/>
  <c r="T428" i="11" s="1"/>
  <c r="K432" i="4"/>
  <c r="T431" i="11" s="1"/>
  <c r="K437" i="4"/>
  <c r="K441" i="4"/>
  <c r="G405" i="4"/>
  <c r="E404" i="11" s="1"/>
  <c r="G413" i="4"/>
  <c r="E412" i="11" s="1"/>
  <c r="G419" i="4"/>
  <c r="E418" i="11" s="1"/>
  <c r="G426" i="4"/>
  <c r="G432" i="4"/>
  <c r="E431" i="11" s="1"/>
  <c r="G437" i="4"/>
  <c r="G441" i="4"/>
  <c r="G450" i="4"/>
  <c r="G454" i="4"/>
  <c r="G456" i="4"/>
  <c r="G458" i="4"/>
  <c r="H404" i="4"/>
  <c r="B441" i="4"/>
  <c r="L446" i="4"/>
  <c r="U445" i="11" s="1"/>
  <c r="K446" i="4"/>
  <c r="T445" i="11" s="1"/>
  <c r="L450" i="4"/>
  <c r="K450" i="4"/>
  <c r="T449" i="11" s="1"/>
  <c r="I446" i="4"/>
  <c r="R445" i="11" s="1"/>
  <c r="I450" i="4"/>
  <c r="R449" i="11" s="1"/>
  <c r="D446" i="4"/>
  <c r="F445" i="11" s="1"/>
  <c r="F450" i="4"/>
  <c r="F452" i="4"/>
  <c r="F454" i="4"/>
  <c r="F456" i="4"/>
  <c r="F458" i="4"/>
  <c r="J450" i="4"/>
  <c r="J452" i="4"/>
  <c r="J454" i="4"/>
  <c r="J456" i="4"/>
  <c r="E413" i="4"/>
  <c r="H412" i="4"/>
  <c r="J458" i="4"/>
  <c r="S457" i="11" s="1"/>
  <c r="E419" i="4"/>
  <c r="G418" i="11" s="1"/>
  <c r="H418" i="4"/>
  <c r="H420" i="4"/>
  <c r="H421" i="4" s="1"/>
  <c r="H422" i="4" s="1"/>
  <c r="E426" i="4"/>
  <c r="H425" i="4"/>
  <c r="E429" i="4"/>
  <c r="G428" i="11" s="1"/>
  <c r="H428" i="4"/>
  <c r="H431" i="4"/>
  <c r="E432" i="4"/>
  <c r="G431" i="11" s="1"/>
  <c r="H435" i="4"/>
  <c r="E437" i="4"/>
  <c r="H436" i="4"/>
  <c r="E441" i="4"/>
  <c r="H440" i="4"/>
  <c r="H444" i="4"/>
  <c r="E446" i="4"/>
  <c r="H445" i="4"/>
  <c r="H449" i="4"/>
  <c r="H451" i="4"/>
  <c r="H453" i="4"/>
  <c r="H455" i="4"/>
  <c r="D424" i="4"/>
  <c r="F423" i="11" s="1"/>
  <c r="E424" i="4"/>
  <c r="H423" i="4"/>
  <c r="B57" i="4"/>
  <c r="B43" i="4"/>
  <c r="AE6" i="11" l="1"/>
  <c r="K6" i="10" s="1"/>
  <c r="AE362" i="11"/>
  <c r="K362" i="10" s="1"/>
  <c r="AD165" i="11"/>
  <c r="AD6" i="11"/>
  <c r="I6" i="10" s="1"/>
  <c r="AE437" i="11"/>
  <c r="K437" i="10" s="1"/>
  <c r="K393" i="11"/>
  <c r="I165" i="10"/>
  <c r="B42" i="11"/>
  <c r="S455" i="11"/>
  <c r="E457" i="11"/>
  <c r="T436" i="11"/>
  <c r="T292" i="11"/>
  <c r="G280" i="4"/>
  <c r="E279" i="11" s="1"/>
  <c r="E278" i="11"/>
  <c r="B431" i="11"/>
  <c r="B297" i="11"/>
  <c r="E213" i="11"/>
  <c r="K213" i="11" s="1"/>
  <c r="B187" i="11"/>
  <c r="B173" i="11"/>
  <c r="E152" i="4"/>
  <c r="G150" i="11"/>
  <c r="E120" i="11"/>
  <c r="K55" i="11"/>
  <c r="R38" i="11"/>
  <c r="B130" i="11"/>
  <c r="T3" i="11"/>
  <c r="S41" i="11"/>
  <c r="T70" i="11"/>
  <c r="E85" i="4"/>
  <c r="G83" i="11"/>
  <c r="L83" i="11" s="1"/>
  <c r="B30" i="11"/>
  <c r="D430" i="4"/>
  <c r="F429" i="11" s="1"/>
  <c r="F428" i="11"/>
  <c r="Q285" i="11"/>
  <c r="O285" i="11"/>
  <c r="I285" i="11"/>
  <c r="P285" i="11"/>
  <c r="D66" i="4"/>
  <c r="F65" i="11" s="1"/>
  <c r="F64" i="11"/>
  <c r="R412" i="11"/>
  <c r="R166" i="11"/>
  <c r="S418" i="11"/>
  <c r="S297" i="11"/>
  <c r="S204" i="11"/>
  <c r="D57" i="4"/>
  <c r="F56" i="11" s="1"/>
  <c r="F55" i="11"/>
  <c r="E52" i="4"/>
  <c r="G51" i="11" s="1"/>
  <c r="G50" i="11"/>
  <c r="I50" i="11" s="1"/>
  <c r="J50" i="11" s="1"/>
  <c r="S400" i="11"/>
  <c r="M393" i="11"/>
  <c r="I393" i="11"/>
  <c r="J393" i="11" s="1"/>
  <c r="L393" i="11"/>
  <c r="O393" i="11"/>
  <c r="P393" i="11"/>
  <c r="N393" i="11"/>
  <c r="Q393" i="11"/>
  <c r="T385" i="11"/>
  <c r="R382" i="11"/>
  <c r="E378" i="4"/>
  <c r="G376" i="11"/>
  <c r="O376" i="11" s="1"/>
  <c r="E372" i="4"/>
  <c r="G371" i="11" s="1"/>
  <c r="G370" i="11"/>
  <c r="O370" i="11" s="1"/>
  <c r="U359" i="11"/>
  <c r="S359" i="11"/>
  <c r="R420" i="11"/>
  <c r="V9" i="4"/>
  <c r="AA7" i="11"/>
  <c r="AG48" i="4"/>
  <c r="AC46" i="11"/>
  <c r="AG46" i="11" s="1"/>
  <c r="L46" i="10" s="1"/>
  <c r="I6" i="11"/>
  <c r="L6" i="11"/>
  <c r="P6" i="11"/>
  <c r="Q6" i="11"/>
  <c r="AH15" i="11"/>
  <c r="M15" i="10" s="1"/>
  <c r="V365" i="4"/>
  <c r="AA363" i="11"/>
  <c r="AG285" i="4"/>
  <c r="H446" i="4"/>
  <c r="G445" i="11"/>
  <c r="K445" i="11" s="1"/>
  <c r="E427" i="4"/>
  <c r="G426" i="11" s="1"/>
  <c r="G425" i="11"/>
  <c r="L425" i="11" s="1"/>
  <c r="S453" i="11"/>
  <c r="I445" i="11"/>
  <c r="J445" i="11" s="1"/>
  <c r="U449" i="11"/>
  <c r="E455" i="11"/>
  <c r="E436" i="11"/>
  <c r="K335" i="11"/>
  <c r="E323" i="11"/>
  <c r="G287" i="4"/>
  <c r="E286" i="11" s="1"/>
  <c r="E285" i="11"/>
  <c r="K285" i="11" s="1"/>
  <c r="T272" i="11"/>
  <c r="K263" i="11"/>
  <c r="E274" i="4"/>
  <c r="G273" i="11" s="1"/>
  <c r="G272" i="11"/>
  <c r="U326" i="11"/>
  <c r="T230" i="11"/>
  <c r="B428" i="11"/>
  <c r="B412" i="11"/>
  <c r="B326" i="11"/>
  <c r="B292" i="11"/>
  <c r="B263" i="11"/>
  <c r="K215" i="4"/>
  <c r="T214" i="11" s="1"/>
  <c r="T213" i="11"/>
  <c r="T204" i="11"/>
  <c r="U204" i="11"/>
  <c r="U197" i="11"/>
  <c r="E199" i="4"/>
  <c r="G197" i="11"/>
  <c r="E189" i="4"/>
  <c r="G188" i="11" s="1"/>
  <c r="K188" i="11" s="1"/>
  <c r="G187" i="11"/>
  <c r="M187" i="11" s="1"/>
  <c r="E178" i="11"/>
  <c r="U166" i="11"/>
  <c r="T158" i="11"/>
  <c r="T130" i="11"/>
  <c r="B150" i="11"/>
  <c r="E130" i="11"/>
  <c r="K74" i="11"/>
  <c r="R128" i="11"/>
  <c r="R90" i="11"/>
  <c r="R64" i="11"/>
  <c r="B128" i="11"/>
  <c r="B83" i="11"/>
  <c r="S3" i="11"/>
  <c r="U112" i="11"/>
  <c r="U74" i="11"/>
  <c r="U41" i="11"/>
  <c r="U17" i="11"/>
  <c r="S100" i="11"/>
  <c r="S70" i="11"/>
  <c r="S38" i="11"/>
  <c r="S6" i="11"/>
  <c r="T64" i="11"/>
  <c r="T30" i="11"/>
  <c r="E114" i="4"/>
  <c r="G112" i="11"/>
  <c r="K112" i="11" s="1"/>
  <c r="H7" i="4"/>
  <c r="E6" i="11"/>
  <c r="O6" i="11" s="1"/>
  <c r="B23" i="11"/>
  <c r="D442" i="4"/>
  <c r="F441" i="11" s="1"/>
  <c r="F440" i="11"/>
  <c r="I425" i="11"/>
  <c r="D348" i="4"/>
  <c r="F347" i="11" s="1"/>
  <c r="F346" i="11"/>
  <c r="D307" i="4"/>
  <c r="F305" i="11"/>
  <c r="D280" i="4"/>
  <c r="F278" i="11"/>
  <c r="D250" i="4"/>
  <c r="F249" i="11" s="1"/>
  <c r="F248" i="11"/>
  <c r="D215" i="4"/>
  <c r="F214" i="11" s="1"/>
  <c r="F213" i="11"/>
  <c r="D182" i="4"/>
  <c r="F180" i="11"/>
  <c r="D152" i="4"/>
  <c r="F151" i="11" s="1"/>
  <c r="F150" i="11"/>
  <c r="D122" i="4"/>
  <c r="F120" i="11"/>
  <c r="I83" i="11"/>
  <c r="J83" i="11" s="1"/>
  <c r="O83" i="11"/>
  <c r="D43" i="4"/>
  <c r="F42" i="11" s="1"/>
  <c r="F41" i="11"/>
  <c r="D19" i="4"/>
  <c r="F18" i="11" s="1"/>
  <c r="F17" i="11"/>
  <c r="R440" i="11"/>
  <c r="R317" i="11"/>
  <c r="R285" i="11"/>
  <c r="S412" i="11"/>
  <c r="S326" i="11"/>
  <c r="S292" i="11"/>
  <c r="S166" i="11"/>
  <c r="S141" i="11"/>
  <c r="B55" i="11"/>
  <c r="E11" i="11"/>
  <c r="Q11" i="11" s="1"/>
  <c r="B248" i="11"/>
  <c r="B400" i="11"/>
  <c r="R393" i="11"/>
  <c r="B393" i="11"/>
  <c r="D392" i="4"/>
  <c r="F391" i="11" s="1"/>
  <c r="F390" i="11"/>
  <c r="E387" i="4"/>
  <c r="G386" i="11" s="1"/>
  <c r="G385" i="11"/>
  <c r="T382" i="11"/>
  <c r="S370" i="11"/>
  <c r="N370" i="11"/>
  <c r="Q370" i="11"/>
  <c r="S364" i="11"/>
  <c r="D366" i="4"/>
  <c r="F365" i="11" s="1"/>
  <c r="F364" i="11"/>
  <c r="B359" i="11"/>
  <c r="K354" i="11"/>
  <c r="B445" i="11"/>
  <c r="G422" i="4"/>
  <c r="E421" i="11" s="1"/>
  <c r="E420" i="11"/>
  <c r="C366" i="4"/>
  <c r="C364" i="11"/>
  <c r="AK29" i="4"/>
  <c r="AH27" i="11"/>
  <c r="M27" i="10" s="1"/>
  <c r="AG342" i="4"/>
  <c r="O10" i="4"/>
  <c r="AG90" i="4"/>
  <c r="AC88" i="11"/>
  <c r="AG88" i="11" s="1"/>
  <c r="L88" i="10" s="1"/>
  <c r="AD366" i="4"/>
  <c r="K418" i="11"/>
  <c r="T346" i="11"/>
  <c r="T263" i="11"/>
  <c r="E348" i="4"/>
  <c r="G346" i="11"/>
  <c r="E280" i="4"/>
  <c r="H280" i="4" s="1"/>
  <c r="G278" i="11"/>
  <c r="B418" i="11"/>
  <c r="B272" i="11"/>
  <c r="B204" i="11"/>
  <c r="U180" i="11"/>
  <c r="E174" i="11"/>
  <c r="B158" i="11"/>
  <c r="E141" i="11"/>
  <c r="G102" i="4"/>
  <c r="E101" i="11" s="1"/>
  <c r="E100" i="11"/>
  <c r="B100" i="11"/>
  <c r="U55" i="11"/>
  <c r="S74" i="11"/>
  <c r="T100" i="11"/>
  <c r="T6" i="11"/>
  <c r="E43" i="4"/>
  <c r="G41" i="11"/>
  <c r="K17" i="11"/>
  <c r="I404" i="11"/>
  <c r="Q404" i="11"/>
  <c r="O404" i="11"/>
  <c r="N404" i="11"/>
  <c r="P404" i="11"/>
  <c r="L404" i="11"/>
  <c r="M404" i="11"/>
  <c r="I128" i="11"/>
  <c r="J128" i="11" s="1"/>
  <c r="Q128" i="11"/>
  <c r="N128" i="11"/>
  <c r="L128" i="11"/>
  <c r="O128" i="11"/>
  <c r="P128" i="11"/>
  <c r="M128" i="11"/>
  <c r="D92" i="4"/>
  <c r="F90" i="11"/>
  <c r="D25" i="4"/>
  <c r="F24" i="11" s="1"/>
  <c r="F23" i="11"/>
  <c r="O23" i="11" s="1"/>
  <c r="R428" i="11"/>
  <c r="R326" i="11"/>
  <c r="R239" i="11"/>
  <c r="R130" i="11"/>
  <c r="S335" i="11"/>
  <c r="S242" i="11"/>
  <c r="S150" i="11"/>
  <c r="U382" i="11"/>
  <c r="K366" i="4"/>
  <c r="T365" i="11" s="1"/>
  <c r="T364" i="11"/>
  <c r="S354" i="11"/>
  <c r="B436" i="11"/>
  <c r="AK454" i="4"/>
  <c r="AH452" i="11"/>
  <c r="M452" i="10" s="1"/>
  <c r="Z440" i="4"/>
  <c r="AA438" i="11"/>
  <c r="AK359" i="4"/>
  <c r="AH357" i="11"/>
  <c r="M357" i="10" s="1"/>
  <c r="AG397" i="4"/>
  <c r="AC395" i="11"/>
  <c r="AG395" i="11" s="1"/>
  <c r="L395" i="10" s="1"/>
  <c r="S451" i="11"/>
  <c r="B440" i="11"/>
  <c r="K431" i="11"/>
  <c r="J404" i="11"/>
  <c r="K404" i="11"/>
  <c r="G348" i="4"/>
  <c r="E346" i="11"/>
  <c r="T326" i="11"/>
  <c r="E328" i="4"/>
  <c r="G327" i="11" s="1"/>
  <c r="G326" i="11"/>
  <c r="K326" i="11" s="1"/>
  <c r="K241" i="4"/>
  <c r="T240" i="11" s="1"/>
  <c r="T239" i="11"/>
  <c r="U425" i="11"/>
  <c r="U404" i="11"/>
  <c r="U256" i="11"/>
  <c r="K242" i="11"/>
  <c r="E232" i="4"/>
  <c r="G230" i="11"/>
  <c r="K230" i="11" s="1"/>
  <c r="B425" i="11"/>
  <c r="B404" i="11"/>
  <c r="B317" i="11"/>
  <c r="B285" i="11"/>
  <c r="B256" i="11"/>
  <c r="B230" i="11"/>
  <c r="K199" i="4"/>
  <c r="T198" i="11" s="1"/>
  <c r="T197" i="11"/>
  <c r="K175" i="4"/>
  <c r="T174" i="11" s="1"/>
  <c r="T173" i="11"/>
  <c r="U173" i="11"/>
  <c r="K166" i="11"/>
  <c r="U141" i="11"/>
  <c r="E143" i="4"/>
  <c r="G141" i="11"/>
  <c r="L141" i="11" s="1"/>
  <c r="B141" i="11"/>
  <c r="K128" i="11"/>
  <c r="E90" i="11"/>
  <c r="K90" i="11" s="1"/>
  <c r="B120" i="11"/>
  <c r="B74" i="11"/>
  <c r="R6" i="11"/>
  <c r="U100" i="11"/>
  <c r="S128" i="11"/>
  <c r="S30" i="11"/>
  <c r="K122" i="4"/>
  <c r="T120" i="11"/>
  <c r="T83" i="11"/>
  <c r="T55" i="11"/>
  <c r="E132" i="4"/>
  <c r="G131" i="11" s="1"/>
  <c r="G130" i="11"/>
  <c r="L130" i="11" s="1"/>
  <c r="E102" i="4"/>
  <c r="G101" i="11" s="1"/>
  <c r="G100" i="11"/>
  <c r="E32" i="4"/>
  <c r="G30" i="11"/>
  <c r="K30" i="11" s="1"/>
  <c r="B41" i="11"/>
  <c r="B17" i="11"/>
  <c r="O418" i="11"/>
  <c r="Q418" i="11"/>
  <c r="P418" i="11"/>
  <c r="M418" i="11"/>
  <c r="N418" i="11"/>
  <c r="I418" i="11"/>
  <c r="J418" i="11" s="1"/>
  <c r="L418" i="11"/>
  <c r="I335" i="11"/>
  <c r="J335" i="11" s="1"/>
  <c r="N335" i="11"/>
  <c r="P335" i="11"/>
  <c r="O335" i="11"/>
  <c r="M335" i="11"/>
  <c r="L335" i="11"/>
  <c r="Q335" i="11"/>
  <c r="Q297" i="11"/>
  <c r="P297" i="11"/>
  <c r="I297" i="11"/>
  <c r="D274" i="4"/>
  <c r="F272" i="11"/>
  <c r="D244" i="4"/>
  <c r="F243" i="11" s="1"/>
  <c r="F242" i="11"/>
  <c r="D175" i="4"/>
  <c r="F173" i="11"/>
  <c r="D114" i="4"/>
  <c r="F113" i="11" s="1"/>
  <c r="F112" i="11"/>
  <c r="D76" i="4"/>
  <c r="F74" i="11"/>
  <c r="I38" i="11"/>
  <c r="J38" i="11" s="1"/>
  <c r="L38" i="11"/>
  <c r="M38" i="11"/>
  <c r="O38" i="11"/>
  <c r="N38" i="11"/>
  <c r="P38" i="11"/>
  <c r="Q38" i="11"/>
  <c r="R436" i="11"/>
  <c r="R422" i="11"/>
  <c r="R305" i="11"/>
  <c r="R248" i="11"/>
  <c r="R180" i="11"/>
  <c r="R150" i="11"/>
  <c r="S285" i="11"/>
  <c r="S256" i="11"/>
  <c r="S230" i="11"/>
  <c r="S187" i="11"/>
  <c r="B50" i="11"/>
  <c r="R50" i="11"/>
  <c r="R11" i="11"/>
  <c r="K13" i="4"/>
  <c r="T12" i="11" s="1"/>
  <c r="T11" i="11"/>
  <c r="U400" i="11"/>
  <c r="R390" i="11"/>
  <c r="B390" i="11"/>
  <c r="S385" i="11"/>
  <c r="D387" i="4"/>
  <c r="F386" i="11" s="1"/>
  <c r="F385" i="11"/>
  <c r="E384" i="4"/>
  <c r="G383" i="11" s="1"/>
  <c r="G382" i="11"/>
  <c r="K382" i="11" s="1"/>
  <c r="B376" i="11"/>
  <c r="R370" i="11"/>
  <c r="B370" i="11"/>
  <c r="B364" i="11"/>
  <c r="U354" i="11"/>
  <c r="D356" i="4"/>
  <c r="F355" i="11" s="1"/>
  <c r="F354" i="11"/>
  <c r="B420" i="11"/>
  <c r="E422" i="4"/>
  <c r="G421" i="11" s="1"/>
  <c r="G420" i="11"/>
  <c r="AI112" i="11"/>
  <c r="C378" i="4"/>
  <c r="C376" i="11"/>
  <c r="O355" i="4"/>
  <c r="O356" i="4" s="1"/>
  <c r="O357" i="4" s="1"/>
  <c r="O358" i="4" s="1"/>
  <c r="O359" i="4" s="1"/>
  <c r="Z353" i="11"/>
  <c r="AG360" i="4"/>
  <c r="AC358" i="11"/>
  <c r="AG358" i="11" s="1"/>
  <c r="L358" i="10" s="1"/>
  <c r="AG324" i="4"/>
  <c r="AG455" i="4"/>
  <c r="AC453" i="11"/>
  <c r="AG453" i="11" s="1"/>
  <c r="L453" i="10" s="1"/>
  <c r="AH21" i="11"/>
  <c r="M21" i="10" s="1"/>
  <c r="AD443" i="4"/>
  <c r="AB441" i="11"/>
  <c r="AF441" i="11" s="1"/>
  <c r="J441" i="10" s="1"/>
  <c r="AD10" i="4"/>
  <c r="AB8" i="11"/>
  <c r="AF8" i="11" s="1"/>
  <c r="J8" i="10" s="1"/>
  <c r="AG333" i="4"/>
  <c r="AG263" i="4"/>
  <c r="AH253" i="4"/>
  <c r="AC251" i="11"/>
  <c r="AG251" i="11" s="1"/>
  <c r="L251" i="10" s="1"/>
  <c r="V442" i="4"/>
  <c r="E442" i="4"/>
  <c r="G440" i="11"/>
  <c r="E440" i="11"/>
  <c r="T422" i="11"/>
  <c r="E303" i="11"/>
  <c r="K256" i="11"/>
  <c r="T242" i="11"/>
  <c r="U418" i="11"/>
  <c r="U272" i="11"/>
  <c r="B335" i="11"/>
  <c r="B239" i="11"/>
  <c r="T187" i="11"/>
  <c r="T150" i="11"/>
  <c r="AI128" i="11"/>
  <c r="K83" i="11"/>
  <c r="B64" i="11"/>
  <c r="U83" i="11"/>
  <c r="S112" i="11"/>
  <c r="S17" i="11"/>
  <c r="T38" i="11"/>
  <c r="K38" i="11"/>
  <c r="D258" i="4"/>
  <c r="F257" i="11" s="1"/>
  <c r="F256" i="11"/>
  <c r="D160" i="4"/>
  <c r="F158" i="11"/>
  <c r="J3" i="11"/>
  <c r="K3" i="11"/>
  <c r="N3" i="11"/>
  <c r="O3" i="11"/>
  <c r="P3" i="11"/>
  <c r="M3" i="11"/>
  <c r="S431" i="11"/>
  <c r="S272" i="11"/>
  <c r="S173" i="11"/>
  <c r="S393" i="11"/>
  <c r="G387" i="4"/>
  <c r="E386" i="11" s="1"/>
  <c r="E385" i="11"/>
  <c r="B382" i="11"/>
  <c r="T370" i="11"/>
  <c r="AH433" i="4"/>
  <c r="AC431" i="11"/>
  <c r="AG431" i="11" s="1"/>
  <c r="L431" i="10" s="1"/>
  <c r="B56" i="11"/>
  <c r="E438" i="4"/>
  <c r="G437" i="11" s="1"/>
  <c r="G436" i="11"/>
  <c r="L436" i="11" s="1"/>
  <c r="E453" i="11"/>
  <c r="H424" i="4"/>
  <c r="G423" i="11"/>
  <c r="K423" i="11" s="1"/>
  <c r="E414" i="4"/>
  <c r="G412" i="11"/>
  <c r="K412" i="11" s="1"/>
  <c r="S449" i="11"/>
  <c r="E449" i="11"/>
  <c r="E425" i="11"/>
  <c r="P425" i="11" s="1"/>
  <c r="T440" i="11"/>
  <c r="T425" i="11"/>
  <c r="T404" i="11"/>
  <c r="T335" i="11"/>
  <c r="E305" i="11"/>
  <c r="K305" i="11" s="1"/>
  <c r="E297" i="11"/>
  <c r="K297" i="11" s="1"/>
  <c r="K272" i="11"/>
  <c r="E319" i="4"/>
  <c r="G318" i="11" s="1"/>
  <c r="G317" i="11"/>
  <c r="P317" i="11" s="1"/>
  <c r="E250" i="4"/>
  <c r="G249" i="11" s="1"/>
  <c r="G248" i="11"/>
  <c r="K248" i="11" s="1"/>
  <c r="U436" i="11"/>
  <c r="U346" i="11"/>
  <c r="U305" i="11"/>
  <c r="U248" i="11"/>
  <c r="B422" i="11"/>
  <c r="B346" i="11"/>
  <c r="B305" i="11"/>
  <c r="B278" i="11"/>
  <c r="B242" i="11"/>
  <c r="U213" i="11"/>
  <c r="E206" i="4"/>
  <c r="G205" i="11" s="1"/>
  <c r="G204" i="11"/>
  <c r="K204" i="11" s="1"/>
  <c r="B213" i="11"/>
  <c r="K197" i="11"/>
  <c r="B197" i="11"/>
  <c r="K168" i="4"/>
  <c r="T167" i="11" s="1"/>
  <c r="T166" i="11"/>
  <c r="B180" i="11"/>
  <c r="B166" i="11"/>
  <c r="K158" i="11"/>
  <c r="T141" i="11"/>
  <c r="K150" i="11"/>
  <c r="U130" i="11"/>
  <c r="E64" i="11"/>
  <c r="R112" i="11"/>
  <c r="R74" i="11"/>
  <c r="R41" i="11"/>
  <c r="B112" i="11"/>
  <c r="B70" i="11"/>
  <c r="R3" i="11"/>
  <c r="U128" i="11"/>
  <c r="S120" i="11"/>
  <c r="S83" i="11"/>
  <c r="S55" i="11"/>
  <c r="T112" i="11"/>
  <c r="T41" i="11"/>
  <c r="T17" i="11"/>
  <c r="E66" i="4"/>
  <c r="G65" i="11" s="1"/>
  <c r="G64" i="11"/>
  <c r="E41" i="11"/>
  <c r="B38" i="11"/>
  <c r="L431" i="11"/>
  <c r="P431" i="11"/>
  <c r="M431" i="11"/>
  <c r="I431" i="11"/>
  <c r="J431" i="11" s="1"/>
  <c r="Q431" i="11"/>
  <c r="N431" i="11"/>
  <c r="O431" i="11"/>
  <c r="Q412" i="11"/>
  <c r="O326" i="11"/>
  <c r="P326" i="11"/>
  <c r="D294" i="4"/>
  <c r="F293" i="11" s="1"/>
  <c r="F292" i="11"/>
  <c r="I263" i="11"/>
  <c r="J263" i="11" s="1"/>
  <c r="P263" i="11"/>
  <c r="Q263" i="11"/>
  <c r="L263" i="11"/>
  <c r="N263" i="11"/>
  <c r="O263" i="11"/>
  <c r="M263" i="11"/>
  <c r="I239" i="11"/>
  <c r="J239" i="11" s="1"/>
  <c r="M239" i="11"/>
  <c r="N239" i="11"/>
  <c r="P239" i="11"/>
  <c r="Q239" i="11"/>
  <c r="O239" i="11"/>
  <c r="L239" i="11"/>
  <c r="I197" i="11"/>
  <c r="J197" i="11" s="1"/>
  <c r="L197" i="11"/>
  <c r="P197" i="11"/>
  <c r="O197" i="11"/>
  <c r="M197" i="11"/>
  <c r="N197" i="11"/>
  <c r="Q197" i="11"/>
  <c r="D168" i="4"/>
  <c r="F167" i="11" s="1"/>
  <c r="F166" i="11"/>
  <c r="D102" i="4"/>
  <c r="F100" i="11"/>
  <c r="Q70" i="11"/>
  <c r="I70" i="11"/>
  <c r="J70" i="11" s="1"/>
  <c r="O70" i="11"/>
  <c r="N70" i="11"/>
  <c r="L70" i="11"/>
  <c r="M70" i="11"/>
  <c r="P70" i="11"/>
  <c r="B90" i="11"/>
  <c r="R418" i="11"/>
  <c r="R335" i="11"/>
  <c r="R272" i="11"/>
  <c r="R242" i="11"/>
  <c r="S436" i="11"/>
  <c r="S422" i="11"/>
  <c r="S346" i="11"/>
  <c r="S305" i="11"/>
  <c r="S213" i="11"/>
  <c r="S180" i="11"/>
  <c r="P50" i="11"/>
  <c r="S50" i="11"/>
  <c r="B11" i="11"/>
  <c r="S11" i="11"/>
  <c r="K402" i="4"/>
  <c r="T401" i="11" s="1"/>
  <c r="T400" i="11"/>
  <c r="E402" i="4"/>
  <c r="G400" i="11"/>
  <c r="N400" i="11" s="1"/>
  <c r="T393" i="11"/>
  <c r="T390" i="11"/>
  <c r="K390" i="11"/>
  <c r="U385" i="11"/>
  <c r="B385" i="11"/>
  <c r="S382" i="11"/>
  <c r="D384" i="4"/>
  <c r="F383" i="11" s="1"/>
  <c r="F382" i="11"/>
  <c r="K370" i="11"/>
  <c r="K364" i="11"/>
  <c r="E361" i="4"/>
  <c r="G359" i="11"/>
  <c r="P359" i="11" s="1"/>
  <c r="B354" i="11"/>
  <c r="K428" i="11"/>
  <c r="K451" i="11"/>
  <c r="N451" i="11"/>
  <c r="Q451" i="11"/>
  <c r="J451" i="11"/>
  <c r="P451" i="11"/>
  <c r="O451" i="11"/>
  <c r="I11" i="11"/>
  <c r="M11" i="11"/>
  <c r="L11" i="11"/>
  <c r="S420" i="11"/>
  <c r="I420" i="11"/>
  <c r="O420" i="11"/>
  <c r="L420" i="11"/>
  <c r="M420" i="11"/>
  <c r="N420" i="11"/>
  <c r="Q420" i="11"/>
  <c r="P420" i="11"/>
  <c r="C402" i="4"/>
  <c r="C400" i="11"/>
  <c r="AF364" i="4"/>
  <c r="AB362" i="11"/>
  <c r="AF362" i="11" s="1"/>
  <c r="J362" i="10" s="1"/>
  <c r="F7" i="11"/>
  <c r="D9" i="4"/>
  <c r="M9" i="4"/>
  <c r="Z7" i="11"/>
  <c r="AG299" i="4"/>
  <c r="AG255" i="4"/>
  <c r="AG30" i="4"/>
  <c r="AC28" i="11"/>
  <c r="AG28" i="11" s="1"/>
  <c r="L28" i="10" s="1"/>
  <c r="R23" i="11"/>
  <c r="S23" i="11"/>
  <c r="W26" i="4"/>
  <c r="Q23" i="11"/>
  <c r="K23" i="11"/>
  <c r="N29" i="4"/>
  <c r="D457" i="11"/>
  <c r="D455" i="11"/>
  <c r="D453" i="11"/>
  <c r="D451" i="11"/>
  <c r="D449" i="11"/>
  <c r="N455" i="4"/>
  <c r="K102" i="4"/>
  <c r="K387" i="4"/>
  <c r="T386" i="11" s="1"/>
  <c r="K114" i="4"/>
  <c r="B76" i="4"/>
  <c r="B132" i="4"/>
  <c r="G378" i="4"/>
  <c r="G395" i="4"/>
  <c r="E394" i="11" s="1"/>
  <c r="B122" i="4"/>
  <c r="J189" i="4"/>
  <c r="G132" i="4"/>
  <c r="E131" i="11" s="1"/>
  <c r="G294" i="4"/>
  <c r="H273" i="4"/>
  <c r="B427" i="4"/>
  <c r="G384" i="4"/>
  <c r="G361" i="4"/>
  <c r="E360" i="11" s="1"/>
  <c r="K143" i="4"/>
  <c r="J328" i="4"/>
  <c r="S327" i="11" s="1"/>
  <c r="J361" i="4"/>
  <c r="D189" i="4"/>
  <c r="F188" i="11" s="1"/>
  <c r="G356" i="4"/>
  <c r="H355" i="4"/>
  <c r="J258" i="4"/>
  <c r="D232" i="4"/>
  <c r="G206" i="4"/>
  <c r="J143" i="4"/>
  <c r="G402" i="4"/>
  <c r="E401" i="11" s="1"/>
  <c r="G372" i="4"/>
  <c r="E371" i="11" s="1"/>
  <c r="J287" i="4"/>
  <c r="J294" i="4"/>
  <c r="B92" i="4"/>
  <c r="G274" i="4"/>
  <c r="B392" i="4"/>
  <c r="J168" i="4"/>
  <c r="J414" i="4"/>
  <c r="J232" i="4"/>
  <c r="G366" i="4"/>
  <c r="H243" i="4"/>
  <c r="K52" i="4"/>
  <c r="H231" i="4"/>
  <c r="J152" i="4"/>
  <c r="K103" i="4"/>
  <c r="T102" i="11" s="1"/>
  <c r="K72" i="4"/>
  <c r="B294" i="4"/>
  <c r="B258" i="4"/>
  <c r="K182" i="4"/>
  <c r="B152" i="4"/>
  <c r="B215" i="4"/>
  <c r="K40" i="4"/>
  <c r="B319" i="4"/>
  <c r="G244" i="4"/>
  <c r="J72" i="4"/>
  <c r="E160" i="4"/>
  <c r="H151" i="4"/>
  <c r="J175" i="4"/>
  <c r="D206" i="4"/>
  <c r="B25" i="4"/>
  <c r="H205" i="4"/>
  <c r="K160" i="4"/>
  <c r="K265" i="4"/>
  <c r="T264" i="11" s="1"/>
  <c r="J274" i="4"/>
  <c r="H429" i="4"/>
  <c r="H198" i="4"/>
  <c r="H306" i="4"/>
  <c r="J206" i="4"/>
  <c r="J244" i="4"/>
  <c r="G319" i="4"/>
  <c r="E318" i="11" s="1"/>
  <c r="H365" i="4"/>
  <c r="B299" i="4"/>
  <c r="E307" i="4"/>
  <c r="G306" i="11" s="1"/>
  <c r="K372" i="4"/>
  <c r="T371" i="11" s="1"/>
  <c r="K244" i="4"/>
  <c r="E392" i="4"/>
  <c r="B356" i="4"/>
  <c r="E244" i="4"/>
  <c r="G243" i="11" s="1"/>
  <c r="H298" i="4"/>
  <c r="H336" i="4"/>
  <c r="B232" i="4"/>
  <c r="K384" i="4"/>
  <c r="T383" i="11" s="1"/>
  <c r="E430" i="4"/>
  <c r="K57" i="4"/>
  <c r="T56" i="11" s="1"/>
  <c r="G258" i="4"/>
  <c r="E257" i="11" s="1"/>
  <c r="G307" i="4"/>
  <c r="I241" i="4"/>
  <c r="I152" i="4"/>
  <c r="E299" i="4"/>
  <c r="G298" i="11" s="1"/>
  <c r="E337" i="4"/>
  <c r="K115" i="4"/>
  <c r="H383" i="4"/>
  <c r="K32" i="4"/>
  <c r="T31" i="11" s="1"/>
  <c r="G438" i="4"/>
  <c r="H456" i="4"/>
  <c r="L250" i="4"/>
  <c r="I422" i="4"/>
  <c r="K200" i="4"/>
  <c r="T199" i="11" s="1"/>
  <c r="E190" i="4"/>
  <c r="G189" i="11" s="1"/>
  <c r="K189" i="11" s="1"/>
  <c r="B348" i="4"/>
  <c r="B13" i="4"/>
  <c r="K356" i="4"/>
  <c r="B85" i="4"/>
  <c r="B66" i="4"/>
  <c r="J387" i="4"/>
  <c r="D378" i="4"/>
  <c r="H457" i="4"/>
  <c r="G328" i="4"/>
  <c r="H286" i="4"/>
  <c r="E287" i="4"/>
  <c r="L287" i="4"/>
  <c r="B433" i="4"/>
  <c r="L215" i="4"/>
  <c r="L182" i="4"/>
  <c r="L175" i="4"/>
  <c r="G168" i="4"/>
  <c r="J430" i="4"/>
  <c r="J265" i="4"/>
  <c r="J241" i="4"/>
  <c r="J199" i="4"/>
  <c r="G52" i="4"/>
  <c r="B424" i="4"/>
  <c r="B206" i="4"/>
  <c r="K169" i="4"/>
  <c r="T168" i="11" s="1"/>
  <c r="J384" i="4"/>
  <c r="L244" i="4"/>
  <c r="L189" i="4"/>
  <c r="L168" i="4"/>
  <c r="B182" i="4"/>
  <c r="L102" i="4"/>
  <c r="D299" i="4"/>
  <c r="I215" i="4"/>
  <c r="L143" i="4"/>
  <c r="U142" i="11" s="1"/>
  <c r="H450" i="4"/>
  <c r="G265" i="4"/>
  <c r="L199" i="4"/>
  <c r="G199" i="4"/>
  <c r="L122" i="4"/>
  <c r="U121" i="11" s="1"/>
  <c r="L453" i="4"/>
  <c r="I274" i="4"/>
  <c r="I182" i="4"/>
  <c r="R181" i="11" s="1"/>
  <c r="I168" i="4"/>
  <c r="R167" i="11" s="1"/>
  <c r="H458" i="4"/>
  <c r="H454" i="4"/>
  <c r="L274" i="4"/>
  <c r="L258" i="4"/>
  <c r="U257" i="11" s="1"/>
  <c r="B328" i="4"/>
  <c r="B274" i="4"/>
  <c r="B244" i="4"/>
  <c r="L206" i="4"/>
  <c r="B189" i="4"/>
  <c r="B72" i="4"/>
  <c r="L114" i="4"/>
  <c r="U113" i="11" s="1"/>
  <c r="I287" i="4"/>
  <c r="I250" i="4"/>
  <c r="R249" i="11" s="1"/>
  <c r="I244" i="4"/>
  <c r="R243" i="11" s="1"/>
  <c r="B366" i="4"/>
  <c r="I372" i="4"/>
  <c r="B44" i="4"/>
  <c r="G349" i="4"/>
  <c r="D169" i="4"/>
  <c r="F168" i="11" s="1"/>
  <c r="L280" i="4"/>
  <c r="U279" i="11" s="1"/>
  <c r="L232" i="4"/>
  <c r="U231" i="11" s="1"/>
  <c r="B430" i="4"/>
  <c r="B307" i="4"/>
  <c r="H188" i="4"/>
  <c r="B114" i="4"/>
  <c r="D319" i="4"/>
  <c r="F318" i="11" s="1"/>
  <c r="D287" i="4"/>
  <c r="F286" i="11" s="1"/>
  <c r="D265" i="4"/>
  <c r="F264" i="11" s="1"/>
  <c r="D241" i="4"/>
  <c r="F240" i="11" s="1"/>
  <c r="D199" i="4"/>
  <c r="F198" i="11" s="1"/>
  <c r="D143" i="4"/>
  <c r="F142" i="11" s="1"/>
  <c r="D40" i="4"/>
  <c r="F39" i="11" s="1"/>
  <c r="I265" i="4"/>
  <c r="R264" i="11" s="1"/>
  <c r="I175" i="4"/>
  <c r="R174" i="11" s="1"/>
  <c r="I143" i="4"/>
  <c r="R142" i="11" s="1"/>
  <c r="J280" i="4"/>
  <c r="J250" i="4"/>
  <c r="S249" i="11" s="1"/>
  <c r="J160" i="4"/>
  <c r="S159" i="11" s="1"/>
  <c r="AL366" i="4"/>
  <c r="J215" i="4"/>
  <c r="S214" i="11" s="1"/>
  <c r="K258" i="4"/>
  <c r="T257" i="11" s="1"/>
  <c r="K250" i="4"/>
  <c r="T249" i="11" s="1"/>
  <c r="E215" i="4"/>
  <c r="G214" i="11" s="1"/>
  <c r="B175" i="4"/>
  <c r="AL85" i="4"/>
  <c r="AI84" i="11" s="1"/>
  <c r="E92" i="4"/>
  <c r="D427" i="4"/>
  <c r="I258" i="4"/>
  <c r="R257" i="11" s="1"/>
  <c r="B438" i="4"/>
  <c r="K216" i="4"/>
  <c r="T215" i="11" s="1"/>
  <c r="L40" i="4"/>
  <c r="K176" i="4"/>
  <c r="T175" i="11" s="1"/>
  <c r="H174" i="4"/>
  <c r="E175" i="4"/>
  <c r="G174" i="11" s="1"/>
  <c r="L160" i="4"/>
  <c r="U159" i="11" s="1"/>
  <c r="H159" i="4"/>
  <c r="G85" i="4"/>
  <c r="E84" i="11" s="1"/>
  <c r="I72" i="4"/>
  <c r="I206" i="4"/>
  <c r="R205" i="11" s="1"/>
  <c r="B361" i="4"/>
  <c r="D259" i="4"/>
  <c r="F258" i="11" s="1"/>
  <c r="E251" i="4"/>
  <c r="G133" i="4"/>
  <c r="E132" i="11" s="1"/>
  <c r="G160" i="4"/>
  <c r="E159" i="11" s="1"/>
  <c r="J182" i="4"/>
  <c r="S181" i="11" s="1"/>
  <c r="K451" i="4"/>
  <c r="T450" i="11" s="1"/>
  <c r="G433" i="4"/>
  <c r="E432" i="11" s="1"/>
  <c r="H264" i="4"/>
  <c r="E265" i="4"/>
  <c r="H249" i="4"/>
  <c r="L265" i="4"/>
  <c r="U264" i="11" s="1"/>
  <c r="B287" i="4"/>
  <c r="H181" i="4"/>
  <c r="E182" i="4"/>
  <c r="B143" i="4"/>
  <c r="AL122" i="4"/>
  <c r="AI121" i="11" s="1"/>
  <c r="L32" i="4"/>
  <c r="U31" i="11" s="1"/>
  <c r="E40" i="4"/>
  <c r="H39" i="4"/>
  <c r="B32" i="4"/>
  <c r="I232" i="4"/>
  <c r="R231" i="11" s="1"/>
  <c r="I199" i="4"/>
  <c r="R198" i="11" s="1"/>
  <c r="B250" i="4"/>
  <c r="B387" i="4"/>
  <c r="B384" i="4"/>
  <c r="I451" i="4"/>
  <c r="R450" i="11" s="1"/>
  <c r="B168" i="4"/>
  <c r="AL92" i="4"/>
  <c r="AI91" i="11" s="1"/>
  <c r="D337" i="4"/>
  <c r="F336" i="11" s="1"/>
  <c r="B372" i="4"/>
  <c r="AL402" i="4"/>
  <c r="L241" i="4"/>
  <c r="AL52" i="4"/>
  <c r="AI51" i="11" s="1"/>
  <c r="H391" i="4"/>
  <c r="H452" i="4"/>
  <c r="AL378" i="4"/>
  <c r="E207" i="4"/>
  <c r="G206" i="11" s="1"/>
  <c r="B245" i="4"/>
  <c r="H318" i="4"/>
  <c r="G152" i="4"/>
  <c r="E151" i="11" s="1"/>
  <c r="G97" i="4"/>
  <c r="E96" i="11" s="1"/>
  <c r="D251" i="4"/>
  <c r="F250" i="11" s="1"/>
  <c r="K152" i="4"/>
  <c r="H432" i="4"/>
  <c r="H129" i="4"/>
  <c r="G337" i="4"/>
  <c r="E336" i="11" s="1"/>
  <c r="L152" i="4"/>
  <c r="U151" i="11" s="1"/>
  <c r="B160" i="4"/>
  <c r="L72" i="4"/>
  <c r="U71" i="11" s="1"/>
  <c r="I280" i="4"/>
  <c r="R279" i="11" s="1"/>
  <c r="I189" i="4"/>
  <c r="R188" i="11" s="1"/>
  <c r="I160" i="4"/>
  <c r="R159" i="11" s="1"/>
  <c r="H371" i="4"/>
  <c r="I430" i="4"/>
  <c r="K373" i="4"/>
  <c r="G92" i="4"/>
  <c r="J32" i="4"/>
  <c r="H91" i="4"/>
  <c r="L328" i="4"/>
  <c r="D52" i="4"/>
  <c r="I25" i="4"/>
  <c r="L438" i="4"/>
  <c r="K25" i="4"/>
  <c r="T24" i="11" s="1"/>
  <c r="G43" i="4"/>
  <c r="J13" i="4"/>
  <c r="H75" i="4"/>
  <c r="I92" i="4"/>
  <c r="I414" i="4"/>
  <c r="I13" i="4"/>
  <c r="I392" i="4"/>
  <c r="K392" i="4"/>
  <c r="J102" i="4"/>
  <c r="D438" i="4"/>
  <c r="E76" i="4"/>
  <c r="J40" i="4"/>
  <c r="G66" i="4"/>
  <c r="H386" i="4"/>
  <c r="J8" i="4"/>
  <c r="H401" i="4"/>
  <c r="H360" i="4"/>
  <c r="K395" i="4"/>
  <c r="K43" i="4"/>
  <c r="I66" i="4"/>
  <c r="I40" i="4"/>
  <c r="L76" i="4"/>
  <c r="D44" i="4"/>
  <c r="G122" i="4"/>
  <c r="J307" i="4"/>
  <c r="J348" i="4"/>
  <c r="K5" i="4"/>
  <c r="T4" i="11" s="1"/>
  <c r="D85" i="4"/>
  <c r="F84" i="11" s="1"/>
  <c r="J395" i="4"/>
  <c r="K8" i="4"/>
  <c r="K414" i="4"/>
  <c r="T413" i="11" s="1"/>
  <c r="H24" i="4"/>
  <c r="B378" i="4"/>
  <c r="K294" i="4"/>
  <c r="T293" i="11" s="1"/>
  <c r="J85" i="4"/>
  <c r="K66" i="4"/>
  <c r="J19" i="4"/>
  <c r="S18" i="11" s="1"/>
  <c r="H84" i="4"/>
  <c r="J402" i="4"/>
  <c r="S401" i="11" s="1"/>
  <c r="K378" i="4"/>
  <c r="J5" i="4"/>
  <c r="K85" i="4"/>
  <c r="T84" i="11" s="1"/>
  <c r="J52" i="4"/>
  <c r="E356" i="4"/>
  <c r="J76" i="4"/>
  <c r="J114" i="4"/>
  <c r="S113" i="11" s="1"/>
  <c r="J43" i="4"/>
  <c r="S42" i="11" s="1"/>
  <c r="E25" i="4"/>
  <c r="G24" i="11" s="1"/>
  <c r="K24" i="11" s="1"/>
  <c r="L85" i="4"/>
  <c r="L387" i="4"/>
  <c r="H13" i="4"/>
  <c r="E14" i="4"/>
  <c r="G13" i="11" s="1"/>
  <c r="K13" i="11" s="1"/>
  <c r="H131" i="4"/>
  <c r="H327" i="4"/>
  <c r="H441" i="4"/>
  <c r="J122" i="4"/>
  <c r="K430" i="4"/>
  <c r="L348" i="4"/>
  <c r="I76" i="4"/>
  <c r="L43" i="4"/>
  <c r="I438" i="4"/>
  <c r="R437" i="11" s="1"/>
  <c r="I307" i="4"/>
  <c r="E366" i="4"/>
  <c r="G365" i="11" s="1"/>
  <c r="L356" i="4"/>
  <c r="H18" i="4"/>
  <c r="D328" i="4"/>
  <c r="F327" i="11" s="1"/>
  <c r="H51" i="4"/>
  <c r="J433" i="4"/>
  <c r="S432" i="11" s="1"/>
  <c r="J337" i="4"/>
  <c r="S336" i="11" s="1"/>
  <c r="J299" i="4"/>
  <c r="H113" i="4"/>
  <c r="L132" i="4"/>
  <c r="I114" i="4"/>
  <c r="I5" i="4"/>
  <c r="H65" i="4"/>
  <c r="I424" i="4"/>
  <c r="I132" i="4"/>
  <c r="I395" i="4"/>
  <c r="L384" i="4"/>
  <c r="H372" i="4"/>
  <c r="E373" i="4"/>
  <c r="G372" i="11" s="1"/>
  <c r="D115" i="4"/>
  <c r="F114" i="11" s="1"/>
  <c r="D357" i="4"/>
  <c r="F356" i="11" s="1"/>
  <c r="K403" i="4"/>
  <c r="H413" i="4"/>
  <c r="G414" i="4"/>
  <c r="E413" i="11" s="1"/>
  <c r="L433" i="4"/>
  <c r="U432" i="11" s="1"/>
  <c r="L66" i="4"/>
  <c r="U65" i="11" s="1"/>
  <c r="E122" i="4"/>
  <c r="H121" i="4"/>
  <c r="H71" i="4"/>
  <c r="E72" i="4"/>
  <c r="H4" i="4"/>
  <c r="I427" i="4"/>
  <c r="J442" i="4"/>
  <c r="S441" i="11" s="1"/>
  <c r="J427" i="4"/>
  <c r="J406" i="4"/>
  <c r="S405" i="11" s="1"/>
  <c r="J319" i="4"/>
  <c r="S318" i="11" s="1"/>
  <c r="J132" i="4"/>
  <c r="L13" i="4"/>
  <c r="U12" i="11" s="1"/>
  <c r="L392" i="4"/>
  <c r="L372" i="4"/>
  <c r="U371" i="11" s="1"/>
  <c r="D372" i="4"/>
  <c r="D422" i="4"/>
  <c r="K319" i="4"/>
  <c r="K307" i="4"/>
  <c r="L414" i="4"/>
  <c r="U413" i="11" s="1"/>
  <c r="L319" i="4"/>
  <c r="U318" i="11" s="1"/>
  <c r="H101" i="4"/>
  <c r="I57" i="4"/>
  <c r="R56" i="11" s="1"/>
  <c r="I32" i="4"/>
  <c r="R31" i="11" s="1"/>
  <c r="J92" i="4"/>
  <c r="S91" i="11" s="1"/>
  <c r="J66" i="4"/>
  <c r="S65" i="11" s="1"/>
  <c r="D72" i="4"/>
  <c r="F71" i="11" s="1"/>
  <c r="D32" i="4"/>
  <c r="F31" i="11" s="1"/>
  <c r="I433" i="4"/>
  <c r="R432" i="11" s="1"/>
  <c r="I294" i="4"/>
  <c r="R293" i="11" s="1"/>
  <c r="I402" i="4"/>
  <c r="R401" i="11" s="1"/>
  <c r="E395" i="4"/>
  <c r="G394" i="11" s="1"/>
  <c r="H394" i="4"/>
  <c r="L92" i="4"/>
  <c r="U91" i="11" s="1"/>
  <c r="D414" i="4"/>
  <c r="E53" i="4"/>
  <c r="G52" i="11" s="1"/>
  <c r="K52" i="11" s="1"/>
  <c r="L366" i="4"/>
  <c r="U365" i="11" s="1"/>
  <c r="D361" i="4"/>
  <c r="F360" i="11" s="1"/>
  <c r="E388" i="4"/>
  <c r="G5" i="4"/>
  <c r="E4" i="11" s="1"/>
  <c r="D402" i="4"/>
  <c r="G57" i="4"/>
  <c r="E56" i="11" s="1"/>
  <c r="L5" i="4"/>
  <c r="G32" i="4"/>
  <c r="E31" i="11" s="1"/>
  <c r="H31" i="4"/>
  <c r="D433" i="4"/>
  <c r="L52" i="4"/>
  <c r="U51" i="11" s="1"/>
  <c r="J392" i="4"/>
  <c r="J378" i="4"/>
  <c r="K361" i="4"/>
  <c r="L422" i="4"/>
  <c r="D349" i="4"/>
  <c r="K367" i="4"/>
  <c r="D367" i="4"/>
  <c r="G103" i="4"/>
  <c r="E102" i="11" s="1"/>
  <c r="D67" i="4"/>
  <c r="F66" i="11" s="1"/>
  <c r="D132" i="4"/>
  <c r="F131" i="11" s="1"/>
  <c r="L424" i="4"/>
  <c r="L337" i="4"/>
  <c r="U336" i="11" s="1"/>
  <c r="G76" i="4"/>
  <c r="E75" i="11" s="1"/>
  <c r="I85" i="4"/>
  <c r="R84" i="11" s="1"/>
  <c r="D13" i="4"/>
  <c r="F12" i="11" s="1"/>
  <c r="I102" i="4"/>
  <c r="R101" i="11" s="1"/>
  <c r="L25" i="4"/>
  <c r="U24" i="11" s="1"/>
  <c r="K132" i="4"/>
  <c r="T131" i="11" s="1"/>
  <c r="H347" i="4"/>
  <c r="D443" i="4"/>
  <c r="F442" i="11" s="1"/>
  <c r="B402" i="4"/>
  <c r="J25" i="4"/>
  <c r="H42" i="4"/>
  <c r="K348" i="4"/>
  <c r="T347" i="11" s="1"/>
  <c r="J438" i="4"/>
  <c r="S437" i="11" s="1"/>
  <c r="L442" i="4"/>
  <c r="U441" i="11" s="1"/>
  <c r="L427" i="4"/>
  <c r="L406" i="4"/>
  <c r="U405" i="11" s="1"/>
  <c r="L307" i="4"/>
  <c r="U306" i="11" s="1"/>
  <c r="L294" i="4"/>
  <c r="U293" i="11" s="1"/>
  <c r="I122" i="4"/>
  <c r="R121" i="11" s="1"/>
  <c r="I43" i="4"/>
  <c r="R42" i="11" s="1"/>
  <c r="I8" i="4"/>
  <c r="R7" i="11" s="1"/>
  <c r="L57" i="4"/>
  <c r="U56" i="11" s="1"/>
  <c r="L19" i="4"/>
  <c r="U18" i="11" s="1"/>
  <c r="I442" i="4"/>
  <c r="R441" i="11" s="1"/>
  <c r="I406" i="4"/>
  <c r="R405" i="11" s="1"/>
  <c r="I337" i="4"/>
  <c r="R336" i="11" s="1"/>
  <c r="I328" i="4"/>
  <c r="R327" i="11" s="1"/>
  <c r="I319" i="4"/>
  <c r="R318" i="11" s="1"/>
  <c r="I52" i="4"/>
  <c r="R51" i="11" s="1"/>
  <c r="L402" i="4"/>
  <c r="U401" i="11" s="1"/>
  <c r="L395" i="4"/>
  <c r="U394" i="11" s="1"/>
  <c r="I384" i="4"/>
  <c r="L378" i="4"/>
  <c r="U377" i="11" s="1"/>
  <c r="I366" i="4"/>
  <c r="R365" i="11" s="1"/>
  <c r="L361" i="4"/>
  <c r="U360" i="11" s="1"/>
  <c r="I356" i="4"/>
  <c r="R355" i="11" s="1"/>
  <c r="L430" i="4"/>
  <c r="L299" i="4"/>
  <c r="U298" i="11" s="1"/>
  <c r="L8" i="4"/>
  <c r="U7" i="11" s="1"/>
  <c r="I361" i="4"/>
  <c r="R360" i="11" s="1"/>
  <c r="K388" i="4"/>
  <c r="T387" i="11" s="1"/>
  <c r="H377" i="4"/>
  <c r="E57" i="4"/>
  <c r="G56" i="11" s="1"/>
  <c r="J57" i="4"/>
  <c r="S56" i="11" s="1"/>
  <c r="E19" i="4"/>
  <c r="J366" i="4"/>
  <c r="K328" i="4"/>
  <c r="T327" i="11" s="1"/>
  <c r="D58" i="4"/>
  <c r="F57" i="11" s="1"/>
  <c r="D395" i="4"/>
  <c r="F394" i="11" s="1"/>
  <c r="K92" i="4"/>
  <c r="K422" i="4"/>
  <c r="T421" i="11" s="1"/>
  <c r="G406" i="4"/>
  <c r="J424" i="4"/>
  <c r="G8" i="4"/>
  <c r="E7" i="11" s="1"/>
  <c r="I19" i="4"/>
  <c r="R18" i="11" s="1"/>
  <c r="I348" i="4"/>
  <c r="R347" i="11" s="1"/>
  <c r="I299" i="4"/>
  <c r="R298" i="11" s="1"/>
  <c r="I387" i="4"/>
  <c r="R386" i="11" s="1"/>
  <c r="I378" i="4"/>
  <c r="R377" i="11" s="1"/>
  <c r="AL114" i="4"/>
  <c r="AI113" i="11" s="1"/>
  <c r="B442" i="4"/>
  <c r="K232" i="4"/>
  <c r="B123" i="4"/>
  <c r="E67" i="4"/>
  <c r="G66" i="11" s="1"/>
  <c r="H102" i="4"/>
  <c r="E103" i="4"/>
  <c r="K123" i="4"/>
  <c r="B406" i="4"/>
  <c r="G245" i="4"/>
  <c r="D388" i="4"/>
  <c r="F387" i="11" s="1"/>
  <c r="G427" i="4"/>
  <c r="H426" i="4"/>
  <c r="K442" i="4"/>
  <c r="K427" i="4"/>
  <c r="K406" i="4"/>
  <c r="K274" i="4"/>
  <c r="B58" i="4"/>
  <c r="D216" i="4"/>
  <c r="F215" i="11" s="1"/>
  <c r="K280" i="4"/>
  <c r="E329" i="4"/>
  <c r="G328" i="11" s="1"/>
  <c r="E241" i="4"/>
  <c r="G240" i="11" s="1"/>
  <c r="K240" i="11" s="1"/>
  <c r="H240" i="4"/>
  <c r="B308" i="4"/>
  <c r="B265" i="4"/>
  <c r="B241" i="4"/>
  <c r="D190" i="4"/>
  <c r="F189" i="11" s="1"/>
  <c r="D26" i="4"/>
  <c r="F25" i="11" s="1"/>
  <c r="H419" i="4"/>
  <c r="K438" i="4"/>
  <c r="G299" i="4"/>
  <c r="E298" i="11" s="1"/>
  <c r="K287" i="4"/>
  <c r="E294" i="4"/>
  <c r="H293" i="4"/>
  <c r="B280" i="4"/>
  <c r="G215" i="4"/>
  <c r="E168" i="4"/>
  <c r="H167" i="4"/>
  <c r="H12" i="4"/>
  <c r="J372" i="4"/>
  <c r="H348" i="4"/>
  <c r="G281" i="4"/>
  <c r="E280" i="11" s="1"/>
  <c r="E433" i="4"/>
  <c r="G432" i="11" s="1"/>
  <c r="K424" i="4"/>
  <c r="H214" i="4"/>
  <c r="D153" i="4"/>
  <c r="K206" i="4"/>
  <c r="G442" i="4"/>
  <c r="H437" i="4"/>
  <c r="K337" i="4"/>
  <c r="E406" i="4"/>
  <c r="G405" i="11" s="1"/>
  <c r="H405" i="4"/>
  <c r="E258" i="4"/>
  <c r="H257" i="4"/>
  <c r="B337" i="4"/>
  <c r="K189" i="4"/>
  <c r="G143" i="4"/>
  <c r="H142" i="4"/>
  <c r="D406" i="4"/>
  <c r="F405" i="11" s="1"/>
  <c r="D295" i="4"/>
  <c r="F294" i="11" s="1"/>
  <c r="G288" i="4"/>
  <c r="K299" i="4"/>
  <c r="H279" i="4"/>
  <c r="G250" i="4"/>
  <c r="B414" i="4"/>
  <c r="B199" i="4"/>
  <c r="K76" i="4"/>
  <c r="K19" i="4"/>
  <c r="E133" i="4"/>
  <c r="G132" i="11" s="1"/>
  <c r="H132" i="4"/>
  <c r="B52" i="4"/>
  <c r="H56" i="4"/>
  <c r="K433" i="4"/>
  <c r="H114" i="4"/>
  <c r="B19" i="4"/>
  <c r="J356" i="4"/>
  <c r="B395" i="4"/>
  <c r="B102" i="4"/>
  <c r="B422" i="4"/>
  <c r="J422" i="4"/>
  <c r="J11" i="11" l="1"/>
  <c r="O50" i="11"/>
  <c r="Q50" i="11"/>
  <c r="M141" i="11"/>
  <c r="K50" i="11"/>
  <c r="M50" i="11"/>
  <c r="N50" i="11"/>
  <c r="O141" i="11"/>
  <c r="M376" i="11"/>
  <c r="K376" i="11"/>
  <c r="L50" i="11"/>
  <c r="Q376" i="11"/>
  <c r="AD7" i="11"/>
  <c r="I7" i="10" s="1"/>
  <c r="AE7" i="11"/>
  <c r="K7" i="10" s="1"/>
  <c r="K346" i="11"/>
  <c r="AE438" i="11"/>
  <c r="K438" i="10" s="1"/>
  <c r="K187" i="11"/>
  <c r="AD353" i="11"/>
  <c r="L445" i="11"/>
  <c r="AE363" i="11"/>
  <c r="K363" i="10" s="1"/>
  <c r="N297" i="11"/>
  <c r="Q83" i="11"/>
  <c r="M83" i="11"/>
  <c r="J285" i="11"/>
  <c r="P141" i="11"/>
  <c r="N83" i="11"/>
  <c r="P83" i="11"/>
  <c r="P445" i="11"/>
  <c r="I423" i="11"/>
  <c r="J423" i="11" s="1"/>
  <c r="Q130" i="11"/>
  <c r="L326" i="11"/>
  <c r="M326" i="11"/>
  <c r="M412" i="11"/>
  <c r="O317" i="11"/>
  <c r="I317" i="11"/>
  <c r="J317" i="11" s="1"/>
  <c r="K400" i="11"/>
  <c r="L204" i="11"/>
  <c r="Q400" i="11"/>
  <c r="L230" i="11"/>
  <c r="M370" i="11"/>
  <c r="I370" i="11"/>
  <c r="J370" i="11" s="1"/>
  <c r="O187" i="11"/>
  <c r="M317" i="11"/>
  <c r="P30" i="11"/>
  <c r="I130" i="11"/>
  <c r="Q326" i="11"/>
  <c r="I326" i="11"/>
  <c r="J326" i="11" s="1"/>
  <c r="L317" i="11"/>
  <c r="I353" i="10"/>
  <c r="I141" i="11"/>
  <c r="J141" i="11" s="1"/>
  <c r="Q141" i="11"/>
  <c r="O204" i="11"/>
  <c r="M297" i="11"/>
  <c r="M436" i="11"/>
  <c r="O400" i="11"/>
  <c r="N230" i="11"/>
  <c r="P370" i="11"/>
  <c r="M445" i="11"/>
  <c r="Q187" i="11"/>
  <c r="N317" i="11"/>
  <c r="I30" i="11"/>
  <c r="J30" i="11" s="1"/>
  <c r="N326" i="11"/>
  <c r="L412" i="11"/>
  <c r="K41" i="11"/>
  <c r="Q317" i="11"/>
  <c r="O436" i="11"/>
  <c r="M230" i="11"/>
  <c r="L370" i="11"/>
  <c r="O445" i="11"/>
  <c r="M423" i="11"/>
  <c r="K11" i="11"/>
  <c r="T75" i="11"/>
  <c r="S371" i="11"/>
  <c r="T286" i="11"/>
  <c r="S423" i="11"/>
  <c r="G18" i="11"/>
  <c r="K18" i="11" s="1"/>
  <c r="I66" i="11"/>
  <c r="L66" i="11"/>
  <c r="I115" i="4"/>
  <c r="R114" i="11" s="1"/>
  <c r="R113" i="11"/>
  <c r="L44" i="4"/>
  <c r="U43" i="11" s="1"/>
  <c r="U42" i="11"/>
  <c r="T42" i="11"/>
  <c r="S7" i="11"/>
  <c r="R413" i="11"/>
  <c r="S12" i="11"/>
  <c r="B244" i="11"/>
  <c r="B167" i="11"/>
  <c r="K132" i="11"/>
  <c r="B243" i="11"/>
  <c r="U198" i="11"/>
  <c r="S429" i="11"/>
  <c r="H438" i="4"/>
  <c r="E437" i="11"/>
  <c r="K437" i="11" s="1"/>
  <c r="B298" i="11"/>
  <c r="G159" i="11"/>
  <c r="M100" i="11"/>
  <c r="P100" i="11"/>
  <c r="N100" i="11"/>
  <c r="L100" i="11"/>
  <c r="I100" i="11"/>
  <c r="O100" i="11"/>
  <c r="Q100" i="11"/>
  <c r="I292" i="11"/>
  <c r="J292" i="11" s="1"/>
  <c r="O292" i="11"/>
  <c r="M292" i="11"/>
  <c r="N292" i="11"/>
  <c r="L292" i="11"/>
  <c r="P292" i="11"/>
  <c r="Q292" i="11"/>
  <c r="AH254" i="4"/>
  <c r="AC252" i="11"/>
  <c r="AG252" i="11" s="1"/>
  <c r="L252" i="10" s="1"/>
  <c r="I278" i="11"/>
  <c r="Q278" i="11"/>
  <c r="L278" i="11"/>
  <c r="O278" i="11"/>
  <c r="M278" i="11"/>
  <c r="N278" i="11"/>
  <c r="P278" i="11"/>
  <c r="AG286" i="4"/>
  <c r="B51" i="11"/>
  <c r="I405" i="11"/>
  <c r="L405" i="11"/>
  <c r="Q405" i="11"/>
  <c r="M405" i="11"/>
  <c r="T423" i="11"/>
  <c r="E405" i="11"/>
  <c r="P405" i="11" s="1"/>
  <c r="U421" i="11"/>
  <c r="U391" i="11"/>
  <c r="S426" i="11"/>
  <c r="S121" i="11"/>
  <c r="S51" i="11"/>
  <c r="K67" i="4"/>
  <c r="T66" i="11" s="1"/>
  <c r="T65" i="11"/>
  <c r="G123" i="4"/>
  <c r="E121" i="11"/>
  <c r="U75" i="11"/>
  <c r="T394" i="11"/>
  <c r="D439" i="4"/>
  <c r="F438" i="11" s="1"/>
  <c r="F437" i="11"/>
  <c r="E91" i="11"/>
  <c r="AI377" i="11"/>
  <c r="H40" i="4"/>
  <c r="G39" i="11"/>
  <c r="K39" i="11" s="1"/>
  <c r="B360" i="11"/>
  <c r="AL367" i="4"/>
  <c r="AI366" i="11" s="1"/>
  <c r="AI365" i="11"/>
  <c r="B429" i="11"/>
  <c r="B43" i="11"/>
  <c r="B273" i="11"/>
  <c r="D300" i="4"/>
  <c r="F298" i="11"/>
  <c r="L169" i="4"/>
  <c r="U168" i="11" s="1"/>
  <c r="U167" i="11"/>
  <c r="L245" i="4"/>
  <c r="U244" i="11" s="1"/>
  <c r="U243" i="11"/>
  <c r="S383" i="11"/>
  <c r="E167" i="11"/>
  <c r="L216" i="4"/>
  <c r="U215" i="11" s="1"/>
  <c r="U214" i="11"/>
  <c r="L288" i="4"/>
  <c r="U287" i="11" s="1"/>
  <c r="U286" i="11"/>
  <c r="E288" i="4"/>
  <c r="G286" i="11"/>
  <c r="K357" i="4"/>
  <c r="T355" i="11"/>
  <c r="H189" i="4"/>
  <c r="U249" i="11"/>
  <c r="E338" i="4"/>
  <c r="G336" i="11"/>
  <c r="M336" i="11" s="1"/>
  <c r="R240" i="11"/>
  <c r="T243" i="11"/>
  <c r="S205" i="11"/>
  <c r="S273" i="11"/>
  <c r="S71" i="11"/>
  <c r="B214" i="11"/>
  <c r="B151" i="11"/>
  <c r="T71" i="11"/>
  <c r="B391" i="11"/>
  <c r="S293" i="11"/>
  <c r="K371" i="11"/>
  <c r="D233" i="4"/>
  <c r="F231" i="11"/>
  <c r="S257" i="11"/>
  <c r="T142" i="11"/>
  <c r="G295" i="4"/>
  <c r="E293" i="11"/>
  <c r="B121" i="11"/>
  <c r="H378" i="4"/>
  <c r="E377" i="11"/>
  <c r="N11" i="11"/>
  <c r="E362" i="4"/>
  <c r="G360" i="11"/>
  <c r="I382" i="11"/>
  <c r="J382" i="11" s="1"/>
  <c r="Q382" i="11"/>
  <c r="O382" i="11"/>
  <c r="M382" i="11"/>
  <c r="N382" i="11"/>
  <c r="P382" i="11"/>
  <c r="L382" i="11"/>
  <c r="O30" i="11"/>
  <c r="D103" i="4"/>
  <c r="F101" i="11"/>
  <c r="M130" i="11"/>
  <c r="I166" i="11"/>
  <c r="J166" i="11" s="1"/>
  <c r="P166" i="11"/>
  <c r="L166" i="11"/>
  <c r="O166" i="11"/>
  <c r="Q166" i="11"/>
  <c r="M166" i="11"/>
  <c r="N166" i="11"/>
  <c r="N449" i="11"/>
  <c r="K449" i="11"/>
  <c r="O449" i="11"/>
  <c r="J449" i="11"/>
  <c r="P449" i="11"/>
  <c r="Q449" i="11"/>
  <c r="K453" i="11"/>
  <c r="M453" i="11"/>
  <c r="J453" i="11"/>
  <c r="O453" i="11"/>
  <c r="P453" i="11"/>
  <c r="Q453" i="11"/>
  <c r="N453" i="11"/>
  <c r="Q359" i="11"/>
  <c r="L359" i="11"/>
  <c r="D161" i="4"/>
  <c r="F159" i="11"/>
  <c r="V443" i="4"/>
  <c r="Q112" i="11"/>
  <c r="N112" i="11"/>
  <c r="I112" i="11"/>
  <c r="J112" i="11" s="1"/>
  <c r="L112" i="11"/>
  <c r="P112" i="11"/>
  <c r="M112" i="11"/>
  <c r="O112" i="11"/>
  <c r="N204" i="11"/>
  <c r="I204" i="11"/>
  <c r="J204" i="11" s="1"/>
  <c r="L272" i="11"/>
  <c r="M272" i="11"/>
  <c r="P272" i="11"/>
  <c r="I272" i="11"/>
  <c r="J272" i="11" s="1"/>
  <c r="O272" i="11"/>
  <c r="Q272" i="11"/>
  <c r="N272" i="11"/>
  <c r="O297" i="11"/>
  <c r="N436" i="11"/>
  <c r="I436" i="11"/>
  <c r="J436" i="11" s="1"/>
  <c r="E33" i="4"/>
  <c r="G31" i="11"/>
  <c r="P31" i="11" s="1"/>
  <c r="M400" i="11"/>
  <c r="I400" i="11"/>
  <c r="J400" i="11" s="1"/>
  <c r="I24" i="11"/>
  <c r="J24" i="11" s="1"/>
  <c r="Q24" i="11"/>
  <c r="O24" i="11"/>
  <c r="L24" i="11"/>
  <c r="N24" i="11"/>
  <c r="P24" i="11"/>
  <c r="M24" i="11"/>
  <c r="P230" i="11"/>
  <c r="I230" i="11"/>
  <c r="J230" i="11" s="1"/>
  <c r="K101" i="11"/>
  <c r="K317" i="11"/>
  <c r="C367" i="4"/>
  <c r="C365" i="11"/>
  <c r="I376" i="11"/>
  <c r="J376" i="11" s="1"/>
  <c r="N376" i="11"/>
  <c r="N41" i="11"/>
  <c r="I41" i="11"/>
  <c r="J41" i="11" s="1"/>
  <c r="O41" i="11"/>
  <c r="P41" i="11"/>
  <c r="L41" i="11"/>
  <c r="M41" i="11"/>
  <c r="Q41" i="11"/>
  <c r="I214" i="11"/>
  <c r="P214" i="11"/>
  <c r="Q214" i="11"/>
  <c r="D281" i="4"/>
  <c r="F279" i="11"/>
  <c r="N425" i="11"/>
  <c r="M440" i="11"/>
  <c r="L440" i="11"/>
  <c r="I440" i="11"/>
  <c r="J440" i="11" s="1"/>
  <c r="N440" i="11"/>
  <c r="Q440" i="11"/>
  <c r="O440" i="11"/>
  <c r="P440" i="11"/>
  <c r="K436" i="11"/>
  <c r="O423" i="11"/>
  <c r="P423" i="11"/>
  <c r="N6" i="11"/>
  <c r="AG49" i="4"/>
  <c r="AC47" i="11"/>
  <c r="AG47" i="11" s="1"/>
  <c r="L47" i="10" s="1"/>
  <c r="E379" i="4"/>
  <c r="G377" i="11"/>
  <c r="I55" i="11"/>
  <c r="J55" i="11" s="1"/>
  <c r="L55" i="11"/>
  <c r="O55" i="11"/>
  <c r="N55" i="11"/>
  <c r="P55" i="11"/>
  <c r="Q55" i="11"/>
  <c r="M55" i="11"/>
  <c r="I64" i="11"/>
  <c r="J64" i="11" s="1"/>
  <c r="L64" i="11"/>
  <c r="O64" i="11"/>
  <c r="N64" i="11"/>
  <c r="M64" i="11"/>
  <c r="P64" i="11"/>
  <c r="Q64" i="11"/>
  <c r="N187" i="11"/>
  <c r="I187" i="11"/>
  <c r="J187" i="11" s="1"/>
  <c r="N285" i="11"/>
  <c r="I428" i="11"/>
  <c r="J428" i="11" s="1"/>
  <c r="N428" i="11"/>
  <c r="Q428" i="11"/>
  <c r="L428" i="11"/>
  <c r="P428" i="11"/>
  <c r="M428" i="11"/>
  <c r="O428" i="11"/>
  <c r="B394" i="11"/>
  <c r="B18" i="11"/>
  <c r="B336" i="11"/>
  <c r="G167" i="11"/>
  <c r="L167" i="11" s="1"/>
  <c r="B307" i="11"/>
  <c r="T405" i="11"/>
  <c r="B405" i="11"/>
  <c r="T231" i="11"/>
  <c r="K56" i="11"/>
  <c r="L360" i="11"/>
  <c r="O360" i="11"/>
  <c r="I360" i="11"/>
  <c r="J360" i="11" s="1"/>
  <c r="M360" i="11"/>
  <c r="N360" i="11"/>
  <c r="P360" i="11"/>
  <c r="Q360" i="11"/>
  <c r="T306" i="11"/>
  <c r="L133" i="4"/>
  <c r="U132" i="11" s="1"/>
  <c r="U131" i="11"/>
  <c r="T429" i="11"/>
  <c r="G355" i="11"/>
  <c r="B377" i="11"/>
  <c r="E77" i="4"/>
  <c r="G75" i="11"/>
  <c r="K75" i="11" s="1"/>
  <c r="U240" i="11"/>
  <c r="B31" i="11"/>
  <c r="U39" i="11"/>
  <c r="B113" i="11"/>
  <c r="B306" i="11"/>
  <c r="B365" i="11"/>
  <c r="L275" i="4"/>
  <c r="U274" i="11" s="1"/>
  <c r="U273" i="11"/>
  <c r="L454" i="4"/>
  <c r="U453" i="11" s="1"/>
  <c r="U452" i="11"/>
  <c r="E51" i="11"/>
  <c r="U181" i="11"/>
  <c r="B65" i="11"/>
  <c r="I153" i="4"/>
  <c r="R152" i="11" s="1"/>
  <c r="R151" i="11"/>
  <c r="S243" i="11"/>
  <c r="S174" i="11"/>
  <c r="B293" i="11"/>
  <c r="G367" i="4"/>
  <c r="E366" i="11" s="1"/>
  <c r="E365" i="11"/>
  <c r="K365" i="11" s="1"/>
  <c r="S167" i="11"/>
  <c r="S286" i="11"/>
  <c r="G207" i="4"/>
  <c r="E206" i="11" s="1"/>
  <c r="E205" i="11"/>
  <c r="K205" i="11" s="1"/>
  <c r="AG31" i="4"/>
  <c r="AC29" i="11"/>
  <c r="AG29" i="11" s="1"/>
  <c r="L29" i="10" s="1"/>
  <c r="I7" i="11"/>
  <c r="P7" i="11"/>
  <c r="M7" i="11"/>
  <c r="N7" i="11"/>
  <c r="Q7" i="11"/>
  <c r="O7" i="11"/>
  <c r="L7" i="11"/>
  <c r="C403" i="4"/>
  <c r="C402" i="11" s="1"/>
  <c r="C401" i="11"/>
  <c r="O359" i="11"/>
  <c r="AD444" i="4"/>
  <c r="AB442" i="11"/>
  <c r="AF442" i="11" s="1"/>
  <c r="J442" i="10" s="1"/>
  <c r="C379" i="4"/>
  <c r="C377" i="11"/>
  <c r="D77" i="4"/>
  <c r="F75" i="11"/>
  <c r="I243" i="11"/>
  <c r="Q243" i="11"/>
  <c r="P243" i="11"/>
  <c r="I23" i="11"/>
  <c r="J23" i="11" s="1"/>
  <c r="L23" i="11"/>
  <c r="M23" i="11"/>
  <c r="J100" i="11"/>
  <c r="K100" i="11"/>
  <c r="I18" i="11"/>
  <c r="J18" i="11" s="1"/>
  <c r="L18" i="11"/>
  <c r="O18" i="11"/>
  <c r="Q18" i="11"/>
  <c r="N18" i="11"/>
  <c r="M18" i="11"/>
  <c r="P18" i="11"/>
  <c r="L150" i="11"/>
  <c r="P150" i="11"/>
  <c r="I150" i="11"/>
  <c r="J150" i="11" s="1"/>
  <c r="N150" i="11"/>
  <c r="O150" i="11"/>
  <c r="M150" i="11"/>
  <c r="Q150" i="11"/>
  <c r="O213" i="11"/>
  <c r="P213" i="11"/>
  <c r="I213" i="11"/>
  <c r="J213" i="11" s="1"/>
  <c r="Q213" i="11"/>
  <c r="L213" i="11"/>
  <c r="M213" i="11"/>
  <c r="N213" i="11"/>
  <c r="N346" i="11"/>
  <c r="I346" i="11"/>
  <c r="J346" i="11" s="1"/>
  <c r="M346" i="11"/>
  <c r="P346" i="11"/>
  <c r="L346" i="11"/>
  <c r="O346" i="11"/>
  <c r="Q346" i="11"/>
  <c r="K120" i="11"/>
  <c r="G388" i="4"/>
  <c r="F152" i="11"/>
  <c r="E214" i="11"/>
  <c r="L214" i="11" s="1"/>
  <c r="K4" i="11"/>
  <c r="P4" i="11"/>
  <c r="O4" i="11"/>
  <c r="N4" i="11"/>
  <c r="M4" i="11"/>
  <c r="J4" i="11"/>
  <c r="F413" i="11"/>
  <c r="E439" i="4"/>
  <c r="F371" i="11"/>
  <c r="R426" i="11"/>
  <c r="L86" i="4"/>
  <c r="U85" i="11" s="1"/>
  <c r="U84" i="11"/>
  <c r="T18" i="11"/>
  <c r="E441" i="11"/>
  <c r="G293" i="11"/>
  <c r="I293" i="11" s="1"/>
  <c r="B264" i="11"/>
  <c r="T426" i="11"/>
  <c r="B122" i="11"/>
  <c r="R383" i="11"/>
  <c r="U426" i="11"/>
  <c r="N12" i="11"/>
  <c r="I12" i="11"/>
  <c r="J12" i="11" s="1"/>
  <c r="L12" i="11"/>
  <c r="P12" i="11"/>
  <c r="M12" i="11"/>
  <c r="Q12" i="11"/>
  <c r="O12" i="11"/>
  <c r="I131" i="11"/>
  <c r="J131" i="11" s="1"/>
  <c r="P131" i="11"/>
  <c r="M131" i="11"/>
  <c r="L131" i="11"/>
  <c r="N131" i="11"/>
  <c r="Q131" i="11"/>
  <c r="O131" i="11"/>
  <c r="D20" i="4"/>
  <c r="F19" i="11" s="1"/>
  <c r="S377" i="11"/>
  <c r="S391" i="11"/>
  <c r="D434" i="4"/>
  <c r="F433" i="11" s="1"/>
  <c r="F432" i="11"/>
  <c r="F401" i="11"/>
  <c r="H387" i="4"/>
  <c r="O31" i="11"/>
  <c r="L31" i="11"/>
  <c r="K320" i="4"/>
  <c r="T318" i="11"/>
  <c r="F421" i="11"/>
  <c r="G121" i="11"/>
  <c r="T402" i="11"/>
  <c r="U383" i="11"/>
  <c r="I133" i="4"/>
  <c r="R132" i="11" s="1"/>
  <c r="R131" i="11"/>
  <c r="U347" i="11"/>
  <c r="S84" i="11"/>
  <c r="R39" i="11"/>
  <c r="H66" i="4"/>
  <c r="E65" i="11"/>
  <c r="M65" i="11" s="1"/>
  <c r="S101" i="11"/>
  <c r="R391" i="11"/>
  <c r="E42" i="11"/>
  <c r="F51" i="11"/>
  <c r="T372" i="11"/>
  <c r="R429" i="11"/>
  <c r="B159" i="11"/>
  <c r="D245" i="4"/>
  <c r="AL403" i="4"/>
  <c r="AI401" i="11"/>
  <c r="B249" i="11"/>
  <c r="G181" i="11"/>
  <c r="K181" i="11" s="1"/>
  <c r="L200" i="4"/>
  <c r="U199" i="11" s="1"/>
  <c r="K159" i="11"/>
  <c r="E252" i="4"/>
  <c r="G251" i="11" s="1"/>
  <c r="G250" i="11"/>
  <c r="P250" i="11" s="1"/>
  <c r="R71" i="11"/>
  <c r="B174" i="11"/>
  <c r="N240" i="11"/>
  <c r="O240" i="11"/>
  <c r="Q240" i="11"/>
  <c r="M240" i="11"/>
  <c r="L240" i="11"/>
  <c r="P240" i="11"/>
  <c r="I240" i="11"/>
  <c r="J240" i="11" s="1"/>
  <c r="I318" i="11"/>
  <c r="J318" i="11" s="1"/>
  <c r="O318" i="11"/>
  <c r="Q318" i="11"/>
  <c r="N318" i="11"/>
  <c r="L318" i="11"/>
  <c r="P318" i="11"/>
  <c r="M318" i="11"/>
  <c r="I373" i="4"/>
  <c r="R372" i="11" s="1"/>
  <c r="R371" i="11"/>
  <c r="B188" i="11"/>
  <c r="B327" i="11"/>
  <c r="B423" i="11"/>
  <c r="S198" i="11"/>
  <c r="S264" i="11"/>
  <c r="U174" i="11"/>
  <c r="B432" i="11"/>
  <c r="D379" i="4"/>
  <c r="F377" i="11"/>
  <c r="B12" i="11"/>
  <c r="H430" i="4"/>
  <c r="G429" i="11"/>
  <c r="K429" i="11" s="1"/>
  <c r="B24" i="11"/>
  <c r="E243" i="11"/>
  <c r="O243" i="11" s="1"/>
  <c r="B318" i="11"/>
  <c r="T181" i="11"/>
  <c r="S151" i="11"/>
  <c r="K53" i="4"/>
  <c r="T51" i="11"/>
  <c r="S231" i="11"/>
  <c r="H274" i="4"/>
  <c r="E273" i="11"/>
  <c r="K273" i="11" s="1"/>
  <c r="I188" i="11"/>
  <c r="J188" i="11" s="1"/>
  <c r="L188" i="11"/>
  <c r="M188" i="11"/>
  <c r="P188" i="11"/>
  <c r="Q188" i="11"/>
  <c r="O188" i="11"/>
  <c r="N188" i="11"/>
  <c r="K360" i="11"/>
  <c r="K131" i="11"/>
  <c r="K394" i="11"/>
  <c r="B133" i="4"/>
  <c r="B131" i="11"/>
  <c r="T101" i="11"/>
  <c r="N23" i="11"/>
  <c r="M10" i="4"/>
  <c r="Z8" i="11"/>
  <c r="AF365" i="4"/>
  <c r="AB363" i="11"/>
  <c r="AF363" i="11" s="1"/>
  <c r="J363" i="10" s="1"/>
  <c r="P11" i="11"/>
  <c r="I383" i="11"/>
  <c r="Q383" i="11"/>
  <c r="L383" i="11"/>
  <c r="N30" i="11"/>
  <c r="M30" i="11"/>
  <c r="O130" i="11"/>
  <c r="P130" i="11"/>
  <c r="I167" i="11"/>
  <c r="N167" i="11"/>
  <c r="P167" i="11"/>
  <c r="N412" i="11"/>
  <c r="I412" i="11"/>
  <c r="J412" i="11" s="1"/>
  <c r="K64" i="11"/>
  <c r="E415" i="4"/>
  <c r="G413" i="11"/>
  <c r="K413" i="11" s="1"/>
  <c r="N359" i="11"/>
  <c r="I359" i="11"/>
  <c r="J359" i="11" s="1"/>
  <c r="M256" i="11"/>
  <c r="N256" i="11"/>
  <c r="Q256" i="11"/>
  <c r="I256" i="11"/>
  <c r="J256" i="11" s="1"/>
  <c r="P256" i="11"/>
  <c r="O256" i="11"/>
  <c r="L256" i="11"/>
  <c r="AG264" i="4"/>
  <c r="AD11" i="4"/>
  <c r="AB9" i="11"/>
  <c r="AF9" i="11" s="1"/>
  <c r="J9" i="10" s="1"/>
  <c r="AG325" i="4"/>
  <c r="O360" i="4"/>
  <c r="O361" i="4" s="1"/>
  <c r="O362" i="4" s="1"/>
  <c r="O363" i="4" s="1"/>
  <c r="O364" i="4" s="1"/>
  <c r="O365" i="4" s="1"/>
  <c r="O366" i="4" s="1"/>
  <c r="O367" i="4" s="1"/>
  <c r="O368" i="4" s="1"/>
  <c r="O369" i="4" s="1"/>
  <c r="O370" i="4" s="1"/>
  <c r="O371" i="4" s="1"/>
  <c r="O372" i="4" s="1"/>
  <c r="O373" i="4" s="1"/>
  <c r="O374" i="4" s="1"/>
  <c r="O375" i="4" s="1"/>
  <c r="O376" i="4" s="1"/>
  <c r="O377" i="4" s="1"/>
  <c r="O378" i="4" s="1"/>
  <c r="O379" i="4" s="1"/>
  <c r="O380" i="4" s="1"/>
  <c r="O381" i="4" s="1"/>
  <c r="O382" i="4" s="1"/>
  <c r="O383" i="4" s="1"/>
  <c r="O384" i="4" s="1"/>
  <c r="O385" i="4" s="1"/>
  <c r="O386" i="4" s="1"/>
  <c r="O387" i="4" s="1"/>
  <c r="O388" i="4" s="1"/>
  <c r="O389" i="4" s="1"/>
  <c r="O390" i="4" s="1"/>
  <c r="O391" i="4" s="1"/>
  <c r="O392" i="4" s="1"/>
  <c r="O393" i="4" s="1"/>
  <c r="O394" i="4" s="1"/>
  <c r="O395" i="4" s="1"/>
  <c r="O396" i="4" s="1"/>
  <c r="O397" i="4" s="1"/>
  <c r="O398" i="4" s="1"/>
  <c r="O399" i="4" s="1"/>
  <c r="O400" i="4" s="1"/>
  <c r="O401" i="4" s="1"/>
  <c r="O402" i="4" s="1"/>
  <c r="O403" i="4" s="1"/>
  <c r="O404" i="4" s="1"/>
  <c r="O405" i="4" s="1"/>
  <c r="O406" i="4" s="1"/>
  <c r="O407" i="4" s="1"/>
  <c r="O408" i="4" s="1"/>
  <c r="O409" i="4" s="1"/>
  <c r="O410" i="4" s="1"/>
  <c r="O411" i="4" s="1"/>
  <c r="O412" i="4" s="1"/>
  <c r="O413" i="4" s="1"/>
  <c r="O414" i="4" s="1"/>
  <c r="O415" i="4" s="1"/>
  <c r="O416" i="4" s="1"/>
  <c r="O417" i="4" s="1"/>
  <c r="O418" i="4" s="1"/>
  <c r="O419" i="4" s="1"/>
  <c r="O420" i="4" s="1"/>
  <c r="O421" i="4" s="1"/>
  <c r="O422" i="4" s="1"/>
  <c r="O423" i="4" s="1"/>
  <c r="O424" i="4" s="1"/>
  <c r="O425" i="4" s="1"/>
  <c r="O426" i="4" s="1"/>
  <c r="O427" i="4" s="1"/>
  <c r="O428" i="4" s="1"/>
  <c r="O429" i="4" s="1"/>
  <c r="O430" i="4" s="1"/>
  <c r="O431" i="4" s="1"/>
  <c r="O432" i="4" s="1"/>
  <c r="O433" i="4" s="1"/>
  <c r="O434" i="4" s="1"/>
  <c r="O435" i="4" s="1"/>
  <c r="Z358" i="11"/>
  <c r="I385" i="11"/>
  <c r="P385" i="11"/>
  <c r="L385" i="11"/>
  <c r="O385" i="11"/>
  <c r="N385" i="11"/>
  <c r="M385" i="11"/>
  <c r="Q385" i="11"/>
  <c r="L173" i="11"/>
  <c r="Q173" i="11"/>
  <c r="I173" i="11"/>
  <c r="J173" i="11" s="1"/>
  <c r="M173" i="11"/>
  <c r="P173" i="11"/>
  <c r="N173" i="11"/>
  <c r="O173" i="11"/>
  <c r="M204" i="11"/>
  <c r="Q204" i="11"/>
  <c r="D275" i="4"/>
  <c r="F273" i="11"/>
  <c r="L297" i="11"/>
  <c r="Q436" i="11"/>
  <c r="P436" i="11"/>
  <c r="E347" i="11"/>
  <c r="AK360" i="4"/>
  <c r="AH358" i="11"/>
  <c r="M358" i="10" s="1"/>
  <c r="AK455" i="4"/>
  <c r="AH453" i="11"/>
  <c r="M453" i="10" s="1"/>
  <c r="L400" i="11"/>
  <c r="I90" i="11"/>
  <c r="J90" i="11" s="1"/>
  <c r="L90" i="11"/>
  <c r="Q90" i="11"/>
  <c r="N90" i="11"/>
  <c r="O90" i="11"/>
  <c r="M90" i="11"/>
  <c r="P90" i="11"/>
  <c r="K141" i="11"/>
  <c r="K174" i="11"/>
  <c r="E349" i="4"/>
  <c r="G347" i="11"/>
  <c r="O347" i="11" s="1"/>
  <c r="AD367" i="4"/>
  <c r="O12" i="4"/>
  <c r="J420" i="11"/>
  <c r="K420" i="11"/>
  <c r="I364" i="11"/>
  <c r="J364" i="11" s="1"/>
  <c r="M364" i="11"/>
  <c r="P364" i="11"/>
  <c r="Q364" i="11"/>
  <c r="N364" i="11"/>
  <c r="L364" i="11"/>
  <c r="O364" i="11"/>
  <c r="P376" i="11"/>
  <c r="I120" i="11"/>
  <c r="J120" i="11" s="1"/>
  <c r="N120" i="11"/>
  <c r="Q120" i="11"/>
  <c r="L120" i="11"/>
  <c r="O120" i="11"/>
  <c r="P120" i="11"/>
  <c r="M120" i="11"/>
  <c r="I180" i="11"/>
  <c r="J180" i="11" s="1"/>
  <c r="O180" i="11"/>
  <c r="Q180" i="11"/>
  <c r="M180" i="11"/>
  <c r="N180" i="11"/>
  <c r="L180" i="11"/>
  <c r="P180" i="11"/>
  <c r="O248" i="11"/>
  <c r="I248" i="11"/>
  <c r="J248" i="11" s="1"/>
  <c r="L248" i="11"/>
  <c r="N248" i="11"/>
  <c r="Q248" i="11"/>
  <c r="M248" i="11"/>
  <c r="P248" i="11"/>
  <c r="I305" i="11"/>
  <c r="J305" i="11" s="1"/>
  <c r="M305" i="11"/>
  <c r="Q305" i="11"/>
  <c r="N305" i="11"/>
  <c r="L305" i="11"/>
  <c r="P305" i="11"/>
  <c r="O305" i="11"/>
  <c r="Q425" i="11"/>
  <c r="O425" i="11"/>
  <c r="E200" i="4"/>
  <c r="G198" i="11"/>
  <c r="K286" i="11"/>
  <c r="L423" i="11"/>
  <c r="Q423" i="11"/>
  <c r="V366" i="4"/>
  <c r="AA364" i="11"/>
  <c r="I56" i="11"/>
  <c r="J56" i="11" s="1"/>
  <c r="M56" i="11"/>
  <c r="O56" i="11"/>
  <c r="N56" i="11"/>
  <c r="P56" i="11"/>
  <c r="Q56" i="11"/>
  <c r="L56" i="11"/>
  <c r="I65" i="11"/>
  <c r="L65" i="11"/>
  <c r="P187" i="11"/>
  <c r="E86" i="4"/>
  <c r="G84" i="11"/>
  <c r="P84" i="11" s="1"/>
  <c r="K278" i="11"/>
  <c r="J278" i="11"/>
  <c r="K457" i="11"/>
  <c r="J457" i="11"/>
  <c r="O457" i="11"/>
  <c r="M457" i="11"/>
  <c r="N457" i="11"/>
  <c r="B421" i="11"/>
  <c r="B101" i="11"/>
  <c r="T437" i="11"/>
  <c r="B240" i="11"/>
  <c r="B57" i="11"/>
  <c r="T441" i="11"/>
  <c r="E244" i="11"/>
  <c r="I394" i="11"/>
  <c r="J394" i="11" s="1"/>
  <c r="Q394" i="11"/>
  <c r="P394" i="11"/>
  <c r="M394" i="11"/>
  <c r="O394" i="11"/>
  <c r="L394" i="11"/>
  <c r="N394" i="11"/>
  <c r="B401" i="11"/>
  <c r="U423" i="11"/>
  <c r="T366" i="11"/>
  <c r="T360" i="11"/>
  <c r="U355" i="11"/>
  <c r="T377" i="11"/>
  <c r="S394" i="11"/>
  <c r="J308" i="4"/>
  <c r="S307" i="11" s="1"/>
  <c r="S306" i="11"/>
  <c r="U437" i="11"/>
  <c r="T151" i="11"/>
  <c r="B386" i="11"/>
  <c r="B286" i="11"/>
  <c r="I288" i="4"/>
  <c r="R287" i="11" s="1"/>
  <c r="R286" i="11"/>
  <c r="S240" i="11"/>
  <c r="K116" i="4"/>
  <c r="K117" i="4" s="1"/>
  <c r="T114" i="11"/>
  <c r="B231" i="11"/>
  <c r="H392" i="4"/>
  <c r="G391" i="11"/>
  <c r="K391" i="11" s="1"/>
  <c r="T39" i="11"/>
  <c r="B91" i="11"/>
  <c r="B426" i="11"/>
  <c r="T113" i="11"/>
  <c r="AG300" i="4"/>
  <c r="M359" i="11"/>
  <c r="K386" i="11"/>
  <c r="I158" i="11"/>
  <c r="J158" i="11" s="1"/>
  <c r="L158" i="11"/>
  <c r="N158" i="11"/>
  <c r="P158" i="11"/>
  <c r="Q158" i="11"/>
  <c r="O158" i="11"/>
  <c r="M158" i="11"/>
  <c r="K440" i="11"/>
  <c r="AG334" i="4"/>
  <c r="AG456" i="4"/>
  <c r="AC454" i="11"/>
  <c r="AG454" i="11" s="1"/>
  <c r="L454" i="10" s="1"/>
  <c r="AG361" i="4"/>
  <c r="AC359" i="11"/>
  <c r="AG359" i="11" s="1"/>
  <c r="L359" i="10" s="1"/>
  <c r="I354" i="11"/>
  <c r="J354" i="11" s="1"/>
  <c r="Q354" i="11"/>
  <c r="L354" i="11"/>
  <c r="N354" i="11"/>
  <c r="O354" i="11"/>
  <c r="P354" i="11"/>
  <c r="M354" i="11"/>
  <c r="K359" i="11"/>
  <c r="E233" i="4"/>
  <c r="G231" i="11"/>
  <c r="K231" i="11" s="1"/>
  <c r="AG398" i="4"/>
  <c r="AC396" i="11"/>
  <c r="AG396" i="11" s="1"/>
  <c r="L396" i="10" s="1"/>
  <c r="Z441" i="4"/>
  <c r="AA439" i="11"/>
  <c r="E44" i="4"/>
  <c r="G42" i="11"/>
  <c r="I42" i="11" s="1"/>
  <c r="E281" i="4"/>
  <c r="G279" i="11"/>
  <c r="AG91" i="4"/>
  <c r="AC89" i="11"/>
  <c r="AG89" i="11" s="1"/>
  <c r="L89" i="10" s="1"/>
  <c r="AG343" i="4"/>
  <c r="I390" i="11"/>
  <c r="J390" i="11" s="1"/>
  <c r="N390" i="11"/>
  <c r="Q390" i="11"/>
  <c r="P390" i="11"/>
  <c r="M390" i="11"/>
  <c r="O390" i="11"/>
  <c r="L390" i="11"/>
  <c r="E115" i="4"/>
  <c r="G113" i="11"/>
  <c r="K113" i="11" s="1"/>
  <c r="K130" i="11"/>
  <c r="J130" i="11"/>
  <c r="T432" i="11"/>
  <c r="E142" i="11"/>
  <c r="T188" i="11"/>
  <c r="K298" i="11"/>
  <c r="T279" i="11"/>
  <c r="G102" i="11"/>
  <c r="K102" i="11" s="1"/>
  <c r="F348" i="11"/>
  <c r="E249" i="11"/>
  <c r="K249" i="11" s="1"/>
  <c r="E320" i="4"/>
  <c r="G319" i="11" s="1"/>
  <c r="T273" i="11"/>
  <c r="S421" i="11"/>
  <c r="S355" i="11"/>
  <c r="B198" i="11"/>
  <c r="B413" i="11"/>
  <c r="T298" i="11"/>
  <c r="E287" i="11"/>
  <c r="G257" i="11"/>
  <c r="K257" i="11" s="1"/>
  <c r="T336" i="11"/>
  <c r="T205" i="11"/>
  <c r="E275" i="4"/>
  <c r="B279" i="11"/>
  <c r="L189" i="11"/>
  <c r="Q189" i="11"/>
  <c r="O189" i="11"/>
  <c r="I189" i="11"/>
  <c r="J189" i="11" s="1"/>
  <c r="M189" i="11"/>
  <c r="P189" i="11"/>
  <c r="N189" i="11"/>
  <c r="E426" i="11"/>
  <c r="T122" i="11"/>
  <c r="B441" i="11"/>
  <c r="K7" i="11"/>
  <c r="J7" i="11"/>
  <c r="T91" i="11"/>
  <c r="S365" i="11"/>
  <c r="U429" i="11"/>
  <c r="D368" i="4"/>
  <c r="F367" i="11" s="1"/>
  <c r="F366" i="11"/>
  <c r="U4" i="11"/>
  <c r="J329" i="4"/>
  <c r="S328" i="11" s="1"/>
  <c r="E389" i="4"/>
  <c r="G388" i="11" s="1"/>
  <c r="G387" i="11"/>
  <c r="K14" i="4"/>
  <c r="T13" i="11" s="1"/>
  <c r="S131" i="11"/>
  <c r="E73" i="4"/>
  <c r="G72" i="11" s="1"/>
  <c r="K72" i="11" s="1"/>
  <c r="G71" i="11"/>
  <c r="K71" i="11" s="1"/>
  <c r="R394" i="11"/>
  <c r="R423" i="11"/>
  <c r="R4" i="11"/>
  <c r="S298" i="11"/>
  <c r="I327" i="11"/>
  <c r="O327" i="11"/>
  <c r="Q327" i="11"/>
  <c r="P327" i="11"/>
  <c r="R306" i="11"/>
  <c r="I77" i="4"/>
  <c r="R76" i="11" s="1"/>
  <c r="R75" i="11"/>
  <c r="U386" i="11"/>
  <c r="S75" i="11"/>
  <c r="S4" i="11"/>
  <c r="K9" i="4"/>
  <c r="T8" i="11" s="1"/>
  <c r="T7" i="11"/>
  <c r="S347" i="11"/>
  <c r="F43" i="11"/>
  <c r="I67" i="4"/>
  <c r="R66" i="11" s="1"/>
  <c r="R65" i="11"/>
  <c r="S39" i="11"/>
  <c r="T391" i="11"/>
  <c r="I14" i="4"/>
  <c r="R13" i="11" s="1"/>
  <c r="R12" i="11"/>
  <c r="I93" i="4"/>
  <c r="R92" i="11" s="1"/>
  <c r="R91" i="11"/>
  <c r="U327" i="11"/>
  <c r="S31" i="11"/>
  <c r="K336" i="11"/>
  <c r="B371" i="11"/>
  <c r="B383" i="11"/>
  <c r="B142" i="11"/>
  <c r="E266" i="4"/>
  <c r="G264" i="11"/>
  <c r="Q264" i="11" s="1"/>
  <c r="K432" i="11"/>
  <c r="K84" i="11"/>
  <c r="B437" i="11"/>
  <c r="F426" i="11"/>
  <c r="G91" i="11"/>
  <c r="H361" i="4"/>
  <c r="S279" i="11"/>
  <c r="I39" i="11"/>
  <c r="J39" i="11" s="1"/>
  <c r="P39" i="11"/>
  <c r="Q39" i="11"/>
  <c r="L39" i="11"/>
  <c r="N39" i="11"/>
  <c r="O39" i="11"/>
  <c r="M39" i="11"/>
  <c r="I286" i="11"/>
  <c r="J286" i="11" s="1"/>
  <c r="N286" i="11"/>
  <c r="Q286" i="11"/>
  <c r="L286" i="11"/>
  <c r="M286" i="11"/>
  <c r="O286" i="11"/>
  <c r="P286" i="11"/>
  <c r="H349" i="4"/>
  <c r="E348" i="11"/>
  <c r="B71" i="11"/>
  <c r="L207" i="4"/>
  <c r="U206" i="11" s="1"/>
  <c r="U205" i="11"/>
  <c r="I275" i="4"/>
  <c r="R274" i="11" s="1"/>
  <c r="R273" i="11"/>
  <c r="G200" i="4"/>
  <c r="E199" i="11" s="1"/>
  <c r="E198" i="11"/>
  <c r="E264" i="11"/>
  <c r="N264" i="11" s="1"/>
  <c r="I216" i="4"/>
  <c r="R215" i="11" s="1"/>
  <c r="R214" i="11"/>
  <c r="U101" i="11"/>
  <c r="B181" i="11"/>
  <c r="L190" i="4"/>
  <c r="U189" i="11" s="1"/>
  <c r="U188" i="11"/>
  <c r="B205" i="11"/>
  <c r="H328" i="4"/>
  <c r="E327" i="11"/>
  <c r="L327" i="11" s="1"/>
  <c r="S386" i="11"/>
  <c r="B84" i="11"/>
  <c r="B347" i="11"/>
  <c r="R421" i="11"/>
  <c r="E306" i="11"/>
  <c r="B355" i="11"/>
  <c r="K318" i="11"/>
  <c r="T159" i="11"/>
  <c r="D207" i="4"/>
  <c r="F205" i="11"/>
  <c r="H232" i="4"/>
  <c r="B257" i="11"/>
  <c r="S413" i="11"/>
  <c r="S142" i="11"/>
  <c r="E355" i="11"/>
  <c r="J362" i="4"/>
  <c r="S360" i="11"/>
  <c r="E383" i="11"/>
  <c r="S188" i="11"/>
  <c r="B75" i="11"/>
  <c r="P23" i="11"/>
  <c r="F8" i="11"/>
  <c r="D10" i="4"/>
  <c r="F9" i="11" s="1"/>
  <c r="O11" i="11"/>
  <c r="E403" i="4"/>
  <c r="G401" i="11"/>
  <c r="K401" i="11" s="1"/>
  <c r="Q30" i="11"/>
  <c r="L30" i="11"/>
  <c r="N130" i="11"/>
  <c r="P412" i="11"/>
  <c r="O412" i="11"/>
  <c r="K425" i="11"/>
  <c r="J425" i="11"/>
  <c r="AH434" i="4"/>
  <c r="AC432" i="11"/>
  <c r="AG432" i="11" s="1"/>
  <c r="L432" i="10" s="1"/>
  <c r="K385" i="11"/>
  <c r="J385" i="11"/>
  <c r="L257" i="11"/>
  <c r="E443" i="4"/>
  <c r="G441" i="11"/>
  <c r="I441" i="11" s="1"/>
  <c r="J441" i="11" s="1"/>
  <c r="I386" i="11"/>
  <c r="J386" i="11" s="1"/>
  <c r="M386" i="11"/>
  <c r="N386" i="11"/>
  <c r="O386" i="11"/>
  <c r="L386" i="11"/>
  <c r="P386" i="11"/>
  <c r="Q386" i="11"/>
  <c r="I74" i="11"/>
  <c r="J74" i="11" s="1"/>
  <c r="N74" i="11"/>
  <c r="M74" i="11"/>
  <c r="O74" i="11"/>
  <c r="L74" i="11"/>
  <c r="P74" i="11"/>
  <c r="Q74" i="11"/>
  <c r="N141" i="11"/>
  <c r="D176" i="4"/>
  <c r="F174" i="11"/>
  <c r="P204" i="11"/>
  <c r="I242" i="11"/>
  <c r="J242" i="11" s="1"/>
  <c r="L242" i="11"/>
  <c r="Q242" i="11"/>
  <c r="P242" i="11"/>
  <c r="N242" i="11"/>
  <c r="M242" i="11"/>
  <c r="O242" i="11"/>
  <c r="J297" i="11"/>
  <c r="T121" i="11"/>
  <c r="E144" i="4"/>
  <c r="G142" i="11"/>
  <c r="L142" i="11" s="1"/>
  <c r="P400" i="11"/>
  <c r="D93" i="4"/>
  <c r="F91" i="11"/>
  <c r="O230" i="11"/>
  <c r="Q230" i="11"/>
  <c r="AK30" i="4"/>
  <c r="AH28" i="11"/>
  <c r="M28" i="10" s="1"/>
  <c r="K421" i="11"/>
  <c r="Q365" i="11"/>
  <c r="I365" i="11"/>
  <c r="L365" i="11"/>
  <c r="L376" i="11"/>
  <c r="I17" i="11"/>
  <c r="J17" i="11" s="1"/>
  <c r="L17" i="11"/>
  <c r="M17" i="11"/>
  <c r="P17" i="11"/>
  <c r="O17" i="11"/>
  <c r="N17" i="11"/>
  <c r="Q17" i="11"/>
  <c r="D123" i="4"/>
  <c r="F121" i="11"/>
  <c r="D183" i="4"/>
  <c r="F181" i="11"/>
  <c r="L249" i="11"/>
  <c r="I249" i="11"/>
  <c r="O249" i="11"/>
  <c r="P249" i="11"/>
  <c r="Q249" i="11"/>
  <c r="D308" i="4"/>
  <c r="F306" i="11"/>
  <c r="M425" i="11"/>
  <c r="K6" i="11"/>
  <c r="J6" i="11"/>
  <c r="J455" i="11"/>
  <c r="O455" i="11"/>
  <c r="N455" i="11"/>
  <c r="K455" i="11"/>
  <c r="Q455" i="11"/>
  <c r="P455" i="11"/>
  <c r="M455" i="11"/>
  <c r="Q445" i="11"/>
  <c r="N445" i="11"/>
  <c r="N423" i="11"/>
  <c r="M6" i="11"/>
  <c r="V10" i="4"/>
  <c r="AA8" i="11"/>
  <c r="L187" i="11"/>
  <c r="M285" i="11"/>
  <c r="L285" i="11"/>
  <c r="E153" i="4"/>
  <c r="G151" i="11"/>
  <c r="N151" i="11" s="1"/>
  <c r="K279" i="11"/>
  <c r="N30" i="4"/>
  <c r="S24" i="11"/>
  <c r="W27" i="4"/>
  <c r="R24" i="11"/>
  <c r="N456" i="4"/>
  <c r="B434" i="4"/>
  <c r="B77" i="4"/>
  <c r="H287" i="4"/>
  <c r="B86" i="4"/>
  <c r="G379" i="4"/>
  <c r="E161" i="4"/>
  <c r="J281" i="4"/>
  <c r="H160" i="4"/>
  <c r="J190" i="4"/>
  <c r="B357" i="4"/>
  <c r="B161" i="4"/>
  <c r="G396" i="4"/>
  <c r="J233" i="4"/>
  <c r="J288" i="4"/>
  <c r="K144" i="4"/>
  <c r="K104" i="4"/>
  <c r="K183" i="4"/>
  <c r="E300" i="4"/>
  <c r="J144" i="4"/>
  <c r="B183" i="4"/>
  <c r="J169" i="4"/>
  <c r="K161" i="4"/>
  <c r="B207" i="4"/>
  <c r="K73" i="4"/>
  <c r="G373" i="4"/>
  <c r="H384" i="4"/>
  <c r="H25" i="4"/>
  <c r="J388" i="4"/>
  <c r="S387" i="11" s="1"/>
  <c r="H402" i="4"/>
  <c r="H199" i="4"/>
  <c r="D234" i="4"/>
  <c r="B320" i="4"/>
  <c r="K266" i="4"/>
  <c r="H52" i="4"/>
  <c r="J259" i="4"/>
  <c r="B153" i="4"/>
  <c r="K153" i="4"/>
  <c r="J415" i="4"/>
  <c r="S414" i="11" s="1"/>
  <c r="J245" i="4"/>
  <c r="H307" i="4"/>
  <c r="B259" i="4"/>
  <c r="H265" i="4"/>
  <c r="J295" i="4"/>
  <c r="H206" i="4"/>
  <c r="K245" i="4"/>
  <c r="T244" i="11" s="1"/>
  <c r="H143" i="4"/>
  <c r="J176" i="4"/>
  <c r="I73" i="4"/>
  <c r="K58" i="4"/>
  <c r="B93" i="4"/>
  <c r="B295" i="4"/>
  <c r="AL379" i="4"/>
  <c r="E26" i="4"/>
  <c r="E27" i="4" s="1"/>
  <c r="K86" i="4"/>
  <c r="B216" i="4"/>
  <c r="G320" i="4"/>
  <c r="H319" i="4"/>
  <c r="H366" i="4"/>
  <c r="J73" i="4"/>
  <c r="G259" i="4"/>
  <c r="J153" i="4"/>
  <c r="L183" i="4"/>
  <c r="J275" i="4"/>
  <c r="S274" i="11" s="1"/>
  <c r="L289" i="4"/>
  <c r="U288" i="11" s="1"/>
  <c r="E308" i="4"/>
  <c r="G307" i="11" s="1"/>
  <c r="B26" i="4"/>
  <c r="L439" i="4"/>
  <c r="K184" i="4"/>
  <c r="J207" i="4"/>
  <c r="S206" i="11" s="1"/>
  <c r="B73" i="4"/>
  <c r="L103" i="4"/>
  <c r="L176" i="4"/>
  <c r="K170" i="4"/>
  <c r="H244" i="4"/>
  <c r="K379" i="4"/>
  <c r="K33" i="4"/>
  <c r="T32" i="11" s="1"/>
  <c r="G308" i="4"/>
  <c r="E307" i="11" s="1"/>
  <c r="B300" i="4"/>
  <c r="B67" i="4"/>
  <c r="J200" i="4"/>
  <c r="E245" i="4"/>
  <c r="G244" i="11" s="1"/>
  <c r="K59" i="4"/>
  <c r="J266" i="4"/>
  <c r="B233" i="4"/>
  <c r="L251" i="4"/>
  <c r="U250" i="11" s="1"/>
  <c r="H72" i="4"/>
  <c r="D53" i="4"/>
  <c r="J53" i="4"/>
  <c r="G44" i="4"/>
  <c r="B379" i="4"/>
  <c r="B329" i="4"/>
  <c r="I169" i="4"/>
  <c r="R168" i="11" s="1"/>
  <c r="H356" i="4"/>
  <c r="I245" i="4"/>
  <c r="R244" i="11" s="1"/>
  <c r="L259" i="4"/>
  <c r="U258" i="11" s="1"/>
  <c r="I183" i="4"/>
  <c r="R182" i="11" s="1"/>
  <c r="G266" i="4"/>
  <c r="E265" i="11" s="1"/>
  <c r="L144" i="4"/>
  <c r="U143" i="11" s="1"/>
  <c r="H190" i="4"/>
  <c r="E191" i="4"/>
  <c r="G190" i="11" s="1"/>
  <c r="K190" i="11" s="1"/>
  <c r="J396" i="4"/>
  <c r="K374" i="4"/>
  <c r="B367" i="4"/>
  <c r="I251" i="4"/>
  <c r="R250" i="11" s="1"/>
  <c r="L115" i="4"/>
  <c r="U114" i="11" s="1"/>
  <c r="B349" i="4"/>
  <c r="K201" i="4"/>
  <c r="B14" i="4"/>
  <c r="B190" i="4"/>
  <c r="B275" i="4"/>
  <c r="L123" i="4"/>
  <c r="U122" i="11" s="1"/>
  <c r="I154" i="4"/>
  <c r="R153" i="11" s="1"/>
  <c r="G169" i="4"/>
  <c r="E168" i="11" s="1"/>
  <c r="G329" i="4"/>
  <c r="J26" i="4"/>
  <c r="H85" i="4"/>
  <c r="K308" i="4"/>
  <c r="E357" i="4"/>
  <c r="G356" i="11" s="1"/>
  <c r="K356" i="11" s="1"/>
  <c r="H43" i="4"/>
  <c r="I161" i="4"/>
  <c r="R160" i="11" s="1"/>
  <c r="I281" i="4"/>
  <c r="R280" i="11" s="1"/>
  <c r="H337" i="4"/>
  <c r="D252" i="4"/>
  <c r="B246" i="4"/>
  <c r="E208" i="4"/>
  <c r="G207" i="11" s="1"/>
  <c r="H207" i="4"/>
  <c r="AL53" i="4"/>
  <c r="AI52" i="11" s="1"/>
  <c r="AL93" i="4"/>
  <c r="AI92" i="11" s="1"/>
  <c r="B251" i="4"/>
  <c r="I200" i="4"/>
  <c r="R199" i="11" s="1"/>
  <c r="K452" i="4"/>
  <c r="T451" i="11" s="1"/>
  <c r="H175" i="4"/>
  <c r="E176" i="4"/>
  <c r="G175" i="11" s="1"/>
  <c r="K175" i="11" s="1"/>
  <c r="L246" i="4"/>
  <c r="U245" i="11" s="1"/>
  <c r="B439" i="4"/>
  <c r="E93" i="4"/>
  <c r="G92" i="11" s="1"/>
  <c r="K92" i="11" s="1"/>
  <c r="L208" i="4"/>
  <c r="U207" i="11" s="1"/>
  <c r="I217" i="4"/>
  <c r="R216" i="11" s="1"/>
  <c r="D266" i="4"/>
  <c r="F265" i="11" s="1"/>
  <c r="L281" i="4"/>
  <c r="U280" i="11" s="1"/>
  <c r="B45" i="4"/>
  <c r="H281" i="4"/>
  <c r="G338" i="4"/>
  <c r="B169" i="4"/>
  <c r="D86" i="4"/>
  <c r="L73" i="4"/>
  <c r="L153" i="4"/>
  <c r="U152" i="11" s="1"/>
  <c r="D235" i="4"/>
  <c r="F234" i="11" s="1"/>
  <c r="B373" i="4"/>
  <c r="L33" i="4"/>
  <c r="U32" i="11" s="1"/>
  <c r="AL123" i="4"/>
  <c r="AI122" i="11" s="1"/>
  <c r="B144" i="4"/>
  <c r="J183" i="4"/>
  <c r="S182" i="11" s="1"/>
  <c r="B301" i="4"/>
  <c r="B362" i="4"/>
  <c r="L161" i="4"/>
  <c r="U160" i="11" s="1"/>
  <c r="K217" i="4"/>
  <c r="T216" i="11" s="1"/>
  <c r="B176" i="4"/>
  <c r="E216" i="4"/>
  <c r="K259" i="4"/>
  <c r="T258" i="11" s="1"/>
  <c r="J251" i="4"/>
  <c r="S250" i="11" s="1"/>
  <c r="I144" i="4"/>
  <c r="R143" i="11" s="1"/>
  <c r="I266" i="4"/>
  <c r="R265" i="11" s="1"/>
  <c r="D144" i="4"/>
  <c r="F143" i="11" s="1"/>
  <c r="D288" i="4"/>
  <c r="F287" i="11" s="1"/>
  <c r="L233" i="4"/>
  <c r="U232" i="11" s="1"/>
  <c r="H299" i="4"/>
  <c r="I190" i="4"/>
  <c r="R189" i="11" s="1"/>
  <c r="H152" i="4"/>
  <c r="L191" i="4"/>
  <c r="U190" i="11" s="1"/>
  <c r="B388" i="4"/>
  <c r="I233" i="4"/>
  <c r="R232" i="11" s="1"/>
  <c r="B33" i="4"/>
  <c r="L201" i="4"/>
  <c r="U200" i="11" s="1"/>
  <c r="K177" i="4"/>
  <c r="T176" i="11" s="1"/>
  <c r="I259" i="4"/>
  <c r="R258" i="11" s="1"/>
  <c r="AL86" i="4"/>
  <c r="AI85" i="11" s="1"/>
  <c r="K251" i="4"/>
  <c r="T250" i="11" s="1"/>
  <c r="J216" i="4"/>
  <c r="S215" i="11" s="1"/>
  <c r="I176" i="4"/>
  <c r="R175" i="11" s="1"/>
  <c r="D320" i="4"/>
  <c r="F319" i="11" s="1"/>
  <c r="B115" i="4"/>
  <c r="H92" i="4"/>
  <c r="I26" i="4"/>
  <c r="D338" i="4"/>
  <c r="F337" i="11" s="1"/>
  <c r="I452" i="4"/>
  <c r="R451" i="11" s="1"/>
  <c r="L455" i="4"/>
  <c r="U454" i="11" s="1"/>
  <c r="H182" i="4"/>
  <c r="E183" i="4"/>
  <c r="G182" i="11" s="1"/>
  <c r="K182" i="11" s="1"/>
  <c r="B288" i="4"/>
  <c r="L266" i="4"/>
  <c r="U265" i="11" s="1"/>
  <c r="B134" i="4"/>
  <c r="G134" i="4"/>
  <c r="E133" i="11" s="1"/>
  <c r="D260" i="4"/>
  <c r="F259" i="11" s="1"/>
  <c r="I207" i="4"/>
  <c r="R206" i="11" s="1"/>
  <c r="L170" i="4"/>
  <c r="U169" i="11" s="1"/>
  <c r="J161" i="4"/>
  <c r="S160" i="11" s="1"/>
  <c r="D200" i="4"/>
  <c r="F199" i="11" s="1"/>
  <c r="D170" i="4"/>
  <c r="F169" i="11" s="1"/>
  <c r="G208" i="4"/>
  <c r="E207" i="11" s="1"/>
  <c r="G407" i="4"/>
  <c r="J349" i="4"/>
  <c r="L329" i="4"/>
  <c r="J33" i="4"/>
  <c r="L77" i="4"/>
  <c r="G67" i="4"/>
  <c r="K295" i="4"/>
  <c r="E367" i="4"/>
  <c r="G366" i="11" s="1"/>
  <c r="J103" i="4"/>
  <c r="J133" i="4"/>
  <c r="I415" i="4"/>
  <c r="I396" i="4"/>
  <c r="J86" i="4"/>
  <c r="J309" i="4"/>
  <c r="D329" i="4"/>
  <c r="F328" i="11" s="1"/>
  <c r="K68" i="4"/>
  <c r="K10" i="4"/>
  <c r="K44" i="4"/>
  <c r="I308" i="4"/>
  <c r="J14" i="4"/>
  <c r="K396" i="4"/>
  <c r="J300" i="4"/>
  <c r="K93" i="4"/>
  <c r="D45" i="4"/>
  <c r="J9" i="4"/>
  <c r="K26" i="4"/>
  <c r="T25" i="11" s="1"/>
  <c r="J44" i="4"/>
  <c r="S43" i="11" s="1"/>
  <c r="J20" i="4"/>
  <c r="S19" i="11" s="1"/>
  <c r="J123" i="4"/>
  <c r="K362" i="4"/>
  <c r="J77" i="4"/>
  <c r="L357" i="4"/>
  <c r="L388" i="4"/>
  <c r="L349" i="4"/>
  <c r="J367" i="4"/>
  <c r="K415" i="4"/>
  <c r="T414" i="11" s="1"/>
  <c r="J296" i="4"/>
  <c r="J115" i="4"/>
  <c r="S114" i="11" s="1"/>
  <c r="J403" i="4"/>
  <c r="J338" i="4"/>
  <c r="S337" i="11" s="1"/>
  <c r="J434" i="4"/>
  <c r="H14" i="4"/>
  <c r="E15" i="4"/>
  <c r="G14" i="11" s="1"/>
  <c r="K14" i="11" s="1"/>
  <c r="I439" i="4"/>
  <c r="D59" i="4"/>
  <c r="F58" i="11" s="1"/>
  <c r="K389" i="4"/>
  <c r="T388" i="11" s="1"/>
  <c r="I123" i="4"/>
  <c r="R122" i="11" s="1"/>
  <c r="K349" i="4"/>
  <c r="T348" i="11" s="1"/>
  <c r="I103" i="4"/>
  <c r="R102" i="11" s="1"/>
  <c r="I68" i="4"/>
  <c r="R67" i="11" s="1"/>
  <c r="L338" i="4"/>
  <c r="U337" i="11" s="1"/>
  <c r="D350" i="4"/>
  <c r="F349" i="11" s="1"/>
  <c r="H32" i="4"/>
  <c r="L93" i="4"/>
  <c r="U92" i="11" s="1"/>
  <c r="D33" i="4"/>
  <c r="F32" i="11" s="1"/>
  <c r="D116" i="4"/>
  <c r="F115" i="11" s="1"/>
  <c r="B403" i="4"/>
  <c r="I388" i="4"/>
  <c r="R387" i="11" s="1"/>
  <c r="I349" i="4"/>
  <c r="R348" i="11" s="1"/>
  <c r="E20" i="4"/>
  <c r="H19" i="4"/>
  <c r="L396" i="4"/>
  <c r="U395" i="11" s="1"/>
  <c r="L20" i="4"/>
  <c r="U19" i="11" s="1"/>
  <c r="I134" i="4"/>
  <c r="R133" i="11" s="1"/>
  <c r="I86" i="4"/>
  <c r="R85" i="11" s="1"/>
  <c r="G77" i="4"/>
  <c r="E76" i="11" s="1"/>
  <c r="D68" i="4"/>
  <c r="F67" i="11" s="1"/>
  <c r="K368" i="4"/>
  <c r="T367" i="11" s="1"/>
  <c r="I15" i="4"/>
  <c r="R14" i="11" s="1"/>
  <c r="L45" i="4"/>
  <c r="U44" i="11" s="1"/>
  <c r="G58" i="4"/>
  <c r="E57" i="11" s="1"/>
  <c r="L290" i="4"/>
  <c r="U289" i="11" s="1"/>
  <c r="L367" i="4"/>
  <c r="U366" i="11" s="1"/>
  <c r="H395" i="4"/>
  <c r="E396" i="4"/>
  <c r="G395" i="11" s="1"/>
  <c r="I295" i="4"/>
  <c r="R294" i="11" s="1"/>
  <c r="I33" i="4"/>
  <c r="R32" i="11" s="1"/>
  <c r="I94" i="4"/>
  <c r="R93" i="11" s="1"/>
  <c r="D373" i="4"/>
  <c r="F372" i="11" s="1"/>
  <c r="L14" i="4"/>
  <c r="U13" i="11" s="1"/>
  <c r="L434" i="4"/>
  <c r="D358" i="4"/>
  <c r="F357" i="11" s="1"/>
  <c r="E374" i="4"/>
  <c r="G373" i="11" s="1"/>
  <c r="D396" i="4"/>
  <c r="F395" i="11" s="1"/>
  <c r="E58" i="4"/>
  <c r="G57" i="11" s="1"/>
  <c r="L57" i="11" s="1"/>
  <c r="L9" i="4"/>
  <c r="U8" i="11" s="1"/>
  <c r="L300" i="4"/>
  <c r="U299" i="11" s="1"/>
  <c r="L362" i="4"/>
  <c r="U361" i="11" s="1"/>
  <c r="I53" i="4"/>
  <c r="R52" i="11" s="1"/>
  <c r="I338" i="4"/>
  <c r="R337" i="11" s="1"/>
  <c r="L407" i="4"/>
  <c r="U406" i="11" s="1"/>
  <c r="L26" i="4"/>
  <c r="U25" i="11" s="1"/>
  <c r="K87" i="4"/>
  <c r="T86" i="11" s="1"/>
  <c r="I403" i="4"/>
  <c r="L320" i="4"/>
  <c r="U319" i="11" s="1"/>
  <c r="L415" i="4"/>
  <c r="U414" i="11" s="1"/>
  <c r="E123" i="4"/>
  <c r="G122" i="11" s="1"/>
  <c r="H122" i="4"/>
  <c r="H57" i="4"/>
  <c r="I20" i="4"/>
  <c r="R19" i="11" s="1"/>
  <c r="G9" i="4"/>
  <c r="E8" i="11" s="1"/>
  <c r="H8" i="4"/>
  <c r="K329" i="4"/>
  <c r="T328" i="11" s="1"/>
  <c r="L403" i="4"/>
  <c r="I320" i="4"/>
  <c r="R319" i="11" s="1"/>
  <c r="I407" i="4"/>
  <c r="R406" i="11" s="1"/>
  <c r="L58" i="4"/>
  <c r="U57" i="11" s="1"/>
  <c r="I44" i="4"/>
  <c r="R43" i="11" s="1"/>
  <c r="L295" i="4"/>
  <c r="U294" i="11" s="1"/>
  <c r="L87" i="4"/>
  <c r="U86" i="11" s="1"/>
  <c r="I78" i="4"/>
  <c r="R77" i="11" s="1"/>
  <c r="D14" i="4"/>
  <c r="F13" i="11" s="1"/>
  <c r="D133" i="4"/>
  <c r="J330" i="4"/>
  <c r="S329" i="11" s="1"/>
  <c r="D362" i="4"/>
  <c r="F361" i="11" s="1"/>
  <c r="I434" i="4"/>
  <c r="D73" i="4"/>
  <c r="J67" i="4"/>
  <c r="S66" i="11" s="1"/>
  <c r="I58" i="4"/>
  <c r="R57" i="11" s="1"/>
  <c r="K15" i="4"/>
  <c r="T14" i="11" s="1"/>
  <c r="AL368" i="4"/>
  <c r="AI367" i="11" s="1"/>
  <c r="J407" i="4"/>
  <c r="S406" i="11" s="1"/>
  <c r="J443" i="4"/>
  <c r="G415" i="4"/>
  <c r="E414" i="11" s="1"/>
  <c r="H414" i="4"/>
  <c r="D415" i="4"/>
  <c r="F414" i="11" s="1"/>
  <c r="J93" i="4"/>
  <c r="S92" i="11" s="1"/>
  <c r="J320" i="4"/>
  <c r="S319" i="11" s="1"/>
  <c r="J379" i="4"/>
  <c r="I379" i="4"/>
  <c r="R378" i="11" s="1"/>
  <c r="I300" i="4"/>
  <c r="R299" i="11" s="1"/>
  <c r="J58" i="4"/>
  <c r="S57" i="11" s="1"/>
  <c r="I362" i="4"/>
  <c r="R361" i="11" s="1"/>
  <c r="I357" i="4"/>
  <c r="R356" i="11" s="1"/>
  <c r="I367" i="4"/>
  <c r="R366" i="11" s="1"/>
  <c r="L379" i="4"/>
  <c r="U378" i="11" s="1"/>
  <c r="I329" i="4"/>
  <c r="R328" i="11" s="1"/>
  <c r="I443" i="4"/>
  <c r="I9" i="4"/>
  <c r="R8" i="11" s="1"/>
  <c r="L308" i="4"/>
  <c r="U307" i="11" s="1"/>
  <c r="L443" i="4"/>
  <c r="H76" i="4"/>
  <c r="J439" i="4"/>
  <c r="K133" i="4"/>
  <c r="T132" i="11" s="1"/>
  <c r="G104" i="4"/>
  <c r="E103" i="11" s="1"/>
  <c r="L53" i="4"/>
  <c r="U52" i="11" s="1"/>
  <c r="D403" i="4"/>
  <c r="F402" i="11" s="1"/>
  <c r="H53" i="4"/>
  <c r="E54" i="4"/>
  <c r="I116" i="4"/>
  <c r="R115" i="11" s="1"/>
  <c r="L373" i="4"/>
  <c r="U372" i="11" s="1"/>
  <c r="L67" i="4"/>
  <c r="U66" i="11" s="1"/>
  <c r="J389" i="4"/>
  <c r="AL115" i="4"/>
  <c r="AI114" i="11" s="1"/>
  <c r="B443" i="4"/>
  <c r="J357" i="4"/>
  <c r="K77" i="4"/>
  <c r="D407" i="4"/>
  <c r="F406" i="11" s="1"/>
  <c r="G144" i="4"/>
  <c r="D154" i="4"/>
  <c r="J373" i="4"/>
  <c r="D27" i="4"/>
  <c r="F26" i="11" s="1"/>
  <c r="D191" i="4"/>
  <c r="F190" i="11" s="1"/>
  <c r="B309" i="4"/>
  <c r="D217" i="4"/>
  <c r="F216" i="11" s="1"/>
  <c r="K321" i="4"/>
  <c r="K407" i="4"/>
  <c r="E162" i="4"/>
  <c r="H161" i="4"/>
  <c r="E104" i="4"/>
  <c r="H103" i="4"/>
  <c r="B124" i="4"/>
  <c r="B396" i="4"/>
  <c r="B20" i="4"/>
  <c r="K434" i="4"/>
  <c r="B53" i="4"/>
  <c r="K20" i="4"/>
  <c r="B200" i="4"/>
  <c r="D380" i="4"/>
  <c r="H388" i="4"/>
  <c r="G389" i="4"/>
  <c r="K190" i="4"/>
  <c r="B338" i="4"/>
  <c r="E259" i="4"/>
  <c r="H258" i="4"/>
  <c r="K338" i="4"/>
  <c r="H442" i="4"/>
  <c r="E434" i="4"/>
  <c r="H433" i="4"/>
  <c r="E276" i="4"/>
  <c r="H275" i="4"/>
  <c r="E169" i="4"/>
  <c r="H168" i="4"/>
  <c r="B281" i="4"/>
  <c r="G300" i="4"/>
  <c r="E299" i="11" s="1"/>
  <c r="H241" i="4"/>
  <c r="K281" i="4"/>
  <c r="B59" i="4"/>
  <c r="K443" i="4"/>
  <c r="D389" i="4"/>
  <c r="B407" i="4"/>
  <c r="E358" i="4"/>
  <c r="G357" i="11" s="1"/>
  <c r="K357" i="11" s="1"/>
  <c r="K124" i="4"/>
  <c r="K233" i="4"/>
  <c r="B415" i="4"/>
  <c r="K300" i="4"/>
  <c r="D296" i="4"/>
  <c r="F295" i="11" s="1"/>
  <c r="K207" i="4"/>
  <c r="G282" i="4"/>
  <c r="G216" i="4"/>
  <c r="H215" i="4"/>
  <c r="H294" i="4"/>
  <c r="E295" i="4"/>
  <c r="B266" i="4"/>
  <c r="E330" i="4"/>
  <c r="G329" i="11" s="1"/>
  <c r="E68" i="4"/>
  <c r="G67" i="11" s="1"/>
  <c r="H5" i="4"/>
  <c r="B103" i="4"/>
  <c r="E134" i="4"/>
  <c r="G133" i="11" s="1"/>
  <c r="H133" i="4"/>
  <c r="G251" i="4"/>
  <c r="H250" i="4"/>
  <c r="H406" i="4"/>
  <c r="E407" i="4"/>
  <c r="G406" i="11" s="1"/>
  <c r="B87" i="4"/>
  <c r="K288" i="4"/>
  <c r="K439" i="4"/>
  <c r="E301" i="4"/>
  <c r="G300" i="11" s="1"/>
  <c r="K275" i="4"/>
  <c r="K309" i="4"/>
  <c r="H427" i="4"/>
  <c r="P65" i="11" l="1"/>
  <c r="N65" i="11"/>
  <c r="Q167" i="11"/>
  <c r="O167" i="11"/>
  <c r="N327" i="11"/>
  <c r="O65" i="11"/>
  <c r="Q65" i="11"/>
  <c r="AE8" i="11"/>
  <c r="K8" i="10" s="1"/>
  <c r="M167" i="11"/>
  <c r="M31" i="11"/>
  <c r="I31" i="11"/>
  <c r="J31" i="11" s="1"/>
  <c r="Q257" i="11"/>
  <c r="AD358" i="11"/>
  <c r="I358" i="10" s="1"/>
  <c r="Q31" i="11"/>
  <c r="J293" i="11"/>
  <c r="K133" i="11"/>
  <c r="N257" i="11"/>
  <c r="K31" i="11"/>
  <c r="AE439" i="11"/>
  <c r="K439" i="10" s="1"/>
  <c r="O429" i="11"/>
  <c r="AE364" i="11"/>
  <c r="K364" i="10" s="1"/>
  <c r="AD8" i="11"/>
  <c r="I8" i="10" s="1"/>
  <c r="N31" i="11"/>
  <c r="M249" i="11"/>
  <c r="M429" i="11"/>
  <c r="N249" i="11"/>
  <c r="N365" i="11"/>
  <c r="I257" i="11"/>
  <c r="J257" i="11" s="1"/>
  <c r="O257" i="11"/>
  <c r="L429" i="11"/>
  <c r="Q429" i="11"/>
  <c r="P429" i="11"/>
  <c r="J249" i="11"/>
  <c r="M257" i="11"/>
  <c r="P257" i="11"/>
  <c r="P264" i="11"/>
  <c r="N429" i="11"/>
  <c r="I429" i="11"/>
  <c r="J429" i="11" s="1"/>
  <c r="O214" i="11"/>
  <c r="P57" i="11"/>
  <c r="I142" i="11"/>
  <c r="J142" i="11" s="1"/>
  <c r="I250" i="11"/>
  <c r="Q355" i="11"/>
  <c r="O293" i="11"/>
  <c r="N84" i="11"/>
  <c r="N71" i="11"/>
  <c r="I264" i="11"/>
  <c r="M198" i="11"/>
  <c r="K91" i="11"/>
  <c r="I84" i="11"/>
  <c r="J84" i="11" s="1"/>
  <c r="M71" i="11"/>
  <c r="K57" i="11"/>
  <c r="M264" i="11"/>
  <c r="P113" i="11"/>
  <c r="Q250" i="11"/>
  <c r="N42" i="11"/>
  <c r="P198" i="11"/>
  <c r="Q391" i="11"/>
  <c r="M355" i="11"/>
  <c r="K121" i="11"/>
  <c r="Q57" i="11"/>
  <c r="O441" i="11"/>
  <c r="N142" i="11"/>
  <c r="I356" i="11"/>
  <c r="J356" i="11" s="1"/>
  <c r="L243" i="11"/>
  <c r="I198" i="11"/>
  <c r="J198" i="11" s="1"/>
  <c r="N391" i="11"/>
  <c r="P355" i="11"/>
  <c r="P42" i="11"/>
  <c r="H27" i="4"/>
  <c r="G26" i="11"/>
  <c r="K26" i="11" s="1"/>
  <c r="T116" i="11"/>
  <c r="T123" i="11"/>
  <c r="I190" i="11"/>
  <c r="J190" i="11" s="1"/>
  <c r="M190" i="11"/>
  <c r="N190" i="11"/>
  <c r="Q190" i="11"/>
  <c r="O190" i="11"/>
  <c r="L190" i="11"/>
  <c r="P190" i="11"/>
  <c r="T76" i="11"/>
  <c r="L358" i="4"/>
  <c r="U356" i="11"/>
  <c r="I397" i="4"/>
  <c r="R396" i="11" s="1"/>
  <c r="R395" i="11"/>
  <c r="U72" i="11"/>
  <c r="E372" i="11"/>
  <c r="B160" i="11"/>
  <c r="I306" i="11"/>
  <c r="J306" i="11" s="1"/>
  <c r="N306" i="11"/>
  <c r="Q306" i="11"/>
  <c r="M306" i="11"/>
  <c r="L306" i="11"/>
  <c r="O306" i="11"/>
  <c r="P306" i="11"/>
  <c r="F122" i="11"/>
  <c r="D124" i="4"/>
  <c r="AG344" i="4"/>
  <c r="Z442" i="4"/>
  <c r="AA440" i="11"/>
  <c r="O437" i="4"/>
  <c r="O438" i="4" s="1"/>
  <c r="O439" i="4" s="1"/>
  <c r="O441" i="4" s="1"/>
  <c r="O442" i="4" s="1"/>
  <c r="O443" i="4" s="1"/>
  <c r="O444" i="4" s="1"/>
  <c r="O445" i="4" s="1"/>
  <c r="O446" i="4" s="1"/>
  <c r="O449" i="4" s="1"/>
  <c r="O450" i="4" s="1"/>
  <c r="O451" i="4" s="1"/>
  <c r="O452" i="4" s="1"/>
  <c r="O453" i="4" s="1"/>
  <c r="O454" i="4" s="1"/>
  <c r="O455" i="4" s="1"/>
  <c r="O456" i="4" s="1"/>
  <c r="O457" i="4" s="1"/>
  <c r="O458" i="4" s="1"/>
  <c r="Z434" i="11"/>
  <c r="AD12" i="4"/>
  <c r="AB10" i="11"/>
  <c r="AF10" i="11" s="1"/>
  <c r="J10" i="10" s="1"/>
  <c r="M11" i="4"/>
  <c r="Z9" i="11"/>
  <c r="F378" i="11"/>
  <c r="Q336" i="11"/>
  <c r="B162" i="4"/>
  <c r="T232" i="11"/>
  <c r="T280" i="11"/>
  <c r="H434" i="4"/>
  <c r="G433" i="11"/>
  <c r="K433" i="11" s="1"/>
  <c r="B337" i="11"/>
  <c r="E388" i="11"/>
  <c r="T433" i="11"/>
  <c r="G161" i="11"/>
  <c r="K161" i="11" s="1"/>
  <c r="T320" i="11"/>
  <c r="S372" i="11"/>
  <c r="E321" i="4"/>
  <c r="G320" i="11" s="1"/>
  <c r="E143" i="11"/>
  <c r="D369" i="4"/>
  <c r="F368" i="11" s="1"/>
  <c r="H54" i="4"/>
  <c r="G53" i="11"/>
  <c r="K53" i="11" s="1"/>
  <c r="S378" i="11"/>
  <c r="U402" i="11"/>
  <c r="K8" i="11"/>
  <c r="R402" i="11"/>
  <c r="U433" i="11"/>
  <c r="I374" i="4"/>
  <c r="R373" i="11" s="1"/>
  <c r="G19" i="11"/>
  <c r="K19" i="11" s="1"/>
  <c r="S366" i="11"/>
  <c r="T92" i="11"/>
  <c r="T395" i="11"/>
  <c r="S13" i="11"/>
  <c r="T67" i="11"/>
  <c r="S308" i="11"/>
  <c r="I416" i="4"/>
  <c r="R415" i="11" s="1"/>
  <c r="R414" i="11"/>
  <c r="G68" i="4"/>
  <c r="E67" i="11" s="1"/>
  <c r="N67" i="11" s="1"/>
  <c r="E66" i="11"/>
  <c r="K207" i="11"/>
  <c r="B287" i="11"/>
  <c r="I319" i="11"/>
  <c r="O319" i="11"/>
  <c r="Q319" i="11"/>
  <c r="P319" i="11"/>
  <c r="I276" i="4"/>
  <c r="R275" i="11" s="1"/>
  <c r="B32" i="11"/>
  <c r="B387" i="11"/>
  <c r="L217" i="4"/>
  <c r="U216" i="11" s="1"/>
  <c r="B372" i="11"/>
  <c r="F251" i="11"/>
  <c r="H329" i="4"/>
  <c r="E328" i="11"/>
  <c r="M328" i="11" s="1"/>
  <c r="B189" i="11"/>
  <c r="B366" i="11"/>
  <c r="D54" i="4"/>
  <c r="F53" i="11" s="1"/>
  <c r="F52" i="11"/>
  <c r="T58" i="11"/>
  <c r="J201" i="4"/>
  <c r="S200" i="11" s="1"/>
  <c r="S199" i="11"/>
  <c r="K307" i="11"/>
  <c r="I289" i="4"/>
  <c r="K171" i="4"/>
  <c r="T170" i="11" s="1"/>
  <c r="T169" i="11"/>
  <c r="L177" i="4"/>
  <c r="U176" i="11" s="1"/>
  <c r="U175" i="11"/>
  <c r="T183" i="11"/>
  <c r="B294" i="11"/>
  <c r="B152" i="11"/>
  <c r="T265" i="11"/>
  <c r="B319" i="11"/>
  <c r="T72" i="11"/>
  <c r="B206" i="11"/>
  <c r="S143" i="11"/>
  <c r="G299" i="11"/>
  <c r="K299" i="11" s="1"/>
  <c r="G160" i="11"/>
  <c r="K160" i="11" s="1"/>
  <c r="B433" i="11"/>
  <c r="E154" i="4"/>
  <c r="G152" i="11"/>
  <c r="K152" i="11" s="1"/>
  <c r="H153" i="4"/>
  <c r="F307" i="11"/>
  <c r="D309" i="4"/>
  <c r="I181" i="11"/>
  <c r="J181" i="11" s="1"/>
  <c r="O181" i="11"/>
  <c r="L181" i="11"/>
  <c r="Q181" i="11"/>
  <c r="N181" i="11"/>
  <c r="P181" i="11"/>
  <c r="M181" i="11"/>
  <c r="M365" i="11"/>
  <c r="AK31" i="4"/>
  <c r="AH29" i="11"/>
  <c r="M29" i="10" s="1"/>
  <c r="F175" i="11"/>
  <c r="D177" i="4"/>
  <c r="AH435" i="4"/>
  <c r="AC433" i="11"/>
  <c r="AG433" i="11" s="1"/>
  <c r="L433" i="10" s="1"/>
  <c r="H403" i="4"/>
  <c r="G402" i="11"/>
  <c r="K402" i="11" s="1"/>
  <c r="I9" i="11"/>
  <c r="Q9" i="11"/>
  <c r="L9" i="11"/>
  <c r="P9" i="11"/>
  <c r="K383" i="11"/>
  <c r="J383" i="11"/>
  <c r="K355" i="11"/>
  <c r="K306" i="11"/>
  <c r="J327" i="11"/>
  <c r="K327" i="11"/>
  <c r="K198" i="11"/>
  <c r="M327" i="11"/>
  <c r="O57" i="11"/>
  <c r="K142" i="11"/>
  <c r="AG362" i="4"/>
  <c r="AC360" i="11"/>
  <c r="AG360" i="11" s="1"/>
  <c r="L360" i="10" s="1"/>
  <c r="O264" i="11"/>
  <c r="L264" i="11"/>
  <c r="P441" i="11"/>
  <c r="L441" i="11"/>
  <c r="Q42" i="11"/>
  <c r="O13" i="4"/>
  <c r="E350" i="4"/>
  <c r="G348" i="11"/>
  <c r="K347" i="11"/>
  <c r="M113" i="11"/>
  <c r="N113" i="11"/>
  <c r="P383" i="11"/>
  <c r="N383" i="11"/>
  <c r="Q142" i="11"/>
  <c r="O142" i="11"/>
  <c r="K151" i="11"/>
  <c r="P51" i="11"/>
  <c r="I51" i="11"/>
  <c r="Q51" i="11"/>
  <c r="M51" i="11"/>
  <c r="N51" i="11"/>
  <c r="O51" i="11"/>
  <c r="L51" i="11"/>
  <c r="K65" i="11"/>
  <c r="J65" i="11"/>
  <c r="I432" i="11"/>
  <c r="J432" i="11" s="1"/>
  <c r="O432" i="11"/>
  <c r="L432" i="11"/>
  <c r="Q432" i="11"/>
  <c r="M432" i="11"/>
  <c r="P432" i="11"/>
  <c r="N432" i="11"/>
  <c r="P356" i="11"/>
  <c r="N356" i="11"/>
  <c r="I413" i="11"/>
  <c r="J413" i="11" s="1"/>
  <c r="L413" i="11"/>
  <c r="N413" i="11"/>
  <c r="P413" i="11"/>
  <c r="M413" i="11"/>
  <c r="Q413" i="11"/>
  <c r="O413" i="11"/>
  <c r="F76" i="11"/>
  <c r="D78" i="4"/>
  <c r="AD445" i="4"/>
  <c r="AB443" i="11"/>
  <c r="AF443" i="11" s="1"/>
  <c r="J443" i="10" s="1"/>
  <c r="AG32" i="4"/>
  <c r="AC30" i="11"/>
  <c r="AG30" i="11" s="1"/>
  <c r="L30" i="10" s="1"/>
  <c r="K366" i="11"/>
  <c r="Q198" i="11"/>
  <c r="N347" i="11"/>
  <c r="L347" i="11"/>
  <c r="N214" i="11"/>
  <c r="Q151" i="11"/>
  <c r="O151" i="11"/>
  <c r="O391" i="11"/>
  <c r="L355" i="11"/>
  <c r="N355" i="11"/>
  <c r="I159" i="11"/>
  <c r="J159" i="11" s="1"/>
  <c r="N159" i="11"/>
  <c r="Q159" i="11"/>
  <c r="L159" i="11"/>
  <c r="M159" i="11"/>
  <c r="P159" i="11"/>
  <c r="O159" i="11"/>
  <c r="L293" i="11"/>
  <c r="M293" i="11"/>
  <c r="D104" i="4"/>
  <c r="F102" i="11"/>
  <c r="K377" i="11"/>
  <c r="F232" i="11"/>
  <c r="E339" i="4"/>
  <c r="G337" i="11"/>
  <c r="I337" i="11" s="1"/>
  <c r="J167" i="11"/>
  <c r="K167" i="11"/>
  <c r="I298" i="11"/>
  <c r="J298" i="11" s="1"/>
  <c r="O298" i="11"/>
  <c r="N298" i="11"/>
  <c r="Q298" i="11"/>
  <c r="L298" i="11"/>
  <c r="M298" i="11"/>
  <c r="P298" i="11"/>
  <c r="G124" i="4"/>
  <c r="E122" i="11"/>
  <c r="L84" i="11"/>
  <c r="Q71" i="11"/>
  <c r="I71" i="11"/>
  <c r="J71" i="11" s="1"/>
  <c r="O405" i="11"/>
  <c r="AG287" i="4"/>
  <c r="AH255" i="4"/>
  <c r="AC253" i="11"/>
  <c r="AG253" i="11" s="1"/>
  <c r="L253" i="10" s="1"/>
  <c r="O336" i="11"/>
  <c r="I336" i="11"/>
  <c r="J336" i="11" s="1"/>
  <c r="G294" i="11"/>
  <c r="G275" i="11"/>
  <c r="K275" i="11" s="1"/>
  <c r="T337" i="11"/>
  <c r="F379" i="11"/>
  <c r="I26" i="11"/>
  <c r="J26" i="11" s="1"/>
  <c r="O26" i="11"/>
  <c r="P26" i="11"/>
  <c r="L26" i="11"/>
  <c r="Q26" i="11"/>
  <c r="M26" i="11"/>
  <c r="N26" i="11"/>
  <c r="S433" i="11"/>
  <c r="I309" i="4"/>
  <c r="R308" i="11" s="1"/>
  <c r="R307" i="11"/>
  <c r="P328" i="11"/>
  <c r="I328" i="11"/>
  <c r="O328" i="11"/>
  <c r="Q328" i="11"/>
  <c r="S348" i="11"/>
  <c r="K202" i="4"/>
  <c r="T201" i="11" s="1"/>
  <c r="T200" i="11"/>
  <c r="B299" i="11"/>
  <c r="S152" i="11"/>
  <c r="S168" i="11"/>
  <c r="S189" i="11"/>
  <c r="S280" i="11"/>
  <c r="I174" i="11"/>
  <c r="J174" i="11" s="1"/>
  <c r="L174" i="11"/>
  <c r="N174" i="11"/>
  <c r="M174" i="11"/>
  <c r="Q174" i="11"/>
  <c r="O174" i="11"/>
  <c r="P174" i="11"/>
  <c r="S361" i="11"/>
  <c r="D208" i="4"/>
  <c r="F206" i="11"/>
  <c r="E267" i="4"/>
  <c r="G265" i="11"/>
  <c r="M265" i="11" s="1"/>
  <c r="E282" i="4"/>
  <c r="G280" i="11"/>
  <c r="K280" i="11" s="1"/>
  <c r="E234" i="4"/>
  <c r="G232" i="11"/>
  <c r="K232" i="11" s="1"/>
  <c r="H233" i="4"/>
  <c r="T115" i="11"/>
  <c r="AK361" i="4"/>
  <c r="AH359" i="11"/>
  <c r="M359" i="10" s="1"/>
  <c r="D246" i="4"/>
  <c r="F244" i="11"/>
  <c r="I75" i="11"/>
  <c r="J75" i="11" s="1"/>
  <c r="M75" i="11"/>
  <c r="P75" i="11"/>
  <c r="L75" i="11"/>
  <c r="Q75" i="11"/>
  <c r="N75" i="11"/>
  <c r="O75" i="11"/>
  <c r="P347" i="11"/>
  <c r="F280" i="11"/>
  <c r="D282" i="4"/>
  <c r="L151" i="11"/>
  <c r="I151" i="11"/>
  <c r="J151" i="11" s="1"/>
  <c r="N101" i="11"/>
  <c r="O101" i="11"/>
  <c r="P101" i="11"/>
  <c r="L101" i="11"/>
  <c r="M101" i="11"/>
  <c r="Q101" i="11"/>
  <c r="I101" i="11"/>
  <c r="J101" i="11" s="1"/>
  <c r="E289" i="4"/>
  <c r="G287" i="11"/>
  <c r="K287" i="11" s="1"/>
  <c r="K405" i="11"/>
  <c r="J405" i="11"/>
  <c r="N405" i="11"/>
  <c r="P336" i="11"/>
  <c r="T206" i="11"/>
  <c r="T442" i="11"/>
  <c r="B395" i="11"/>
  <c r="E253" i="4"/>
  <c r="G252" i="11" s="1"/>
  <c r="H73" i="4"/>
  <c r="E281" i="11"/>
  <c r="F388" i="11"/>
  <c r="B280" i="11"/>
  <c r="S356" i="11"/>
  <c r="S438" i="11"/>
  <c r="S442" i="11"/>
  <c r="D21" i="4"/>
  <c r="F20" i="11" s="1"/>
  <c r="L350" i="4"/>
  <c r="U349" i="11" s="1"/>
  <c r="U348" i="11"/>
  <c r="T361" i="11"/>
  <c r="S85" i="11"/>
  <c r="S132" i="11"/>
  <c r="K296" i="4"/>
  <c r="T294" i="11"/>
  <c r="L78" i="4"/>
  <c r="U77" i="11" s="1"/>
  <c r="U76" i="11"/>
  <c r="S32" i="11"/>
  <c r="E406" i="11"/>
  <c r="P406" i="11" s="1"/>
  <c r="P337" i="11"/>
  <c r="E217" i="4"/>
  <c r="G215" i="11"/>
  <c r="B361" i="11"/>
  <c r="B143" i="11"/>
  <c r="J363" i="4"/>
  <c r="K246" i="4"/>
  <c r="L276" i="4"/>
  <c r="U275" i="11" s="1"/>
  <c r="B245" i="11"/>
  <c r="T307" i="11"/>
  <c r="B348" i="11"/>
  <c r="B328" i="11"/>
  <c r="B378" i="11"/>
  <c r="B232" i="11"/>
  <c r="T378" i="11"/>
  <c r="L104" i="4"/>
  <c r="U103" i="11" s="1"/>
  <c r="U102" i="11"/>
  <c r="B25" i="11"/>
  <c r="L184" i="4"/>
  <c r="U183" i="11" s="1"/>
  <c r="U182" i="11"/>
  <c r="S72" i="11"/>
  <c r="H320" i="4"/>
  <c r="E319" i="11"/>
  <c r="N319" i="11" s="1"/>
  <c r="AL380" i="4"/>
  <c r="AI379" i="11" s="1"/>
  <c r="AI378" i="11"/>
  <c r="S175" i="11"/>
  <c r="S258" i="11"/>
  <c r="T160" i="11"/>
  <c r="T182" i="11"/>
  <c r="T103" i="11"/>
  <c r="S287" i="11"/>
  <c r="E395" i="11"/>
  <c r="O395" i="11" s="1"/>
  <c r="B356" i="11"/>
  <c r="B85" i="11"/>
  <c r="V11" i="4"/>
  <c r="AA9" i="11"/>
  <c r="D184" i="4"/>
  <c r="F182" i="11"/>
  <c r="P365" i="11"/>
  <c r="O365" i="11"/>
  <c r="M91" i="11"/>
  <c r="O91" i="11"/>
  <c r="N91" i="11"/>
  <c r="L91" i="11"/>
  <c r="P91" i="11"/>
  <c r="Q91" i="11"/>
  <c r="I91" i="11"/>
  <c r="J91" i="11" s="1"/>
  <c r="E145" i="4"/>
  <c r="G143" i="11"/>
  <c r="O143" i="11" s="1"/>
  <c r="H443" i="4"/>
  <c r="G442" i="11"/>
  <c r="I8" i="11"/>
  <c r="J8" i="11" s="1"/>
  <c r="Q8" i="11"/>
  <c r="M8" i="11"/>
  <c r="N8" i="11"/>
  <c r="O8" i="11"/>
  <c r="L8" i="11"/>
  <c r="P8" i="11"/>
  <c r="K348" i="11"/>
  <c r="K426" i="11"/>
  <c r="G274" i="11"/>
  <c r="K274" i="11" s="1"/>
  <c r="M57" i="11"/>
  <c r="N57" i="11"/>
  <c r="AG92" i="4"/>
  <c r="AC90" i="11"/>
  <c r="AG90" i="11" s="1"/>
  <c r="L90" i="10" s="1"/>
  <c r="E45" i="4"/>
  <c r="G43" i="11"/>
  <c r="I43" i="11" s="1"/>
  <c r="AG399" i="4"/>
  <c r="AC397" i="11"/>
  <c r="AG397" i="11" s="1"/>
  <c r="L397" i="10" s="1"/>
  <c r="K244" i="11"/>
  <c r="H86" i="4"/>
  <c r="G85" i="11"/>
  <c r="K85" i="11" s="1"/>
  <c r="E87" i="4"/>
  <c r="V367" i="4"/>
  <c r="AA365" i="11"/>
  <c r="Q441" i="11"/>
  <c r="N441" i="11"/>
  <c r="M42" i="11"/>
  <c r="O42" i="11"/>
  <c r="AK456" i="4"/>
  <c r="AH454" i="11"/>
  <c r="M454" i="10" s="1"/>
  <c r="I273" i="11"/>
  <c r="J273" i="11" s="1"/>
  <c r="M273" i="11"/>
  <c r="N273" i="11"/>
  <c r="L273" i="11"/>
  <c r="Q273" i="11"/>
  <c r="O273" i="11"/>
  <c r="P273" i="11"/>
  <c r="O113" i="11"/>
  <c r="I113" i="11"/>
  <c r="J113" i="11" s="1"/>
  <c r="AG265" i="4"/>
  <c r="M383" i="11"/>
  <c r="O383" i="11"/>
  <c r="AF366" i="4"/>
  <c r="AB364" i="11"/>
  <c r="AF364" i="11" s="1"/>
  <c r="J364" i="10" s="1"/>
  <c r="K54" i="4"/>
  <c r="T52" i="11"/>
  <c r="K243" i="11"/>
  <c r="J243" i="11"/>
  <c r="M142" i="11"/>
  <c r="AI402" i="11"/>
  <c r="T319" i="11"/>
  <c r="L387" i="11"/>
  <c r="M356" i="11"/>
  <c r="Q356" i="11"/>
  <c r="I371" i="11"/>
  <c r="J371" i="11" s="1"/>
  <c r="N371" i="11"/>
  <c r="L371" i="11"/>
  <c r="M371" i="11"/>
  <c r="P371" i="11"/>
  <c r="Q371" i="11"/>
  <c r="O371" i="11"/>
  <c r="K214" i="11"/>
  <c r="J214" i="11"/>
  <c r="E387" i="11"/>
  <c r="P387" i="11" s="1"/>
  <c r="N243" i="11"/>
  <c r="N198" i="11"/>
  <c r="L198" i="11"/>
  <c r="AG50" i="4"/>
  <c r="AC48" i="11"/>
  <c r="AG48" i="11" s="1"/>
  <c r="L48" i="10" s="1"/>
  <c r="Q347" i="11"/>
  <c r="I347" i="11"/>
  <c r="J347" i="11" s="1"/>
  <c r="P151" i="11"/>
  <c r="M151" i="11"/>
  <c r="M391" i="11"/>
  <c r="I391" i="11"/>
  <c r="J391" i="11" s="1"/>
  <c r="O355" i="11"/>
  <c r="I355" i="11"/>
  <c r="J355" i="11" s="1"/>
  <c r="F160" i="11"/>
  <c r="D162" i="4"/>
  <c r="Q293" i="11"/>
  <c r="P293" i="11"/>
  <c r="H362" i="4"/>
  <c r="G361" i="11"/>
  <c r="K361" i="11" s="1"/>
  <c r="E363" i="4"/>
  <c r="K293" i="11"/>
  <c r="K358" i="4"/>
  <c r="T356" i="11"/>
  <c r="D301" i="4"/>
  <c r="F299" i="11"/>
  <c r="I437" i="11"/>
  <c r="J437" i="11" s="1"/>
  <c r="M437" i="11"/>
  <c r="L437" i="11"/>
  <c r="N437" i="11"/>
  <c r="P437" i="11"/>
  <c r="Q437" i="11"/>
  <c r="O437" i="11"/>
  <c r="M84" i="11"/>
  <c r="O84" i="11"/>
  <c r="O71" i="11"/>
  <c r="N336" i="11"/>
  <c r="L336" i="11"/>
  <c r="B414" i="11"/>
  <c r="G258" i="11"/>
  <c r="T19" i="11"/>
  <c r="B308" i="11"/>
  <c r="K45" i="4"/>
  <c r="T44" i="11" s="1"/>
  <c r="T43" i="11"/>
  <c r="B300" i="11"/>
  <c r="E337" i="11"/>
  <c r="K337" i="11" s="1"/>
  <c r="S395" i="11"/>
  <c r="S52" i="11"/>
  <c r="E258" i="11"/>
  <c r="H26" i="4"/>
  <c r="G25" i="11"/>
  <c r="R72" i="11"/>
  <c r="B258" i="11"/>
  <c r="S232" i="11"/>
  <c r="I348" i="11"/>
  <c r="J348" i="11" s="1"/>
  <c r="M348" i="11"/>
  <c r="O348" i="11"/>
  <c r="P348" i="11"/>
  <c r="Q348" i="11"/>
  <c r="N348" i="11"/>
  <c r="L348" i="11"/>
  <c r="G199" i="11"/>
  <c r="M199" i="11" s="1"/>
  <c r="E201" i="4"/>
  <c r="I19" i="11"/>
  <c r="J19" i="11" s="1"/>
  <c r="M19" i="11"/>
  <c r="L19" i="11"/>
  <c r="Q19" i="11"/>
  <c r="N19" i="11"/>
  <c r="O19" i="11"/>
  <c r="P19" i="11"/>
  <c r="I387" i="11"/>
  <c r="H439" i="4"/>
  <c r="G438" i="11"/>
  <c r="K438" i="11" s="1"/>
  <c r="N152" i="11"/>
  <c r="M152" i="11"/>
  <c r="E380" i="4"/>
  <c r="G378" i="11"/>
  <c r="M347" i="11"/>
  <c r="C368" i="4"/>
  <c r="C366" i="11"/>
  <c r="G32" i="11"/>
  <c r="K32" i="11" s="1"/>
  <c r="E34" i="4"/>
  <c r="H33" i="4"/>
  <c r="V444" i="4"/>
  <c r="I231" i="11"/>
  <c r="J231" i="11" s="1"/>
  <c r="Q231" i="11"/>
  <c r="O231" i="11"/>
  <c r="L231" i="11"/>
  <c r="P231" i="11"/>
  <c r="M231" i="11"/>
  <c r="N231" i="11"/>
  <c r="E215" i="11"/>
  <c r="G103" i="11"/>
  <c r="K103" i="11" s="1"/>
  <c r="T308" i="11"/>
  <c r="T274" i="11"/>
  <c r="T287" i="11"/>
  <c r="G168" i="11"/>
  <c r="K168" i="11" s="1"/>
  <c r="B199" i="11"/>
  <c r="T406" i="11"/>
  <c r="H288" i="4"/>
  <c r="F153" i="11"/>
  <c r="S388" i="11"/>
  <c r="U442" i="11"/>
  <c r="R433" i="11"/>
  <c r="I372" i="11"/>
  <c r="P372" i="11"/>
  <c r="L372" i="11"/>
  <c r="N372" i="11"/>
  <c r="S76" i="11"/>
  <c r="S8" i="11"/>
  <c r="T438" i="11"/>
  <c r="B86" i="11"/>
  <c r="E250" i="11"/>
  <c r="O250" i="11" s="1"/>
  <c r="B102" i="11"/>
  <c r="H200" i="4"/>
  <c r="B265" i="11"/>
  <c r="T299" i="11"/>
  <c r="B406" i="11"/>
  <c r="B58" i="11"/>
  <c r="T189" i="11"/>
  <c r="B52" i="11"/>
  <c r="B19" i="11"/>
  <c r="B123" i="11"/>
  <c r="I406" i="11"/>
  <c r="L406" i="11"/>
  <c r="Q406" i="11"/>
  <c r="M406" i="11"/>
  <c r="B442" i="11"/>
  <c r="I402" i="11"/>
  <c r="J402" i="11" s="1"/>
  <c r="P402" i="11"/>
  <c r="N402" i="11"/>
  <c r="M402" i="11"/>
  <c r="L402" i="11"/>
  <c r="Q402" i="11"/>
  <c r="O402" i="11"/>
  <c r="R442" i="11"/>
  <c r="F72" i="11"/>
  <c r="F132" i="11"/>
  <c r="I13" i="11"/>
  <c r="J13" i="11" s="1"/>
  <c r="O13" i="11"/>
  <c r="L13" i="11"/>
  <c r="M13" i="11"/>
  <c r="Q13" i="11"/>
  <c r="N13" i="11"/>
  <c r="P13" i="11"/>
  <c r="L134" i="4"/>
  <c r="U133" i="11" s="1"/>
  <c r="L395" i="11"/>
  <c r="Q395" i="11"/>
  <c r="I395" i="11"/>
  <c r="I357" i="11"/>
  <c r="J357" i="11" s="1"/>
  <c r="N357" i="11"/>
  <c r="L357" i="11"/>
  <c r="Q357" i="11"/>
  <c r="M357" i="11"/>
  <c r="P357" i="11"/>
  <c r="O357" i="11"/>
  <c r="I67" i="11"/>
  <c r="O67" i="11"/>
  <c r="L67" i="11"/>
  <c r="Q67" i="11"/>
  <c r="B402" i="11"/>
  <c r="R438" i="11"/>
  <c r="S402" i="11"/>
  <c r="S295" i="11"/>
  <c r="U387" i="11"/>
  <c r="S122" i="11"/>
  <c r="F44" i="11"/>
  <c r="S299" i="11"/>
  <c r="T9" i="11"/>
  <c r="S102" i="11"/>
  <c r="L330" i="4"/>
  <c r="U329" i="11" s="1"/>
  <c r="U328" i="11"/>
  <c r="B133" i="11"/>
  <c r="B114" i="11"/>
  <c r="I287" i="11"/>
  <c r="J287" i="11" s="1"/>
  <c r="P287" i="11"/>
  <c r="L287" i="11"/>
  <c r="Q287" i="11"/>
  <c r="O287" i="11"/>
  <c r="N287" i="11"/>
  <c r="M287" i="11"/>
  <c r="B175" i="11"/>
  <c r="F85" i="11"/>
  <c r="B168" i="11"/>
  <c r="B44" i="11"/>
  <c r="B438" i="11"/>
  <c r="B250" i="11"/>
  <c r="B274" i="11"/>
  <c r="B13" i="11"/>
  <c r="T373" i="11"/>
  <c r="G45" i="4"/>
  <c r="E44" i="11" s="1"/>
  <c r="E43" i="11"/>
  <c r="K43" i="11" s="1"/>
  <c r="S265" i="11"/>
  <c r="B66" i="11"/>
  <c r="B72" i="11"/>
  <c r="U438" i="11"/>
  <c r="B217" i="4"/>
  <c r="B215" i="11"/>
  <c r="T85" i="11"/>
  <c r="B92" i="11"/>
  <c r="T57" i="11"/>
  <c r="S294" i="11"/>
  <c r="S244" i="11"/>
  <c r="T152" i="11"/>
  <c r="F233" i="11"/>
  <c r="B182" i="11"/>
  <c r="T143" i="11"/>
  <c r="G380" i="4"/>
  <c r="E379" i="11" s="1"/>
  <c r="E378" i="11"/>
  <c r="B76" i="11"/>
  <c r="I121" i="11"/>
  <c r="J121" i="11" s="1"/>
  <c r="N121" i="11"/>
  <c r="Q121" i="11"/>
  <c r="M121" i="11"/>
  <c r="P121" i="11"/>
  <c r="O121" i="11"/>
  <c r="L121" i="11"/>
  <c r="J365" i="11"/>
  <c r="F92" i="11"/>
  <c r="D94" i="4"/>
  <c r="I205" i="11"/>
  <c r="J205" i="11" s="1"/>
  <c r="L205" i="11"/>
  <c r="N205" i="11"/>
  <c r="P205" i="11"/>
  <c r="Q205" i="11"/>
  <c r="O205" i="11"/>
  <c r="M205" i="11"/>
  <c r="K264" i="11"/>
  <c r="J264" i="11"/>
  <c r="I426" i="11"/>
  <c r="J426" i="11" s="1"/>
  <c r="O426" i="11"/>
  <c r="N426" i="11"/>
  <c r="L426" i="11"/>
  <c r="Q426" i="11"/>
  <c r="P426" i="11"/>
  <c r="M426" i="11"/>
  <c r="Q366" i="11"/>
  <c r="N366" i="11"/>
  <c r="I366" i="11"/>
  <c r="J366" i="11" s="1"/>
  <c r="M366" i="11"/>
  <c r="L366" i="11"/>
  <c r="P366" i="11"/>
  <c r="O366" i="11"/>
  <c r="I57" i="11"/>
  <c r="J57" i="11" s="1"/>
  <c r="E116" i="4"/>
  <c r="G114" i="11"/>
  <c r="H115" i="4"/>
  <c r="AG457" i="4"/>
  <c r="AC455" i="11"/>
  <c r="AG455" i="11" s="1"/>
  <c r="L455" i="10" s="1"/>
  <c r="AG301" i="4"/>
  <c r="M441" i="11"/>
  <c r="L42" i="11"/>
  <c r="AD368" i="4"/>
  <c r="F274" i="11"/>
  <c r="D276" i="4"/>
  <c r="Q113" i="11"/>
  <c r="L113" i="11"/>
  <c r="E416" i="4"/>
  <c r="G414" i="11"/>
  <c r="O414" i="11" s="1"/>
  <c r="B132" i="11"/>
  <c r="O377" i="11"/>
  <c r="P377" i="11"/>
  <c r="I377" i="11"/>
  <c r="J377" i="11" s="1"/>
  <c r="Q377" i="11"/>
  <c r="M377" i="11"/>
  <c r="N377" i="11"/>
  <c r="L377" i="11"/>
  <c r="P142" i="11"/>
  <c r="K42" i="11"/>
  <c r="J42" i="11"/>
  <c r="I421" i="11"/>
  <c r="J421" i="11" s="1"/>
  <c r="N421" i="11"/>
  <c r="L421" i="11"/>
  <c r="P421" i="11"/>
  <c r="O421" i="11"/>
  <c r="M421" i="11"/>
  <c r="Q421" i="11"/>
  <c r="I401" i="11"/>
  <c r="J401" i="11" s="1"/>
  <c r="L401" i="11"/>
  <c r="P401" i="11"/>
  <c r="O401" i="11"/>
  <c r="N401" i="11"/>
  <c r="Q401" i="11"/>
  <c r="M401" i="11"/>
  <c r="K441" i="11"/>
  <c r="O356" i="11"/>
  <c r="L356" i="11"/>
  <c r="M243" i="11"/>
  <c r="C380" i="4"/>
  <c r="C378" i="11"/>
  <c r="K206" i="11"/>
  <c r="K51" i="11"/>
  <c r="J51" i="11"/>
  <c r="O198" i="11"/>
  <c r="E78" i="4"/>
  <c r="G76" i="11"/>
  <c r="K76" i="11" s="1"/>
  <c r="I279" i="11"/>
  <c r="J279" i="11" s="1"/>
  <c r="P279" i="11"/>
  <c r="M279" i="11"/>
  <c r="L279" i="11"/>
  <c r="O279" i="11"/>
  <c r="Q279" i="11"/>
  <c r="N279" i="11"/>
  <c r="M214" i="11"/>
  <c r="P391" i="11"/>
  <c r="L391" i="11"/>
  <c r="N293" i="11"/>
  <c r="E294" i="11"/>
  <c r="P438" i="11"/>
  <c r="L438" i="11"/>
  <c r="O438" i="11"/>
  <c r="I438" i="11"/>
  <c r="J438" i="11" s="1"/>
  <c r="M438" i="11"/>
  <c r="Q84" i="11"/>
  <c r="L71" i="11"/>
  <c r="P71" i="11"/>
  <c r="I27" i="4"/>
  <c r="R26" i="11" s="1"/>
  <c r="R25" i="11"/>
  <c r="S25" i="11"/>
  <c r="W28" i="4"/>
  <c r="N31" i="4"/>
  <c r="N457" i="4"/>
  <c r="H379" i="4"/>
  <c r="G408" i="4"/>
  <c r="K145" i="4"/>
  <c r="B234" i="4"/>
  <c r="J177" i="4"/>
  <c r="K375" i="4"/>
  <c r="B154" i="4"/>
  <c r="B78" i="4"/>
  <c r="J234" i="4"/>
  <c r="S233" i="11" s="1"/>
  <c r="K60" i="4"/>
  <c r="J191" i="4"/>
  <c r="H373" i="4"/>
  <c r="G374" i="4"/>
  <c r="B184" i="4"/>
  <c r="J282" i="4"/>
  <c r="B79" i="4"/>
  <c r="J397" i="4"/>
  <c r="J289" i="4"/>
  <c r="K105" i="4"/>
  <c r="J134" i="4"/>
  <c r="I290" i="4"/>
  <c r="R289" i="11" s="1"/>
  <c r="G397" i="4"/>
  <c r="E396" i="11" s="1"/>
  <c r="B208" i="4"/>
  <c r="E368" i="4"/>
  <c r="H300" i="4"/>
  <c r="J260" i="4"/>
  <c r="B358" i="4"/>
  <c r="J170" i="4"/>
  <c r="K162" i="4"/>
  <c r="J145" i="4"/>
  <c r="S144" i="11" s="1"/>
  <c r="B380" i="4"/>
  <c r="B68" i="4"/>
  <c r="B321" i="4"/>
  <c r="J301" i="4"/>
  <c r="K267" i="4"/>
  <c r="E309" i="4"/>
  <c r="B260" i="4"/>
  <c r="B170" i="4"/>
  <c r="K154" i="4"/>
  <c r="J154" i="4"/>
  <c r="H357" i="4"/>
  <c r="J267" i="4"/>
  <c r="S266" i="11" s="1"/>
  <c r="J246" i="4"/>
  <c r="B94" i="4"/>
  <c r="J350" i="4"/>
  <c r="S349" i="11" s="1"/>
  <c r="K185" i="4"/>
  <c r="J416" i="4"/>
  <c r="S415" i="11" s="1"/>
  <c r="J276" i="4"/>
  <c r="S275" i="11" s="1"/>
  <c r="G321" i="4"/>
  <c r="B296" i="4"/>
  <c r="J34" i="4"/>
  <c r="K118" i="4"/>
  <c r="H367" i="4"/>
  <c r="J208" i="4"/>
  <c r="S207" i="11" s="1"/>
  <c r="B27" i="4"/>
  <c r="K247" i="4"/>
  <c r="E246" i="4"/>
  <c r="B15" i="4"/>
  <c r="H44" i="4"/>
  <c r="K380" i="4"/>
  <c r="H245" i="4"/>
  <c r="J54" i="4"/>
  <c r="L389" i="4"/>
  <c r="K34" i="4"/>
  <c r="T33" i="11" s="1"/>
  <c r="G309" i="4"/>
  <c r="H308" i="4"/>
  <c r="L252" i="4"/>
  <c r="U251" i="11" s="1"/>
  <c r="B95" i="4"/>
  <c r="L124" i="4"/>
  <c r="U123" i="11" s="1"/>
  <c r="B191" i="4"/>
  <c r="B350" i="4"/>
  <c r="I252" i="4"/>
  <c r="R251" i="11" s="1"/>
  <c r="H191" i="4"/>
  <c r="E192" i="4"/>
  <c r="G191" i="11" s="1"/>
  <c r="K191" i="11" s="1"/>
  <c r="B155" i="4"/>
  <c r="L145" i="4"/>
  <c r="U144" i="11" s="1"/>
  <c r="L260" i="4"/>
  <c r="U259" i="11" s="1"/>
  <c r="I155" i="4"/>
  <c r="R154" i="11" s="1"/>
  <c r="B330" i="4"/>
  <c r="G170" i="4"/>
  <c r="E169" i="11" s="1"/>
  <c r="H380" i="4"/>
  <c r="I170" i="4"/>
  <c r="R169" i="11" s="1"/>
  <c r="D330" i="4"/>
  <c r="B368" i="4"/>
  <c r="G330" i="4"/>
  <c r="E329" i="11" s="1"/>
  <c r="K329" i="11" s="1"/>
  <c r="B276" i="4"/>
  <c r="L116" i="4"/>
  <c r="U115" i="11" s="1"/>
  <c r="J235" i="4"/>
  <c r="S234" i="11" s="1"/>
  <c r="G267" i="4"/>
  <c r="E266" i="11" s="1"/>
  <c r="I184" i="4"/>
  <c r="R183" i="11" s="1"/>
  <c r="I246" i="4"/>
  <c r="R245" i="11" s="1"/>
  <c r="H266" i="4"/>
  <c r="J27" i="4"/>
  <c r="D171" i="4"/>
  <c r="F170" i="11" s="1"/>
  <c r="L171" i="4"/>
  <c r="U170" i="11" s="1"/>
  <c r="H183" i="4"/>
  <c r="E184" i="4"/>
  <c r="G183" i="11" s="1"/>
  <c r="K183" i="11" s="1"/>
  <c r="AL87" i="4"/>
  <c r="AI86" i="11" s="1"/>
  <c r="K178" i="4"/>
  <c r="T177" i="11" s="1"/>
  <c r="K218" i="4"/>
  <c r="T217" i="11" s="1"/>
  <c r="L282" i="4"/>
  <c r="U281" i="11" s="1"/>
  <c r="H93" i="4"/>
  <c r="E94" i="4"/>
  <c r="G93" i="11" s="1"/>
  <c r="K93" i="11" s="1"/>
  <c r="E177" i="4"/>
  <c r="G176" i="11" s="1"/>
  <c r="K176" i="11" s="1"/>
  <c r="H176" i="4"/>
  <c r="K453" i="4"/>
  <c r="T452" i="11" s="1"/>
  <c r="AL54" i="4"/>
  <c r="I162" i="4"/>
  <c r="R161" i="11" s="1"/>
  <c r="G339" i="4"/>
  <c r="D201" i="4"/>
  <c r="F200" i="11" s="1"/>
  <c r="D261" i="4"/>
  <c r="F260" i="11" s="1"/>
  <c r="G135" i="4"/>
  <c r="E134" i="11" s="1"/>
  <c r="B289" i="4"/>
  <c r="L456" i="4"/>
  <c r="U455" i="11" s="1"/>
  <c r="D339" i="4"/>
  <c r="F338" i="11" s="1"/>
  <c r="I177" i="4"/>
  <c r="R176" i="11" s="1"/>
  <c r="I277" i="4"/>
  <c r="B34" i="4"/>
  <c r="B389" i="4"/>
  <c r="L192" i="4"/>
  <c r="U191" i="11" s="1"/>
  <c r="L178" i="4"/>
  <c r="U177" i="11" s="1"/>
  <c r="L105" i="4"/>
  <c r="U104" i="11" s="1"/>
  <c r="I191" i="4"/>
  <c r="R190" i="11" s="1"/>
  <c r="B177" i="4"/>
  <c r="B302" i="4"/>
  <c r="L34" i="4"/>
  <c r="U33" i="11" s="1"/>
  <c r="D236" i="4"/>
  <c r="F235" i="11" s="1"/>
  <c r="I218" i="4"/>
  <c r="R217" i="11" s="1"/>
  <c r="L277" i="4"/>
  <c r="H208" i="4"/>
  <c r="E209" i="4"/>
  <c r="D253" i="4"/>
  <c r="F252" i="11" s="1"/>
  <c r="I208" i="4"/>
  <c r="R207" i="11" s="1"/>
  <c r="B116" i="4"/>
  <c r="J217" i="4"/>
  <c r="S216" i="11" s="1"/>
  <c r="I260" i="4"/>
  <c r="R259" i="11" s="1"/>
  <c r="L202" i="4"/>
  <c r="U201" i="11" s="1"/>
  <c r="I234" i="4"/>
  <c r="R233" i="11" s="1"/>
  <c r="J202" i="4"/>
  <c r="S201" i="11" s="1"/>
  <c r="I145" i="4"/>
  <c r="R144" i="11" s="1"/>
  <c r="L154" i="4"/>
  <c r="U153" i="11" s="1"/>
  <c r="L209" i="4"/>
  <c r="U208" i="11" s="1"/>
  <c r="B252" i="4"/>
  <c r="G69" i="4"/>
  <c r="J162" i="4"/>
  <c r="S161" i="11" s="1"/>
  <c r="B135" i="4"/>
  <c r="D321" i="4"/>
  <c r="F320" i="11" s="1"/>
  <c r="K252" i="4"/>
  <c r="T251" i="11" s="1"/>
  <c r="L234" i="4"/>
  <c r="U233" i="11" s="1"/>
  <c r="D289" i="4"/>
  <c r="F288" i="11" s="1"/>
  <c r="D145" i="4"/>
  <c r="F144" i="11" s="1"/>
  <c r="J252" i="4"/>
  <c r="S251" i="11" s="1"/>
  <c r="L162" i="4"/>
  <c r="U161" i="11" s="1"/>
  <c r="B363" i="4"/>
  <c r="J184" i="4"/>
  <c r="S183" i="11" s="1"/>
  <c r="L218" i="4"/>
  <c r="U217" i="11" s="1"/>
  <c r="AL124" i="4"/>
  <c r="AI123" i="11" s="1"/>
  <c r="B374" i="4"/>
  <c r="B46" i="4"/>
  <c r="D267" i="4"/>
  <c r="F266" i="11" s="1"/>
  <c r="L247" i="4"/>
  <c r="I201" i="4"/>
  <c r="R200" i="11" s="1"/>
  <c r="B247" i="4"/>
  <c r="I282" i="4"/>
  <c r="R281" i="11" s="1"/>
  <c r="H338" i="4"/>
  <c r="J310" i="4"/>
  <c r="D87" i="4"/>
  <c r="B69" i="4"/>
  <c r="L267" i="4"/>
  <c r="U266" i="11" s="1"/>
  <c r="I453" i="4"/>
  <c r="R452" i="11" s="1"/>
  <c r="J268" i="4"/>
  <c r="S267" i="11" s="1"/>
  <c r="K203" i="4"/>
  <c r="T202" i="11" s="1"/>
  <c r="I267" i="4"/>
  <c r="R266" i="11" s="1"/>
  <c r="K260" i="4"/>
  <c r="T259" i="11" s="1"/>
  <c r="L185" i="4"/>
  <c r="U184" i="11" s="1"/>
  <c r="B145" i="4"/>
  <c r="AL94" i="4"/>
  <c r="AI93" i="11" s="1"/>
  <c r="H67" i="4"/>
  <c r="K94" i="4"/>
  <c r="J104" i="4"/>
  <c r="K416" i="4"/>
  <c r="J10" i="4"/>
  <c r="J78" i="4"/>
  <c r="J87" i="4"/>
  <c r="D46" i="4"/>
  <c r="J368" i="4"/>
  <c r="J124" i="4"/>
  <c r="J15" i="4"/>
  <c r="K27" i="4"/>
  <c r="T26" i="11" s="1"/>
  <c r="E28" i="4"/>
  <c r="K69" i="4"/>
  <c r="K397" i="4"/>
  <c r="K363" i="4"/>
  <c r="J21" i="4"/>
  <c r="S20" i="11" s="1"/>
  <c r="J116" i="4"/>
  <c r="S115" i="11" s="1"/>
  <c r="J45" i="4"/>
  <c r="S44" i="11" s="1"/>
  <c r="J339" i="4"/>
  <c r="S338" i="11" s="1"/>
  <c r="E16" i="4"/>
  <c r="H15" i="4"/>
  <c r="D331" i="4"/>
  <c r="F330" i="11" s="1"/>
  <c r="I21" i="4"/>
  <c r="R20" i="11" s="1"/>
  <c r="I28" i="4"/>
  <c r="R27" i="11" s="1"/>
  <c r="L46" i="4"/>
  <c r="U45" i="11" s="1"/>
  <c r="K369" i="4"/>
  <c r="T368" i="11" s="1"/>
  <c r="D69" i="4"/>
  <c r="F68" i="11" s="1"/>
  <c r="I389" i="4"/>
  <c r="J380" i="4"/>
  <c r="L374" i="4"/>
  <c r="U373" i="11" s="1"/>
  <c r="L79" i="4"/>
  <c r="U78" i="11" s="1"/>
  <c r="D416" i="4"/>
  <c r="F415" i="11" s="1"/>
  <c r="J331" i="4"/>
  <c r="S330" i="11" s="1"/>
  <c r="D134" i="4"/>
  <c r="F133" i="11" s="1"/>
  <c r="L296" i="4"/>
  <c r="L59" i="4"/>
  <c r="U58" i="11" s="1"/>
  <c r="H123" i="4"/>
  <c r="E124" i="4"/>
  <c r="G123" i="11" s="1"/>
  <c r="L321" i="4"/>
  <c r="U320" i="11" s="1"/>
  <c r="L408" i="4"/>
  <c r="U407" i="11" s="1"/>
  <c r="L301" i="4"/>
  <c r="U300" i="11" s="1"/>
  <c r="E375" i="4"/>
  <c r="I375" i="4"/>
  <c r="I34" i="4"/>
  <c r="R33" i="11" s="1"/>
  <c r="G59" i="4"/>
  <c r="E58" i="11" s="1"/>
  <c r="D22" i="4"/>
  <c r="F21" i="11" s="1"/>
  <c r="G78" i="4"/>
  <c r="E77" i="11" s="1"/>
  <c r="H77" i="4"/>
  <c r="I350" i="4"/>
  <c r="R349" i="11" s="1"/>
  <c r="D117" i="4"/>
  <c r="F116" i="11" s="1"/>
  <c r="D34" i="4"/>
  <c r="F33" i="11" s="1"/>
  <c r="D351" i="4"/>
  <c r="F350" i="11" s="1"/>
  <c r="L339" i="4"/>
  <c r="U338" i="11" s="1"/>
  <c r="K350" i="4"/>
  <c r="T349" i="11" s="1"/>
  <c r="I124" i="4"/>
  <c r="R123" i="11" s="1"/>
  <c r="D60" i="4"/>
  <c r="F59" i="11" s="1"/>
  <c r="L331" i="4"/>
  <c r="U330" i="11" s="1"/>
  <c r="I291" i="4"/>
  <c r="K134" i="4"/>
  <c r="T133" i="11" s="1"/>
  <c r="I358" i="4"/>
  <c r="J321" i="4"/>
  <c r="S320" i="11" s="1"/>
  <c r="D15" i="4"/>
  <c r="F14" i="11" s="1"/>
  <c r="I339" i="4"/>
  <c r="R338" i="11" s="1"/>
  <c r="D397" i="4"/>
  <c r="F396" i="11" s="1"/>
  <c r="L368" i="4"/>
  <c r="U367" i="11" s="1"/>
  <c r="H20" i="4"/>
  <c r="E21" i="4"/>
  <c r="G20" i="11" s="1"/>
  <c r="K20" i="11" s="1"/>
  <c r="I117" i="4"/>
  <c r="R116" i="11" s="1"/>
  <c r="L54" i="4"/>
  <c r="G105" i="4"/>
  <c r="E104" i="11" s="1"/>
  <c r="L309" i="4"/>
  <c r="U308" i="11" s="1"/>
  <c r="L380" i="4"/>
  <c r="U379" i="11" s="1"/>
  <c r="I368" i="4"/>
  <c r="R367" i="11" s="1"/>
  <c r="I363" i="4"/>
  <c r="J59" i="4"/>
  <c r="S58" i="11" s="1"/>
  <c r="I301" i="4"/>
  <c r="R300" i="11" s="1"/>
  <c r="I380" i="4"/>
  <c r="R379" i="11" s="1"/>
  <c r="J94" i="4"/>
  <c r="S93" i="11" s="1"/>
  <c r="AL369" i="4"/>
  <c r="K16" i="4"/>
  <c r="T15" i="11" s="1"/>
  <c r="L351" i="4"/>
  <c r="J68" i="4"/>
  <c r="S67" i="11" s="1"/>
  <c r="I398" i="4"/>
  <c r="R397" i="11" s="1"/>
  <c r="K330" i="4"/>
  <c r="T329" i="11" s="1"/>
  <c r="G10" i="4"/>
  <c r="E9" i="11" s="1"/>
  <c r="K9" i="11" s="1"/>
  <c r="H9" i="4"/>
  <c r="L416" i="4"/>
  <c r="U415" i="11" s="1"/>
  <c r="L363" i="4"/>
  <c r="I296" i="4"/>
  <c r="L291" i="4"/>
  <c r="I135" i="4"/>
  <c r="R134" i="11" s="1"/>
  <c r="L21" i="4"/>
  <c r="U20" i="11" s="1"/>
  <c r="L397" i="4"/>
  <c r="U396" i="11" s="1"/>
  <c r="I104" i="4"/>
  <c r="R103" i="11" s="1"/>
  <c r="I321" i="4"/>
  <c r="R320" i="11" s="1"/>
  <c r="I87" i="4"/>
  <c r="R86" i="11" s="1"/>
  <c r="L94" i="4"/>
  <c r="U93" i="11" s="1"/>
  <c r="L68" i="4"/>
  <c r="U67" i="11" s="1"/>
  <c r="I10" i="4"/>
  <c r="I330" i="4"/>
  <c r="R329" i="11" s="1"/>
  <c r="J351" i="4"/>
  <c r="G416" i="4"/>
  <c r="E415" i="11" s="1"/>
  <c r="H415" i="4"/>
  <c r="J408" i="4"/>
  <c r="S407" i="11" s="1"/>
  <c r="I59" i="4"/>
  <c r="R58" i="11" s="1"/>
  <c r="D363" i="4"/>
  <c r="F362" i="11" s="1"/>
  <c r="E369" i="4"/>
  <c r="I79" i="4"/>
  <c r="R78" i="11" s="1"/>
  <c r="L88" i="4"/>
  <c r="U87" i="11" s="1"/>
  <c r="I45" i="4"/>
  <c r="R44" i="11" s="1"/>
  <c r="I408" i="4"/>
  <c r="R407" i="11" s="1"/>
  <c r="AL381" i="4"/>
  <c r="L135" i="4"/>
  <c r="U134" i="11" s="1"/>
  <c r="K88" i="4"/>
  <c r="T87" i="11" s="1"/>
  <c r="L27" i="4"/>
  <c r="U26" i="11" s="1"/>
  <c r="I54" i="4"/>
  <c r="L10" i="4"/>
  <c r="H58" i="4"/>
  <c r="E59" i="4"/>
  <c r="L15" i="4"/>
  <c r="U14" i="11" s="1"/>
  <c r="D374" i="4"/>
  <c r="F373" i="11" s="1"/>
  <c r="I95" i="4"/>
  <c r="R94" i="11" s="1"/>
  <c r="E397" i="4"/>
  <c r="G396" i="11" s="1"/>
  <c r="H396" i="4"/>
  <c r="I16" i="4"/>
  <c r="I69" i="4"/>
  <c r="AL116" i="4"/>
  <c r="AI115" i="11" s="1"/>
  <c r="J374" i="4"/>
  <c r="J398" i="4"/>
  <c r="K125" i="4"/>
  <c r="K408" i="4"/>
  <c r="K155" i="4"/>
  <c r="B88" i="4"/>
  <c r="B104" i="4"/>
  <c r="B267" i="4"/>
  <c r="E296" i="4"/>
  <c r="H295" i="4"/>
  <c r="B416" i="4"/>
  <c r="K234" i="4"/>
  <c r="B60" i="4"/>
  <c r="J178" i="4"/>
  <c r="H389" i="4"/>
  <c r="K322" i="4"/>
  <c r="D155" i="4"/>
  <c r="K276" i="4"/>
  <c r="G217" i="4"/>
  <c r="H216" i="4"/>
  <c r="G283" i="4"/>
  <c r="H282" i="4"/>
  <c r="H169" i="4"/>
  <c r="E170" i="4"/>
  <c r="E277" i="4"/>
  <c r="H276" i="4"/>
  <c r="B339" i="4"/>
  <c r="K119" i="4"/>
  <c r="K289" i="4"/>
  <c r="B397" i="4"/>
  <c r="B310" i="4"/>
  <c r="D192" i="4"/>
  <c r="F191" i="11" s="1"/>
  <c r="J135" i="4"/>
  <c r="H134" i="4"/>
  <c r="E135" i="4"/>
  <c r="G134" i="11" s="1"/>
  <c r="H358" i="4"/>
  <c r="E408" i="4"/>
  <c r="G407" i="11" s="1"/>
  <c r="H407" i="4"/>
  <c r="B80" i="4"/>
  <c r="K191" i="4"/>
  <c r="D381" i="4"/>
  <c r="K21" i="4"/>
  <c r="K310" i="4"/>
  <c r="E302" i="4"/>
  <c r="G301" i="11" s="1"/>
  <c r="E254" i="4"/>
  <c r="G253" i="11" s="1"/>
  <c r="K253" i="11" s="1"/>
  <c r="G252" i="4"/>
  <c r="H251" i="4"/>
  <c r="H68" i="4"/>
  <c r="E69" i="4"/>
  <c r="G68" i="11" s="1"/>
  <c r="E331" i="4"/>
  <c r="G330" i="11" s="1"/>
  <c r="K330" i="11" s="1"/>
  <c r="B163" i="4"/>
  <c r="K208" i="4"/>
  <c r="K301" i="4"/>
  <c r="B408" i="4"/>
  <c r="K282" i="4"/>
  <c r="K146" i="4"/>
  <c r="G301" i="4"/>
  <c r="B282" i="4"/>
  <c r="K339" i="4"/>
  <c r="H259" i="4"/>
  <c r="E260" i="4"/>
  <c r="B201" i="4"/>
  <c r="B54" i="4"/>
  <c r="B21" i="4"/>
  <c r="B125" i="4"/>
  <c r="H104" i="4"/>
  <c r="E105" i="4"/>
  <c r="E163" i="4"/>
  <c r="H162" i="4"/>
  <c r="D218" i="4"/>
  <c r="D28" i="4"/>
  <c r="F27" i="11" s="1"/>
  <c r="E322" i="4"/>
  <c r="G321" i="11" s="1"/>
  <c r="H144" i="4"/>
  <c r="G145" i="4"/>
  <c r="D408" i="4"/>
  <c r="F407" i="11" s="1"/>
  <c r="K78" i="4"/>
  <c r="J358" i="4"/>
  <c r="M67" i="11" l="1"/>
  <c r="M395" i="11"/>
  <c r="P395" i="11"/>
  <c r="O406" i="11"/>
  <c r="N406" i="11"/>
  <c r="P152" i="11"/>
  <c r="L152" i="11"/>
  <c r="P433" i="11"/>
  <c r="N387" i="11"/>
  <c r="N395" i="11"/>
  <c r="O152" i="11"/>
  <c r="I152" i="11"/>
  <c r="J152" i="11" s="1"/>
  <c r="M387" i="11"/>
  <c r="P67" i="11"/>
  <c r="Q152" i="11"/>
  <c r="AE440" i="11"/>
  <c r="K440" i="10" s="1"/>
  <c r="AE365" i="11"/>
  <c r="K365" i="10" s="1"/>
  <c r="N438" i="11"/>
  <c r="Q438" i="11"/>
  <c r="AE9" i="11"/>
  <c r="K9" i="10" s="1"/>
  <c r="AD9" i="11"/>
  <c r="I9" i="10" s="1"/>
  <c r="AD434" i="11"/>
  <c r="I434" i="10" s="1"/>
  <c r="J337" i="11"/>
  <c r="I265" i="11"/>
  <c r="J265" i="11" s="1"/>
  <c r="N143" i="11"/>
  <c r="M319" i="11"/>
  <c r="I143" i="11"/>
  <c r="J143" i="11" s="1"/>
  <c r="M361" i="11"/>
  <c r="P414" i="11"/>
  <c r="K199" i="11"/>
  <c r="N199" i="11"/>
  <c r="N361" i="11"/>
  <c r="M414" i="11"/>
  <c r="Q199" i="11"/>
  <c r="L265" i="11"/>
  <c r="O43" i="11"/>
  <c r="M43" i="11"/>
  <c r="J43" i="11"/>
  <c r="J9" i="11"/>
  <c r="I407" i="11"/>
  <c r="L407" i="11"/>
  <c r="M407" i="11"/>
  <c r="Q407" i="11"/>
  <c r="T281" i="11"/>
  <c r="T190" i="11"/>
  <c r="I191" i="11"/>
  <c r="J191" i="11" s="1"/>
  <c r="N191" i="11"/>
  <c r="M191" i="11"/>
  <c r="Q191" i="11"/>
  <c r="L191" i="11"/>
  <c r="O191" i="11"/>
  <c r="P191" i="11"/>
  <c r="G169" i="11"/>
  <c r="K169" i="11" s="1"/>
  <c r="T275" i="11"/>
  <c r="B266" i="11"/>
  <c r="B87" i="11"/>
  <c r="G58" i="11"/>
  <c r="K58" i="11" s="1"/>
  <c r="R295" i="11"/>
  <c r="B367" i="11"/>
  <c r="T59" i="11"/>
  <c r="T374" i="11"/>
  <c r="E79" i="4"/>
  <c r="G77" i="11"/>
  <c r="K77" i="11" s="1"/>
  <c r="G115" i="11"/>
  <c r="H116" i="4"/>
  <c r="E117" i="4"/>
  <c r="K25" i="11"/>
  <c r="P25" i="11"/>
  <c r="Q25" i="11"/>
  <c r="O25" i="11"/>
  <c r="N25" i="11"/>
  <c r="L25" i="11"/>
  <c r="I25" i="11"/>
  <c r="J25" i="11" s="1"/>
  <c r="M25" i="11"/>
  <c r="I299" i="11"/>
  <c r="J299" i="11" s="1"/>
  <c r="O299" i="11"/>
  <c r="P299" i="11"/>
  <c r="M299" i="11"/>
  <c r="N299" i="11"/>
  <c r="Q299" i="11"/>
  <c r="L299" i="11"/>
  <c r="L337" i="11"/>
  <c r="I388" i="11"/>
  <c r="J388" i="11" s="1"/>
  <c r="M388" i="11"/>
  <c r="N388" i="11"/>
  <c r="Q388" i="11"/>
  <c r="O388" i="11"/>
  <c r="P388" i="11"/>
  <c r="L388" i="11"/>
  <c r="E290" i="4"/>
  <c r="G288" i="11"/>
  <c r="K288" i="11" s="1"/>
  <c r="H289" i="4"/>
  <c r="AG363" i="4"/>
  <c r="AC361" i="11"/>
  <c r="AG361" i="11" s="1"/>
  <c r="L361" i="10" s="1"/>
  <c r="AH436" i="4"/>
  <c r="AC434" i="11"/>
  <c r="AG434" i="11" s="1"/>
  <c r="L434" i="10" s="1"/>
  <c r="O52" i="11"/>
  <c r="I52" i="11"/>
  <c r="J52" i="11" s="1"/>
  <c r="L52" i="11"/>
  <c r="N52" i="11"/>
  <c r="M52" i="11"/>
  <c r="P52" i="11"/>
  <c r="Q52" i="11"/>
  <c r="Q32" i="11"/>
  <c r="D125" i="4"/>
  <c r="F123" i="11"/>
  <c r="J372" i="11"/>
  <c r="K372" i="11"/>
  <c r="S357" i="11"/>
  <c r="B53" i="11"/>
  <c r="F380" i="11"/>
  <c r="K106" i="4"/>
  <c r="T321" i="11"/>
  <c r="R68" i="11"/>
  <c r="H369" i="4"/>
  <c r="G368" i="11"/>
  <c r="K368" i="11" s="1"/>
  <c r="S350" i="11"/>
  <c r="U53" i="11"/>
  <c r="R357" i="11"/>
  <c r="U295" i="11"/>
  <c r="R388" i="11"/>
  <c r="T396" i="11"/>
  <c r="E29" i="4"/>
  <c r="G27" i="11"/>
  <c r="K27" i="11" s="1"/>
  <c r="S9" i="11"/>
  <c r="B68" i="11"/>
  <c r="S309" i="11"/>
  <c r="B45" i="11"/>
  <c r="B373" i="11"/>
  <c r="P320" i="11"/>
  <c r="O320" i="11"/>
  <c r="Q320" i="11"/>
  <c r="I320" i="11"/>
  <c r="I252" i="11"/>
  <c r="Q252" i="11"/>
  <c r="P252" i="11"/>
  <c r="K172" i="4"/>
  <c r="T171" i="11" s="1"/>
  <c r="AI53" i="11"/>
  <c r="B190" i="11"/>
  <c r="H309" i="4"/>
  <c r="E308" i="11"/>
  <c r="B26" i="11"/>
  <c r="B295" i="11"/>
  <c r="K186" i="4"/>
  <c r="T185" i="11" s="1"/>
  <c r="T184" i="11"/>
  <c r="T153" i="11"/>
  <c r="S300" i="11"/>
  <c r="G367" i="11"/>
  <c r="B207" i="11"/>
  <c r="S288" i="11"/>
  <c r="E373" i="11"/>
  <c r="K373" i="11" s="1"/>
  <c r="B153" i="11"/>
  <c r="S176" i="11"/>
  <c r="I274" i="11"/>
  <c r="J274" i="11" s="1"/>
  <c r="M274" i="11"/>
  <c r="Q274" i="11"/>
  <c r="L274" i="11"/>
  <c r="P274" i="11"/>
  <c r="N274" i="11"/>
  <c r="O274" i="11"/>
  <c r="I92" i="11"/>
  <c r="J92" i="11" s="1"/>
  <c r="N92" i="11"/>
  <c r="L92" i="11"/>
  <c r="O92" i="11"/>
  <c r="M92" i="11"/>
  <c r="P92" i="11"/>
  <c r="Q92" i="11"/>
  <c r="L414" i="11"/>
  <c r="Q414" i="11"/>
  <c r="K250" i="11"/>
  <c r="J250" i="11"/>
  <c r="N250" i="11"/>
  <c r="M250" i="11"/>
  <c r="M372" i="11"/>
  <c r="K215" i="11"/>
  <c r="V445" i="4"/>
  <c r="E381" i="4"/>
  <c r="G379" i="11"/>
  <c r="G200" i="11"/>
  <c r="K200" i="11" s="1"/>
  <c r="E202" i="4"/>
  <c r="H201" i="4"/>
  <c r="Q258" i="11"/>
  <c r="P258" i="11"/>
  <c r="I258" i="11"/>
  <c r="N258" i="11"/>
  <c r="L258" i="11"/>
  <c r="O258" i="11"/>
  <c r="M258" i="11"/>
  <c r="F300" i="11"/>
  <c r="D302" i="4"/>
  <c r="H363" i="4"/>
  <c r="G362" i="11"/>
  <c r="K362" i="11" s="1"/>
  <c r="M433" i="11"/>
  <c r="N433" i="11"/>
  <c r="AG266" i="4"/>
  <c r="AK457" i="4"/>
  <c r="AH455" i="11"/>
  <c r="M455" i="10" s="1"/>
  <c r="F183" i="11"/>
  <c r="D185" i="4"/>
  <c r="E218" i="4"/>
  <c r="G216" i="11"/>
  <c r="N337" i="11"/>
  <c r="T295" i="11"/>
  <c r="L280" i="11"/>
  <c r="O280" i="11"/>
  <c r="I280" i="11"/>
  <c r="J280" i="11" s="1"/>
  <c r="P280" i="11"/>
  <c r="N280" i="11"/>
  <c r="M280" i="11"/>
  <c r="Q280" i="11"/>
  <c r="I244" i="11"/>
  <c r="J244" i="11" s="1"/>
  <c r="M244" i="11"/>
  <c r="Q244" i="11"/>
  <c r="P244" i="11"/>
  <c r="O244" i="11"/>
  <c r="L244" i="11"/>
  <c r="N244" i="11"/>
  <c r="E235" i="4"/>
  <c r="G233" i="11"/>
  <c r="K233" i="11" s="1"/>
  <c r="H234" i="4"/>
  <c r="N43" i="11"/>
  <c r="I206" i="11"/>
  <c r="J206" i="11" s="1"/>
  <c r="N206" i="11"/>
  <c r="M206" i="11"/>
  <c r="L206" i="11"/>
  <c r="O206" i="11"/>
  <c r="P206" i="11"/>
  <c r="Q206" i="11"/>
  <c r="L199" i="11"/>
  <c r="I199" i="11"/>
  <c r="J199" i="11" s="1"/>
  <c r="AG288" i="4"/>
  <c r="E340" i="4"/>
  <c r="G338" i="11"/>
  <c r="P338" i="11" s="1"/>
  <c r="AD446" i="4"/>
  <c r="AB444" i="11"/>
  <c r="AF444" i="11" s="1"/>
  <c r="J444" i="10" s="1"/>
  <c r="F176" i="11"/>
  <c r="D178" i="4"/>
  <c r="AK32" i="4"/>
  <c r="AH30" i="11"/>
  <c r="M30" i="10" s="1"/>
  <c r="R288" i="11"/>
  <c r="I53" i="11"/>
  <c r="J53" i="11" s="1"/>
  <c r="L53" i="11"/>
  <c r="N53" i="11"/>
  <c r="M53" i="11"/>
  <c r="Q53" i="11"/>
  <c r="O53" i="11"/>
  <c r="P53" i="11"/>
  <c r="P265" i="11"/>
  <c r="Q143" i="11"/>
  <c r="M143" i="11"/>
  <c r="K66" i="11"/>
  <c r="J66" i="11"/>
  <c r="N66" i="11"/>
  <c r="Q66" i="11"/>
  <c r="O66" i="11"/>
  <c r="P66" i="11"/>
  <c r="M66" i="11"/>
  <c r="P32" i="11"/>
  <c r="M32" i="11"/>
  <c r="O361" i="11"/>
  <c r="I361" i="11"/>
  <c r="J361" i="11" s="1"/>
  <c r="M12" i="4"/>
  <c r="Z10" i="11"/>
  <c r="AG345" i="4"/>
  <c r="I122" i="11"/>
  <c r="L122" i="11"/>
  <c r="O122" i="11"/>
  <c r="M122" i="11"/>
  <c r="Q122" i="11"/>
  <c r="N122" i="11"/>
  <c r="P122" i="11"/>
  <c r="L250" i="11"/>
  <c r="G104" i="11"/>
  <c r="K104" i="11" s="1"/>
  <c r="T20" i="11"/>
  <c r="B396" i="11"/>
  <c r="S373" i="11"/>
  <c r="R15" i="11"/>
  <c r="L68" i="11"/>
  <c r="I68" i="11"/>
  <c r="U246" i="11"/>
  <c r="B94" i="11"/>
  <c r="S53" i="11"/>
  <c r="G245" i="11"/>
  <c r="K245" i="11" s="1"/>
  <c r="J35" i="4"/>
  <c r="S34" i="11" s="1"/>
  <c r="S33" i="11"/>
  <c r="S153" i="11"/>
  <c r="G308" i="11"/>
  <c r="K396" i="11"/>
  <c r="S281" i="11"/>
  <c r="B233" i="11"/>
  <c r="E417" i="4"/>
  <c r="G415" i="11"/>
  <c r="Q415" i="11" s="1"/>
  <c r="F275" i="11"/>
  <c r="D277" i="4"/>
  <c r="F276" i="11" s="1"/>
  <c r="AG458" i="4"/>
  <c r="AC457" i="11" s="1"/>
  <c r="AG457" i="11" s="1"/>
  <c r="L457" i="10" s="1"/>
  <c r="AC456" i="11"/>
  <c r="AG456" i="11" s="1"/>
  <c r="L456" i="10" s="1"/>
  <c r="D95" i="4"/>
  <c r="F93" i="11"/>
  <c r="I85" i="11"/>
  <c r="J85" i="11" s="1"/>
  <c r="N85" i="11"/>
  <c r="Q85" i="11"/>
  <c r="O85" i="11"/>
  <c r="P85" i="11"/>
  <c r="L85" i="11"/>
  <c r="M85" i="11"/>
  <c r="O132" i="11"/>
  <c r="Q132" i="11"/>
  <c r="I132" i="11"/>
  <c r="J132" i="11" s="1"/>
  <c r="N132" i="11"/>
  <c r="L132" i="11"/>
  <c r="P132" i="11"/>
  <c r="M132" i="11"/>
  <c r="E46" i="4"/>
  <c r="G44" i="11"/>
  <c r="O44" i="11" s="1"/>
  <c r="G349" i="11"/>
  <c r="E351" i="4"/>
  <c r="H350" i="4"/>
  <c r="J328" i="11"/>
  <c r="K328" i="11"/>
  <c r="O32" i="11"/>
  <c r="S134" i="11"/>
  <c r="T288" i="11"/>
  <c r="E216" i="11"/>
  <c r="R53" i="11"/>
  <c r="I362" i="11"/>
  <c r="J362" i="11" s="1"/>
  <c r="Q362" i="11"/>
  <c r="N362" i="11"/>
  <c r="L362" i="11"/>
  <c r="U350" i="11"/>
  <c r="T77" i="11"/>
  <c r="E144" i="11"/>
  <c r="M27" i="11"/>
  <c r="Q27" i="11"/>
  <c r="N27" i="11"/>
  <c r="F217" i="11"/>
  <c r="G162" i="11"/>
  <c r="K162" i="11" s="1"/>
  <c r="B124" i="11"/>
  <c r="B200" i="11"/>
  <c r="T338" i="11"/>
  <c r="E300" i="11"/>
  <c r="T145" i="11"/>
  <c r="B79" i="11"/>
  <c r="B309" i="11"/>
  <c r="J283" i="4"/>
  <c r="B338" i="11"/>
  <c r="E282" i="11"/>
  <c r="B59" i="11"/>
  <c r="B415" i="11"/>
  <c r="H296" i="4"/>
  <c r="G295" i="11"/>
  <c r="B103" i="11"/>
  <c r="E247" i="4"/>
  <c r="T124" i="11"/>
  <c r="K46" i="4"/>
  <c r="T45" i="11" s="1"/>
  <c r="R9" i="11"/>
  <c r="I310" i="4"/>
  <c r="R309" i="11" s="1"/>
  <c r="AI368" i="11"/>
  <c r="H45" i="4"/>
  <c r="L14" i="11"/>
  <c r="I14" i="11"/>
  <c r="J14" i="11" s="1"/>
  <c r="O14" i="11"/>
  <c r="N14" i="11"/>
  <c r="M14" i="11"/>
  <c r="P14" i="11"/>
  <c r="Q14" i="11"/>
  <c r="R374" i="11"/>
  <c r="I417" i="4"/>
  <c r="Q133" i="11"/>
  <c r="N133" i="11"/>
  <c r="I133" i="11"/>
  <c r="J133" i="11" s="1"/>
  <c r="P133" i="11"/>
  <c r="L133" i="11"/>
  <c r="M133" i="11"/>
  <c r="O133" i="11"/>
  <c r="M415" i="11"/>
  <c r="T362" i="11"/>
  <c r="T68" i="11"/>
  <c r="S123" i="11"/>
  <c r="F45" i="11"/>
  <c r="K417" i="4"/>
  <c r="T416" i="11" s="1"/>
  <c r="T415" i="11"/>
  <c r="B144" i="11"/>
  <c r="B246" i="11"/>
  <c r="B362" i="11"/>
  <c r="B301" i="11"/>
  <c r="R276" i="11"/>
  <c r="K134" i="11"/>
  <c r="E338" i="11"/>
  <c r="B235" i="4"/>
  <c r="B275" i="11"/>
  <c r="B349" i="11"/>
  <c r="U388" i="11"/>
  <c r="H321" i="4"/>
  <c r="E320" i="11"/>
  <c r="B93" i="11"/>
  <c r="B169" i="11"/>
  <c r="T266" i="11"/>
  <c r="B320" i="11"/>
  <c r="T161" i="11"/>
  <c r="B357" i="11"/>
  <c r="S396" i="11"/>
  <c r="T144" i="11"/>
  <c r="K294" i="11"/>
  <c r="AG302" i="4"/>
  <c r="K378" i="11"/>
  <c r="L44" i="11"/>
  <c r="I72" i="11"/>
  <c r="J72" i="11" s="1"/>
  <c r="Q72" i="11"/>
  <c r="L72" i="11"/>
  <c r="O72" i="11"/>
  <c r="P72" i="11"/>
  <c r="M72" i="11"/>
  <c r="N72" i="11"/>
  <c r="N414" i="11"/>
  <c r="I414" i="11"/>
  <c r="J414" i="11" s="1"/>
  <c r="O372" i="11"/>
  <c r="K414" i="11"/>
  <c r="C369" i="4"/>
  <c r="C368" i="11" s="1"/>
  <c r="C367" i="11"/>
  <c r="K258" i="11"/>
  <c r="J258" i="11"/>
  <c r="K387" i="11"/>
  <c r="J387" i="11"/>
  <c r="Q433" i="11"/>
  <c r="L433" i="11"/>
  <c r="AG400" i="4"/>
  <c r="AC398" i="11"/>
  <c r="AG398" i="11" s="1"/>
  <c r="L398" i="10" s="1"/>
  <c r="AG93" i="4"/>
  <c r="AC91" i="11"/>
  <c r="AG91" i="11" s="1"/>
  <c r="L91" i="10" s="1"/>
  <c r="G144" i="11"/>
  <c r="L144" i="11" s="1"/>
  <c r="E146" i="4"/>
  <c r="K395" i="11"/>
  <c r="J395" i="11"/>
  <c r="K319" i="11"/>
  <c r="J319" i="11"/>
  <c r="T245" i="11"/>
  <c r="O337" i="11"/>
  <c r="M337" i="11"/>
  <c r="K406" i="11"/>
  <c r="J406" i="11"/>
  <c r="N20" i="11"/>
  <c r="I20" i="11"/>
  <c r="J20" i="11" s="1"/>
  <c r="Q20" i="11"/>
  <c r="M20" i="11"/>
  <c r="P20" i="11"/>
  <c r="O20" i="11"/>
  <c r="L20" i="11"/>
  <c r="F245" i="11"/>
  <c r="D247" i="4"/>
  <c r="F246" i="11" s="1"/>
  <c r="L43" i="11"/>
  <c r="P43" i="11"/>
  <c r="G266" i="11"/>
  <c r="M266" i="11" s="1"/>
  <c r="E268" i="4"/>
  <c r="F207" i="11"/>
  <c r="D209" i="4"/>
  <c r="O199" i="11"/>
  <c r="N328" i="11"/>
  <c r="K122" i="11"/>
  <c r="J122" i="11"/>
  <c r="F77" i="11"/>
  <c r="D79" i="4"/>
  <c r="Q387" i="11"/>
  <c r="O14" i="4"/>
  <c r="M9" i="11"/>
  <c r="N9" i="11"/>
  <c r="I175" i="11"/>
  <c r="J175" i="11" s="1"/>
  <c r="O175" i="11"/>
  <c r="M175" i="11"/>
  <c r="Q175" i="11"/>
  <c r="P175" i="11"/>
  <c r="N175" i="11"/>
  <c r="L175" i="11"/>
  <c r="F308" i="11"/>
  <c r="D310" i="4"/>
  <c r="G153" i="11"/>
  <c r="K153" i="11" s="1"/>
  <c r="H154" i="4"/>
  <c r="E155" i="4"/>
  <c r="K265" i="11"/>
  <c r="I251" i="11"/>
  <c r="Q251" i="11"/>
  <c r="P251" i="11"/>
  <c r="O265" i="11"/>
  <c r="Q265" i="11"/>
  <c r="L143" i="11"/>
  <c r="L319" i="11"/>
  <c r="J67" i="11"/>
  <c r="K67" i="11"/>
  <c r="N32" i="11"/>
  <c r="I32" i="11"/>
  <c r="J32" i="11" s="1"/>
  <c r="Q361" i="11"/>
  <c r="O368" i="11"/>
  <c r="M368" i="11"/>
  <c r="Q368" i="11"/>
  <c r="B161" i="11"/>
  <c r="I378" i="11"/>
  <c r="J378" i="11" s="1"/>
  <c r="O378" i="11"/>
  <c r="N378" i="11"/>
  <c r="L378" i="11"/>
  <c r="P378" i="11"/>
  <c r="M378" i="11"/>
  <c r="Q378" i="11"/>
  <c r="B281" i="11"/>
  <c r="B407" i="11"/>
  <c r="B162" i="11"/>
  <c r="T118" i="11"/>
  <c r="S177" i="11"/>
  <c r="T407" i="11"/>
  <c r="I373" i="11"/>
  <c r="L373" i="11"/>
  <c r="Q373" i="11"/>
  <c r="N373" i="11"/>
  <c r="O373" i="11"/>
  <c r="U290" i="11"/>
  <c r="S14" i="11"/>
  <c r="T93" i="11"/>
  <c r="F86" i="11"/>
  <c r="B176" i="11"/>
  <c r="B381" i="4"/>
  <c r="B379" i="11"/>
  <c r="T104" i="11"/>
  <c r="B216" i="11"/>
  <c r="M160" i="11"/>
  <c r="Q160" i="11"/>
  <c r="I160" i="11"/>
  <c r="J160" i="11" s="1"/>
  <c r="N160" i="11"/>
  <c r="O160" i="11"/>
  <c r="L160" i="11"/>
  <c r="P160" i="11"/>
  <c r="H87" i="4"/>
  <c r="G86" i="11"/>
  <c r="K86" i="11" s="1"/>
  <c r="E88" i="4"/>
  <c r="I182" i="11"/>
  <c r="J182" i="11" s="1"/>
  <c r="L182" i="11"/>
  <c r="M182" i="11"/>
  <c r="Q182" i="11"/>
  <c r="N182" i="11"/>
  <c r="P182" i="11"/>
  <c r="O182" i="11"/>
  <c r="Q215" i="11"/>
  <c r="N215" i="11"/>
  <c r="M215" i="11"/>
  <c r="O215" i="11"/>
  <c r="L215" i="11"/>
  <c r="I215" i="11"/>
  <c r="J215" i="11" s="1"/>
  <c r="P215" i="11"/>
  <c r="AK362" i="4"/>
  <c r="AH360" i="11"/>
  <c r="M360" i="10" s="1"/>
  <c r="I379" i="11"/>
  <c r="J379" i="11" s="1"/>
  <c r="Q379" i="11"/>
  <c r="P379" i="11"/>
  <c r="L379" i="11"/>
  <c r="M379" i="11"/>
  <c r="O379" i="11"/>
  <c r="N379" i="11"/>
  <c r="I294" i="11"/>
  <c r="J294" i="11" s="1"/>
  <c r="M294" i="11"/>
  <c r="N294" i="11"/>
  <c r="P294" i="11"/>
  <c r="O294" i="11"/>
  <c r="Q294" i="11"/>
  <c r="L294" i="11"/>
  <c r="F103" i="11"/>
  <c r="D105" i="4"/>
  <c r="B20" i="11"/>
  <c r="G259" i="11"/>
  <c r="T300" i="11"/>
  <c r="T207" i="11"/>
  <c r="K61" i="4"/>
  <c r="E251" i="11"/>
  <c r="N251" i="11" s="1"/>
  <c r="T309" i="11"/>
  <c r="G276" i="11"/>
  <c r="K276" i="11" s="1"/>
  <c r="F154" i="11"/>
  <c r="T233" i="11"/>
  <c r="H246" i="4"/>
  <c r="T154" i="11"/>
  <c r="S397" i="11"/>
  <c r="U9" i="11"/>
  <c r="AI380" i="11"/>
  <c r="U362" i="11"/>
  <c r="R362" i="11"/>
  <c r="N396" i="11"/>
  <c r="I396" i="11"/>
  <c r="J396" i="11" s="1"/>
  <c r="L396" i="11"/>
  <c r="Q396" i="11"/>
  <c r="P396" i="11"/>
  <c r="O396" i="11"/>
  <c r="M396" i="11"/>
  <c r="R290" i="11"/>
  <c r="H375" i="4"/>
  <c r="G374" i="11"/>
  <c r="K374" i="11" s="1"/>
  <c r="S379" i="11"/>
  <c r="I330" i="11"/>
  <c r="J330" i="11" s="1"/>
  <c r="N330" i="11"/>
  <c r="L330" i="11"/>
  <c r="O330" i="11"/>
  <c r="M330" i="11"/>
  <c r="P330" i="11"/>
  <c r="Q330" i="11"/>
  <c r="H16" i="4"/>
  <c r="G15" i="11"/>
  <c r="K15" i="11" s="1"/>
  <c r="S367" i="11"/>
  <c r="S86" i="11"/>
  <c r="J79" i="4"/>
  <c r="S78" i="11" s="1"/>
  <c r="S77" i="11"/>
  <c r="S103" i="11"/>
  <c r="E310" i="4"/>
  <c r="B134" i="11"/>
  <c r="E68" i="11"/>
  <c r="M68" i="11" s="1"/>
  <c r="B251" i="11"/>
  <c r="B115" i="11"/>
  <c r="G208" i="11"/>
  <c r="K208" i="11" s="1"/>
  <c r="U276" i="11"/>
  <c r="B388" i="11"/>
  <c r="B33" i="11"/>
  <c r="B288" i="11"/>
  <c r="F329" i="11"/>
  <c r="B329" i="11"/>
  <c r="B154" i="11"/>
  <c r="T379" i="11"/>
  <c r="B218" i="4"/>
  <c r="B14" i="11"/>
  <c r="T246" i="11"/>
  <c r="T117" i="11"/>
  <c r="S245" i="11"/>
  <c r="B259" i="11"/>
  <c r="B67" i="11"/>
  <c r="S169" i="11"/>
  <c r="S259" i="11"/>
  <c r="S133" i="11"/>
  <c r="B78" i="11"/>
  <c r="B183" i="11"/>
  <c r="S190" i="11"/>
  <c r="B77" i="11"/>
  <c r="E407" i="11"/>
  <c r="C381" i="4"/>
  <c r="C380" i="11" s="1"/>
  <c r="C379" i="11"/>
  <c r="AD369" i="4"/>
  <c r="K114" i="11"/>
  <c r="P114" i="11"/>
  <c r="M114" i="11"/>
  <c r="Q114" i="11"/>
  <c r="L114" i="11"/>
  <c r="N114" i="11"/>
  <c r="I114" i="11"/>
  <c r="J114" i="11" s="1"/>
  <c r="O114" i="11"/>
  <c r="K379" i="11"/>
  <c r="I233" i="11"/>
  <c r="J233" i="11" s="1"/>
  <c r="N233" i="11"/>
  <c r="O233" i="11"/>
  <c r="M233" i="11"/>
  <c r="Q233" i="11"/>
  <c r="P233" i="11"/>
  <c r="L233" i="11"/>
  <c r="Q372" i="11"/>
  <c r="P153" i="11"/>
  <c r="L168" i="11"/>
  <c r="Q168" i="11"/>
  <c r="I168" i="11"/>
  <c r="J168" i="11" s="1"/>
  <c r="P168" i="11"/>
  <c r="N168" i="11"/>
  <c r="O168" i="11"/>
  <c r="M168" i="11"/>
  <c r="H34" i="4"/>
  <c r="G33" i="11"/>
  <c r="K33" i="11" s="1"/>
  <c r="E35" i="4"/>
  <c r="T357" i="11"/>
  <c r="F161" i="11"/>
  <c r="D163" i="4"/>
  <c r="AG51" i="4"/>
  <c r="AC49" i="11"/>
  <c r="AG49" i="11" s="1"/>
  <c r="L49" i="10" s="1"/>
  <c r="O433" i="11"/>
  <c r="I433" i="11"/>
  <c r="J433" i="11" s="1"/>
  <c r="T53" i="11"/>
  <c r="AF367" i="4"/>
  <c r="AB365" i="11"/>
  <c r="AF365" i="11" s="1"/>
  <c r="J365" i="10" s="1"/>
  <c r="V368" i="4"/>
  <c r="AA366" i="11"/>
  <c r="K442" i="11"/>
  <c r="O442" i="11"/>
  <c r="N442" i="11"/>
  <c r="M442" i="11"/>
  <c r="Q442" i="11"/>
  <c r="P442" i="11"/>
  <c r="L442" i="11"/>
  <c r="I442" i="11"/>
  <c r="J442" i="11" s="1"/>
  <c r="V12" i="4"/>
  <c r="AA10" i="11"/>
  <c r="S362" i="11"/>
  <c r="Q337" i="11"/>
  <c r="F281" i="11"/>
  <c r="D283" i="4"/>
  <c r="E283" i="4"/>
  <c r="G281" i="11"/>
  <c r="K281" i="11" s="1"/>
  <c r="Q43" i="11"/>
  <c r="P199" i="11"/>
  <c r="L328" i="11"/>
  <c r="AH256" i="4"/>
  <c r="AC254" i="11"/>
  <c r="AG254" i="11" s="1"/>
  <c r="L254" i="10" s="1"/>
  <c r="E123" i="11"/>
  <c r="I232" i="11"/>
  <c r="J232" i="11" s="1"/>
  <c r="O232" i="11"/>
  <c r="Q232" i="11"/>
  <c r="L232" i="11"/>
  <c r="P232" i="11"/>
  <c r="M232" i="11"/>
  <c r="N232" i="11"/>
  <c r="L102" i="11"/>
  <c r="P102" i="11"/>
  <c r="I102" i="11"/>
  <c r="J102" i="11" s="1"/>
  <c r="N102" i="11"/>
  <c r="M102" i="11"/>
  <c r="Q102" i="11"/>
  <c r="O102" i="11"/>
  <c r="AG33" i="4"/>
  <c r="AC31" i="11"/>
  <c r="AG31" i="11" s="1"/>
  <c r="L31" i="10" s="1"/>
  <c r="I76" i="11"/>
  <c r="J76" i="11" s="1"/>
  <c r="L76" i="11"/>
  <c r="O76" i="11"/>
  <c r="Q76" i="11"/>
  <c r="N76" i="11"/>
  <c r="P76" i="11"/>
  <c r="M76" i="11"/>
  <c r="O9" i="11"/>
  <c r="I307" i="11"/>
  <c r="J307" i="11" s="1"/>
  <c r="O307" i="11"/>
  <c r="L307" i="11"/>
  <c r="Q307" i="11"/>
  <c r="M307" i="11"/>
  <c r="N307" i="11"/>
  <c r="P307" i="11"/>
  <c r="N265" i="11"/>
  <c r="P143" i="11"/>
  <c r="L32" i="11"/>
  <c r="P361" i="11"/>
  <c r="L361" i="11"/>
  <c r="K143" i="11"/>
  <c r="K388" i="11"/>
  <c r="AD13" i="4"/>
  <c r="AB11" i="11"/>
  <c r="AF11" i="11" s="1"/>
  <c r="J11" i="10" s="1"/>
  <c r="Z443" i="4"/>
  <c r="AA441" i="11"/>
  <c r="U357" i="11"/>
  <c r="O387" i="11"/>
  <c r="N32" i="4"/>
  <c r="S26" i="11"/>
  <c r="W29" i="4"/>
  <c r="N458" i="4"/>
  <c r="B185" i="4"/>
  <c r="J171" i="4"/>
  <c r="J261" i="4"/>
  <c r="G409" i="4"/>
  <c r="J192" i="4"/>
  <c r="J302" i="4"/>
  <c r="H368" i="4"/>
  <c r="H374" i="4"/>
  <c r="J290" i="4"/>
  <c r="J369" i="4"/>
  <c r="K381" i="4"/>
  <c r="B171" i="4"/>
  <c r="B322" i="4"/>
  <c r="B369" i="4"/>
  <c r="J291" i="4"/>
  <c r="B209" i="4"/>
  <c r="B16" i="4"/>
  <c r="J146" i="4"/>
  <c r="S145" i="11" s="1"/>
  <c r="J155" i="4"/>
  <c r="K163" i="4"/>
  <c r="T162" i="11" s="1"/>
  <c r="K268" i="4"/>
  <c r="B261" i="4"/>
  <c r="J417" i="4"/>
  <c r="B219" i="4"/>
  <c r="J247" i="4"/>
  <c r="J277" i="4"/>
  <c r="G322" i="4"/>
  <c r="J105" i="4"/>
  <c r="J209" i="4"/>
  <c r="S208" i="11" s="1"/>
  <c r="B28" i="4"/>
  <c r="L253" i="4"/>
  <c r="U252" i="11" s="1"/>
  <c r="H339" i="4"/>
  <c r="G310" i="4"/>
  <c r="K35" i="4"/>
  <c r="T34" i="11" s="1"/>
  <c r="J311" i="4"/>
  <c r="J172" i="4"/>
  <c r="G340" i="4"/>
  <c r="I247" i="4"/>
  <c r="B277" i="4"/>
  <c r="I156" i="4"/>
  <c r="R155" i="11" s="1"/>
  <c r="H192" i="4"/>
  <c r="E193" i="4"/>
  <c r="G192" i="11" s="1"/>
  <c r="K192" i="11" s="1"/>
  <c r="B351" i="4"/>
  <c r="J236" i="4"/>
  <c r="S235" i="11" s="1"/>
  <c r="B331" i="4"/>
  <c r="B96" i="4"/>
  <c r="H330" i="4"/>
  <c r="J28" i="4"/>
  <c r="D88" i="4"/>
  <c r="H267" i="4"/>
  <c r="L117" i="4"/>
  <c r="U116" i="11" s="1"/>
  <c r="L125" i="4"/>
  <c r="U124" i="11" s="1"/>
  <c r="I185" i="4"/>
  <c r="R184" i="11" s="1"/>
  <c r="I171" i="4"/>
  <c r="R170" i="11" s="1"/>
  <c r="L261" i="4"/>
  <c r="U260" i="11" s="1"/>
  <c r="L146" i="4"/>
  <c r="U145" i="11" s="1"/>
  <c r="B156" i="4"/>
  <c r="I253" i="4"/>
  <c r="R252" i="11" s="1"/>
  <c r="B192" i="4"/>
  <c r="H28" i="4"/>
  <c r="B146" i="4"/>
  <c r="J269" i="4"/>
  <c r="S268" i="11" s="1"/>
  <c r="L163" i="4"/>
  <c r="U162" i="11" s="1"/>
  <c r="D146" i="4"/>
  <c r="F145" i="11" s="1"/>
  <c r="L210" i="4"/>
  <c r="U209" i="11" s="1"/>
  <c r="I235" i="4"/>
  <c r="R234" i="11" s="1"/>
  <c r="D340" i="4"/>
  <c r="F339" i="11" s="1"/>
  <c r="K179" i="4"/>
  <c r="T178" i="11" s="1"/>
  <c r="I202" i="4"/>
  <c r="R201" i="11" s="1"/>
  <c r="I192" i="4"/>
  <c r="R191" i="11" s="1"/>
  <c r="L457" i="4"/>
  <c r="K95" i="4"/>
  <c r="I178" i="4"/>
  <c r="R177" i="11" s="1"/>
  <c r="D268" i="4"/>
  <c r="F267" i="11" s="1"/>
  <c r="AL125" i="4"/>
  <c r="AI124" i="11" s="1"/>
  <c r="J185" i="4"/>
  <c r="S184" i="11" s="1"/>
  <c r="J253" i="4"/>
  <c r="S252" i="11" s="1"/>
  <c r="B136" i="4"/>
  <c r="L203" i="4"/>
  <c r="B303" i="4"/>
  <c r="B178" i="4"/>
  <c r="G136" i="4"/>
  <c r="E135" i="11" s="1"/>
  <c r="E178" i="4"/>
  <c r="G177" i="11" s="1"/>
  <c r="K177" i="11" s="1"/>
  <c r="H177" i="4"/>
  <c r="E185" i="4"/>
  <c r="G184" i="11" s="1"/>
  <c r="K184" i="11" s="1"/>
  <c r="H184" i="4"/>
  <c r="L172" i="4"/>
  <c r="B375" i="4"/>
  <c r="K253" i="4"/>
  <c r="T252" i="11" s="1"/>
  <c r="L219" i="4"/>
  <c r="U218" i="11" s="1"/>
  <c r="I146" i="4"/>
  <c r="R145" i="11" s="1"/>
  <c r="I261" i="4"/>
  <c r="R260" i="11" s="1"/>
  <c r="B117" i="4"/>
  <c r="I209" i="4"/>
  <c r="R208" i="11" s="1"/>
  <c r="E210" i="4"/>
  <c r="G209" i="11" s="1"/>
  <c r="K209" i="11" s="1"/>
  <c r="H209" i="4"/>
  <c r="I219" i="4"/>
  <c r="R218" i="11" s="1"/>
  <c r="L35" i="4"/>
  <c r="U34" i="11" s="1"/>
  <c r="D202" i="4"/>
  <c r="F201" i="11" s="1"/>
  <c r="L283" i="4"/>
  <c r="U282" i="11" s="1"/>
  <c r="K219" i="4"/>
  <c r="T218" i="11" s="1"/>
  <c r="AL88" i="4"/>
  <c r="AI87" i="11" s="1"/>
  <c r="H301" i="4"/>
  <c r="AL95" i="4"/>
  <c r="AI94" i="11" s="1"/>
  <c r="L186" i="4"/>
  <c r="K261" i="4"/>
  <c r="T260" i="11" s="1"/>
  <c r="I454" i="4"/>
  <c r="R453" i="11" s="1"/>
  <c r="D47" i="4"/>
  <c r="I268" i="4"/>
  <c r="R267" i="11" s="1"/>
  <c r="L268" i="4"/>
  <c r="U267" i="11" s="1"/>
  <c r="I283" i="4"/>
  <c r="R282" i="11" s="1"/>
  <c r="B47" i="4"/>
  <c r="D290" i="4"/>
  <c r="F289" i="11" s="1"/>
  <c r="L235" i="4"/>
  <c r="U234" i="11" s="1"/>
  <c r="D322" i="4"/>
  <c r="J163" i="4"/>
  <c r="S162" i="11" s="1"/>
  <c r="B253" i="4"/>
  <c r="L155" i="4"/>
  <c r="U154" i="11" s="1"/>
  <c r="J203" i="4"/>
  <c r="J218" i="4"/>
  <c r="S217" i="11" s="1"/>
  <c r="D254" i="4"/>
  <c r="D237" i="4"/>
  <c r="F236" i="11" s="1"/>
  <c r="L106" i="4"/>
  <c r="U105" i="11" s="1"/>
  <c r="L179" i="4"/>
  <c r="L193" i="4"/>
  <c r="U192" i="11" s="1"/>
  <c r="B35" i="4"/>
  <c r="B290" i="4"/>
  <c r="D262" i="4"/>
  <c r="F261" i="11" s="1"/>
  <c r="I163" i="4"/>
  <c r="R162" i="11" s="1"/>
  <c r="K454" i="4"/>
  <c r="T453" i="11" s="1"/>
  <c r="E95" i="4"/>
  <c r="G94" i="11" s="1"/>
  <c r="K94" i="11" s="1"/>
  <c r="H94" i="4"/>
  <c r="D172" i="4"/>
  <c r="F171" i="11" s="1"/>
  <c r="J88" i="4"/>
  <c r="J125" i="4"/>
  <c r="J16" i="4"/>
  <c r="K398" i="4"/>
  <c r="K28" i="4"/>
  <c r="T27" i="11" s="1"/>
  <c r="J46" i="4"/>
  <c r="S45" i="11" s="1"/>
  <c r="J117" i="4"/>
  <c r="S116" i="11" s="1"/>
  <c r="J22" i="4"/>
  <c r="J381" i="4"/>
  <c r="J340" i="4"/>
  <c r="S339" i="11" s="1"/>
  <c r="L28" i="4"/>
  <c r="U27" i="11" s="1"/>
  <c r="I409" i="4"/>
  <c r="R408" i="11" s="1"/>
  <c r="H416" i="4"/>
  <c r="L95" i="4"/>
  <c r="U94" i="11" s="1"/>
  <c r="L22" i="4"/>
  <c r="I136" i="4"/>
  <c r="R135" i="11" s="1"/>
  <c r="D398" i="4"/>
  <c r="F397" i="11" s="1"/>
  <c r="D16" i="4"/>
  <c r="F15" i="11" s="1"/>
  <c r="L60" i="4"/>
  <c r="U59" i="11" s="1"/>
  <c r="I96" i="4"/>
  <c r="R95" i="11" s="1"/>
  <c r="I331" i="4"/>
  <c r="R330" i="11" s="1"/>
  <c r="I322" i="4"/>
  <c r="R321" i="11" s="1"/>
  <c r="J69" i="4"/>
  <c r="I369" i="4"/>
  <c r="G106" i="4"/>
  <c r="E105" i="11" s="1"/>
  <c r="I118" i="4"/>
  <c r="R117" i="11" s="1"/>
  <c r="I340" i="4"/>
  <c r="R339" i="11" s="1"/>
  <c r="J322" i="4"/>
  <c r="S321" i="11" s="1"/>
  <c r="K135" i="4"/>
  <c r="T134" i="11" s="1"/>
  <c r="L332" i="4"/>
  <c r="U331" i="11" s="1"/>
  <c r="D61" i="4"/>
  <c r="F60" i="11" s="1"/>
  <c r="I351" i="4"/>
  <c r="G79" i="4"/>
  <c r="E78" i="11" s="1"/>
  <c r="H78" i="4"/>
  <c r="L302" i="4"/>
  <c r="U301" i="11" s="1"/>
  <c r="E125" i="4"/>
  <c r="G124" i="11" s="1"/>
  <c r="K124" i="11" s="1"/>
  <c r="H124" i="4"/>
  <c r="D135" i="4"/>
  <c r="F134" i="11" s="1"/>
  <c r="D417" i="4"/>
  <c r="F416" i="11" s="1"/>
  <c r="I22" i="4"/>
  <c r="L16" i="4"/>
  <c r="L69" i="4"/>
  <c r="L369" i="4"/>
  <c r="K351" i="4"/>
  <c r="T350" i="11" s="1"/>
  <c r="D35" i="4"/>
  <c r="F34" i="11" s="1"/>
  <c r="I35" i="4"/>
  <c r="R34" i="11" s="1"/>
  <c r="L409" i="4"/>
  <c r="U408" i="11" s="1"/>
  <c r="L322" i="4"/>
  <c r="U321" i="11" s="1"/>
  <c r="K47" i="4"/>
  <c r="T46" i="11" s="1"/>
  <c r="D375" i="4"/>
  <c r="F374" i="11" s="1"/>
  <c r="I46" i="4"/>
  <c r="R45" i="11" s="1"/>
  <c r="L89" i="4"/>
  <c r="L398" i="4"/>
  <c r="U397" i="11" s="1"/>
  <c r="J36" i="4"/>
  <c r="S35" i="11" s="1"/>
  <c r="K331" i="4"/>
  <c r="T330" i="11" s="1"/>
  <c r="J95" i="4"/>
  <c r="S94" i="11" s="1"/>
  <c r="I302" i="4"/>
  <c r="R301" i="11" s="1"/>
  <c r="L80" i="4"/>
  <c r="U79" i="11" s="1"/>
  <c r="D332" i="4"/>
  <c r="F331" i="11" s="1"/>
  <c r="L136" i="4"/>
  <c r="U135" i="11" s="1"/>
  <c r="I80" i="4"/>
  <c r="R79" i="11" s="1"/>
  <c r="J409" i="4"/>
  <c r="S408" i="11" s="1"/>
  <c r="L417" i="4"/>
  <c r="L310" i="4"/>
  <c r="U309" i="11" s="1"/>
  <c r="H21" i="4"/>
  <c r="E22" i="4"/>
  <c r="L340" i="4"/>
  <c r="U339" i="11" s="1"/>
  <c r="D118" i="4"/>
  <c r="F117" i="11" s="1"/>
  <c r="H397" i="4"/>
  <c r="E398" i="4"/>
  <c r="G397" i="11" s="1"/>
  <c r="K397" i="11" s="1"/>
  <c r="H59" i="4"/>
  <c r="E60" i="4"/>
  <c r="K89" i="4"/>
  <c r="T88" i="11" s="1"/>
  <c r="I60" i="4"/>
  <c r="R59" i="11" s="1"/>
  <c r="I88" i="4"/>
  <c r="R87" i="11" s="1"/>
  <c r="I311" i="4"/>
  <c r="R310" i="11" s="1"/>
  <c r="I105" i="4"/>
  <c r="R104" i="11" s="1"/>
  <c r="H10" i="4"/>
  <c r="I399" i="4"/>
  <c r="I381" i="4"/>
  <c r="J60" i="4"/>
  <c r="S59" i="11" s="1"/>
  <c r="L381" i="4"/>
  <c r="I125" i="4"/>
  <c r="R124" i="11" s="1"/>
  <c r="J332" i="4"/>
  <c r="S331" i="11" s="1"/>
  <c r="L375" i="4"/>
  <c r="L47" i="4"/>
  <c r="U46" i="11" s="1"/>
  <c r="I29" i="4"/>
  <c r="AL117" i="4"/>
  <c r="AI116" i="11" s="1"/>
  <c r="H105" i="4"/>
  <c r="E106" i="4"/>
  <c r="B409" i="4"/>
  <c r="D409" i="4"/>
  <c r="F408" i="11" s="1"/>
  <c r="K340" i="4"/>
  <c r="K209" i="4"/>
  <c r="K62" i="4"/>
  <c r="D29" i="4"/>
  <c r="D219" i="4"/>
  <c r="E332" i="4"/>
  <c r="G331" i="11" s="1"/>
  <c r="K331" i="11" s="1"/>
  <c r="H331" i="4"/>
  <c r="B398" i="4"/>
  <c r="H277" i="4"/>
  <c r="G341" i="4"/>
  <c r="K277" i="4"/>
  <c r="K323" i="4"/>
  <c r="B417" i="4"/>
  <c r="B268" i="4"/>
  <c r="B89" i="4"/>
  <c r="J399" i="4"/>
  <c r="E323" i="4"/>
  <c r="G322" i="11" s="1"/>
  <c r="K322" i="11" s="1"/>
  <c r="B126" i="4"/>
  <c r="B202" i="4"/>
  <c r="B283" i="4"/>
  <c r="K147" i="4"/>
  <c r="B164" i="4"/>
  <c r="K311" i="4"/>
  <c r="J156" i="4"/>
  <c r="J136" i="4"/>
  <c r="D193" i="4"/>
  <c r="F192" i="11" s="1"/>
  <c r="J284" i="4"/>
  <c r="G218" i="4"/>
  <c r="H217" i="4"/>
  <c r="B61" i="4"/>
  <c r="B105" i="4"/>
  <c r="K79" i="4"/>
  <c r="G302" i="4"/>
  <c r="E255" i="4"/>
  <c r="G254" i="11" s="1"/>
  <c r="K254" i="11" s="1"/>
  <c r="H254" i="4"/>
  <c r="E303" i="4"/>
  <c r="K22" i="4"/>
  <c r="B81" i="4"/>
  <c r="J303" i="4"/>
  <c r="K156" i="4"/>
  <c r="K269" i="4"/>
  <c r="J375" i="4"/>
  <c r="G146" i="4"/>
  <c r="H145" i="4"/>
  <c r="B22" i="4"/>
  <c r="H260" i="4"/>
  <c r="E261" i="4"/>
  <c r="K283" i="4"/>
  <c r="K302" i="4"/>
  <c r="J262" i="4"/>
  <c r="H69" i="4"/>
  <c r="G253" i="4"/>
  <c r="H252" i="4"/>
  <c r="K192" i="4"/>
  <c r="G410" i="4"/>
  <c r="H408" i="4"/>
  <c r="E409" i="4"/>
  <c r="G408" i="11" s="1"/>
  <c r="B340" i="4"/>
  <c r="H170" i="4"/>
  <c r="E171" i="4"/>
  <c r="G284" i="4"/>
  <c r="H283" i="4"/>
  <c r="J179" i="4"/>
  <c r="E164" i="4"/>
  <c r="H163" i="4"/>
  <c r="E136" i="4"/>
  <c r="G135" i="11" s="1"/>
  <c r="H135" i="4"/>
  <c r="B311" i="4"/>
  <c r="K290" i="4"/>
  <c r="B172" i="4"/>
  <c r="D156" i="4"/>
  <c r="K235" i="4"/>
  <c r="K409" i="4"/>
  <c r="K126" i="4"/>
  <c r="Q153" i="11" l="1"/>
  <c r="Q44" i="11"/>
  <c r="O415" i="11"/>
  <c r="I153" i="11"/>
  <c r="J153" i="11" s="1"/>
  <c r="L200" i="11"/>
  <c r="K44" i="11"/>
  <c r="I415" i="11"/>
  <c r="J415" i="11" s="1"/>
  <c r="I200" i="11"/>
  <c r="J200" i="11" s="1"/>
  <c r="P44" i="11"/>
  <c r="M338" i="11"/>
  <c r="K415" i="11"/>
  <c r="AE366" i="11"/>
  <c r="K366" i="10" s="1"/>
  <c r="N153" i="11"/>
  <c r="L153" i="11"/>
  <c r="P373" i="11"/>
  <c r="J373" i="11"/>
  <c r="N368" i="11"/>
  <c r="P368" i="11"/>
  <c r="M44" i="11"/>
  <c r="N44" i="11"/>
  <c r="P415" i="11"/>
  <c r="L415" i="11"/>
  <c r="O27" i="11"/>
  <c r="P27" i="11"/>
  <c r="O362" i="11"/>
  <c r="Q338" i="11"/>
  <c r="I288" i="11"/>
  <c r="J288" i="11" s="1"/>
  <c r="AE441" i="11"/>
  <c r="K441" i="10" s="1"/>
  <c r="I44" i="11"/>
  <c r="J44" i="11" s="1"/>
  <c r="AD10" i="11"/>
  <c r="AE10" i="11"/>
  <c r="K10" i="10" s="1"/>
  <c r="M153" i="11"/>
  <c r="O153" i="11"/>
  <c r="M373" i="11"/>
  <c r="L368" i="11"/>
  <c r="I368" i="11"/>
  <c r="J368" i="11" s="1"/>
  <c r="N415" i="11"/>
  <c r="L27" i="11"/>
  <c r="I27" i="11"/>
  <c r="J27" i="11" s="1"/>
  <c r="P362" i="11"/>
  <c r="M362" i="11"/>
  <c r="O288" i="11"/>
  <c r="I338" i="11"/>
  <c r="J338" i="11" s="1"/>
  <c r="N288" i="11"/>
  <c r="P288" i="11"/>
  <c r="O33" i="11"/>
  <c r="I10" i="10"/>
  <c r="N338" i="11"/>
  <c r="L288" i="11"/>
  <c r="L266" i="11"/>
  <c r="M288" i="11"/>
  <c r="Q288" i="11"/>
  <c r="I266" i="11"/>
  <c r="J266" i="11" s="1"/>
  <c r="T125" i="11"/>
  <c r="B310" i="11"/>
  <c r="T21" i="11"/>
  <c r="T146" i="11"/>
  <c r="B267" i="11"/>
  <c r="T276" i="11"/>
  <c r="R368" i="11"/>
  <c r="L397" i="11"/>
  <c r="O397" i="11"/>
  <c r="I397" i="11"/>
  <c r="J397" i="11" s="1"/>
  <c r="M397" i="11"/>
  <c r="P397" i="11"/>
  <c r="Q397" i="11"/>
  <c r="N397" i="11"/>
  <c r="S380" i="11"/>
  <c r="T397" i="11"/>
  <c r="F321" i="11"/>
  <c r="S276" i="11"/>
  <c r="S246" i="11"/>
  <c r="V13" i="4"/>
  <c r="AA11" i="11"/>
  <c r="F162" i="11"/>
  <c r="D164" i="4"/>
  <c r="O251" i="11"/>
  <c r="D210" i="4"/>
  <c r="F208" i="11"/>
  <c r="AG401" i="4"/>
  <c r="AC399" i="11"/>
  <c r="AG399" i="11" s="1"/>
  <c r="L399" i="10" s="1"/>
  <c r="H29" i="4"/>
  <c r="G28" i="11"/>
  <c r="K28" i="11" s="1"/>
  <c r="E291" i="4"/>
  <c r="G289" i="11"/>
  <c r="K289" i="11" s="1"/>
  <c r="H290" i="4"/>
  <c r="F155" i="11"/>
  <c r="T289" i="11"/>
  <c r="T310" i="11"/>
  <c r="B282" i="11"/>
  <c r="B408" i="11"/>
  <c r="U374" i="11"/>
  <c r="G59" i="11"/>
  <c r="I331" i="11"/>
  <c r="J331" i="11" s="1"/>
  <c r="L331" i="11"/>
  <c r="O331" i="11"/>
  <c r="N331" i="11"/>
  <c r="M331" i="11"/>
  <c r="P331" i="11"/>
  <c r="Q331" i="11"/>
  <c r="I374" i="11"/>
  <c r="J374" i="11" s="1"/>
  <c r="N374" i="11"/>
  <c r="O374" i="11"/>
  <c r="M374" i="11"/>
  <c r="P374" i="11"/>
  <c r="Q374" i="11"/>
  <c r="L374" i="11"/>
  <c r="U368" i="11"/>
  <c r="R350" i="11"/>
  <c r="J80" i="4"/>
  <c r="S79" i="11" s="1"/>
  <c r="I15" i="11"/>
  <c r="J15" i="11" s="1"/>
  <c r="O15" i="11"/>
  <c r="N15" i="11"/>
  <c r="M15" i="11"/>
  <c r="P15" i="11"/>
  <c r="L15" i="11"/>
  <c r="Q15" i="11"/>
  <c r="S15" i="11"/>
  <c r="B289" i="11"/>
  <c r="B34" i="11"/>
  <c r="F253" i="11"/>
  <c r="F46" i="11"/>
  <c r="U185" i="11"/>
  <c r="U171" i="11"/>
  <c r="B177" i="11"/>
  <c r="T94" i="11"/>
  <c r="S310" i="11"/>
  <c r="B218" i="11"/>
  <c r="S154" i="11"/>
  <c r="B208" i="11"/>
  <c r="S368" i="11"/>
  <c r="E408" i="11"/>
  <c r="AD14" i="4"/>
  <c r="AB12" i="11"/>
  <c r="AF12" i="11" s="1"/>
  <c r="J12" i="10" s="1"/>
  <c r="AG34" i="4"/>
  <c r="AC32" i="11"/>
  <c r="AG32" i="11" s="1"/>
  <c r="L32" i="10" s="1"/>
  <c r="K123" i="11"/>
  <c r="F282" i="11"/>
  <c r="D284" i="4"/>
  <c r="I161" i="11"/>
  <c r="J161" i="11" s="1"/>
  <c r="L161" i="11"/>
  <c r="O161" i="11"/>
  <c r="M161" i="11"/>
  <c r="N161" i="11"/>
  <c r="Q161" i="11"/>
  <c r="P161" i="11"/>
  <c r="AD370" i="4"/>
  <c r="J407" i="11"/>
  <c r="K407" i="11"/>
  <c r="P200" i="11"/>
  <c r="Q200" i="11"/>
  <c r="F104" i="11"/>
  <c r="D106" i="4"/>
  <c r="M251" i="11"/>
  <c r="L251" i="11"/>
  <c r="G154" i="11"/>
  <c r="K154" i="11" s="1"/>
  <c r="E156" i="4"/>
  <c r="H155" i="4"/>
  <c r="I308" i="11"/>
  <c r="Q308" i="11"/>
  <c r="P308" i="11"/>
  <c r="O308" i="11"/>
  <c r="L308" i="11"/>
  <c r="M308" i="11"/>
  <c r="N308" i="11"/>
  <c r="O15" i="4"/>
  <c r="I207" i="11"/>
  <c r="J207" i="11" s="1"/>
  <c r="M207" i="11"/>
  <c r="L207" i="11"/>
  <c r="O207" i="11"/>
  <c r="Q207" i="11"/>
  <c r="P207" i="11"/>
  <c r="N207" i="11"/>
  <c r="J320" i="11"/>
  <c r="K320" i="11"/>
  <c r="K338" i="11"/>
  <c r="Q144" i="11"/>
  <c r="P33" i="11"/>
  <c r="M33" i="11"/>
  <c r="K144" i="11"/>
  <c r="F94" i="11"/>
  <c r="D96" i="4"/>
  <c r="I275" i="11"/>
  <c r="J275" i="11" s="1"/>
  <c r="P275" i="11"/>
  <c r="O275" i="11"/>
  <c r="N275" i="11"/>
  <c r="M275" i="11"/>
  <c r="L275" i="11"/>
  <c r="Q275" i="11"/>
  <c r="L338" i="11"/>
  <c r="N68" i="11"/>
  <c r="P68" i="11"/>
  <c r="M13" i="4"/>
  <c r="Z11" i="11"/>
  <c r="AK33" i="4"/>
  <c r="AH31" i="11"/>
  <c r="M31" i="10" s="1"/>
  <c r="AD447" i="4"/>
  <c r="AB445" i="11"/>
  <c r="AF445" i="11" s="1"/>
  <c r="J445" i="10" s="1"/>
  <c r="AG289" i="4"/>
  <c r="F301" i="11"/>
  <c r="D303" i="4"/>
  <c r="N320" i="11"/>
  <c r="Q266" i="11"/>
  <c r="AG364" i="4"/>
  <c r="AC362" i="11"/>
  <c r="AG362" i="11" s="1"/>
  <c r="L362" i="10" s="1"/>
  <c r="E118" i="4"/>
  <c r="G116" i="11"/>
  <c r="H117" i="4"/>
  <c r="E80" i="4"/>
  <c r="G78" i="11"/>
  <c r="K78" i="11" s="1"/>
  <c r="M169" i="11"/>
  <c r="L169" i="11"/>
  <c r="I169" i="11"/>
  <c r="J169" i="11" s="1"/>
  <c r="O169" i="11"/>
  <c r="N169" i="11"/>
  <c r="P169" i="11"/>
  <c r="Q169" i="11"/>
  <c r="P407" i="11"/>
  <c r="T191" i="11"/>
  <c r="T268" i="11"/>
  <c r="N192" i="11"/>
  <c r="M192" i="11"/>
  <c r="Q192" i="11"/>
  <c r="O192" i="11"/>
  <c r="P192" i="11"/>
  <c r="L192" i="11"/>
  <c r="I192" i="11"/>
  <c r="J192" i="11" s="1"/>
  <c r="F28" i="11"/>
  <c r="H22" i="4"/>
  <c r="G21" i="11"/>
  <c r="U88" i="11"/>
  <c r="S124" i="11"/>
  <c r="B46" i="11"/>
  <c r="B155" i="11"/>
  <c r="F87" i="11"/>
  <c r="AF368" i="4"/>
  <c r="AB366" i="11"/>
  <c r="AF366" i="11" s="1"/>
  <c r="J366" i="10" s="1"/>
  <c r="G309" i="11"/>
  <c r="B234" i="11"/>
  <c r="O144" i="11"/>
  <c r="I144" i="11"/>
  <c r="J144" i="11" s="1"/>
  <c r="K300" i="11"/>
  <c r="K349" i="11"/>
  <c r="I349" i="11"/>
  <c r="J349" i="11" s="1"/>
  <c r="L349" i="11"/>
  <c r="Q349" i="11"/>
  <c r="O349" i="11"/>
  <c r="N349" i="11"/>
  <c r="M349" i="11"/>
  <c r="P349" i="11"/>
  <c r="I93" i="11"/>
  <c r="J93" i="11" s="1"/>
  <c r="O93" i="11"/>
  <c r="L93" i="11"/>
  <c r="M93" i="11"/>
  <c r="P93" i="11"/>
  <c r="N93" i="11"/>
  <c r="Q93" i="11"/>
  <c r="I276" i="11"/>
  <c r="J276" i="11" s="1"/>
  <c r="O276" i="11"/>
  <c r="P276" i="11"/>
  <c r="M276" i="11"/>
  <c r="N276" i="11"/>
  <c r="L276" i="11"/>
  <c r="Q276" i="11"/>
  <c r="G234" i="11"/>
  <c r="E236" i="4"/>
  <c r="H235" i="4"/>
  <c r="E219" i="4"/>
  <c r="G217" i="11"/>
  <c r="P217" i="11" s="1"/>
  <c r="V446" i="4"/>
  <c r="T105" i="11"/>
  <c r="T408" i="11"/>
  <c r="G170" i="11"/>
  <c r="S261" i="11"/>
  <c r="T282" i="11"/>
  <c r="T78" i="11"/>
  <c r="T322" i="11"/>
  <c r="I408" i="11"/>
  <c r="N408" i="11"/>
  <c r="M408" i="11"/>
  <c r="Q408" i="11"/>
  <c r="L408" i="11"/>
  <c r="G260" i="11"/>
  <c r="E301" i="11"/>
  <c r="K301" i="11" s="1"/>
  <c r="S135" i="11"/>
  <c r="B416" i="11"/>
  <c r="U380" i="11"/>
  <c r="R398" i="11"/>
  <c r="R21" i="11"/>
  <c r="D89" i="4"/>
  <c r="F88" i="11" s="1"/>
  <c r="S21" i="11"/>
  <c r="B116" i="11"/>
  <c r="B374" i="11"/>
  <c r="U202" i="11"/>
  <c r="L458" i="4"/>
  <c r="U457" i="11" s="1"/>
  <c r="U456" i="11"/>
  <c r="B95" i="11"/>
  <c r="B350" i="11"/>
  <c r="B276" i="11"/>
  <c r="R246" i="11"/>
  <c r="H310" i="4"/>
  <c r="E309" i="11"/>
  <c r="S104" i="11"/>
  <c r="S290" i="11"/>
  <c r="B321" i="11"/>
  <c r="B170" i="11"/>
  <c r="S289" i="11"/>
  <c r="S301" i="11"/>
  <c r="S260" i="11"/>
  <c r="L281" i="11"/>
  <c r="P281" i="11"/>
  <c r="I281" i="11"/>
  <c r="J281" i="11" s="1"/>
  <c r="M281" i="11"/>
  <c r="O281" i="11"/>
  <c r="N281" i="11"/>
  <c r="Q281" i="11"/>
  <c r="V369" i="4"/>
  <c r="AA367" i="11"/>
  <c r="B217" i="11"/>
  <c r="M200" i="11"/>
  <c r="M154" i="11"/>
  <c r="T60" i="11"/>
  <c r="I103" i="11"/>
  <c r="J103" i="11" s="1"/>
  <c r="M103" i="11"/>
  <c r="Q103" i="11"/>
  <c r="N103" i="11"/>
  <c r="P103" i="11"/>
  <c r="O103" i="11"/>
  <c r="L103" i="11"/>
  <c r="AK363" i="4"/>
  <c r="AH361" i="11"/>
  <c r="M361" i="10" s="1"/>
  <c r="G267" i="11"/>
  <c r="K267" i="11" s="1"/>
  <c r="H268" i="4"/>
  <c r="E269" i="4"/>
  <c r="AG94" i="4"/>
  <c r="AC92" i="11"/>
  <c r="AG92" i="11" s="1"/>
  <c r="L92" i="10" s="1"/>
  <c r="AG303" i="4"/>
  <c r="N144" i="11"/>
  <c r="P144" i="11"/>
  <c r="Q33" i="11"/>
  <c r="L33" i="11"/>
  <c r="H247" i="4"/>
  <c r="G246" i="11"/>
  <c r="K246" i="11" s="1"/>
  <c r="K295" i="11"/>
  <c r="M295" i="11"/>
  <c r="Q295" i="11"/>
  <c r="P295" i="11"/>
  <c r="L295" i="11"/>
  <c r="I295" i="11"/>
  <c r="J295" i="11" s="1"/>
  <c r="N295" i="11"/>
  <c r="O295" i="11"/>
  <c r="K216" i="11"/>
  <c r="E47" i="4"/>
  <c r="G45" i="11"/>
  <c r="K45" i="11" s="1"/>
  <c r="H46" i="4"/>
  <c r="F177" i="11"/>
  <c r="D179" i="4"/>
  <c r="F178" i="11" s="1"/>
  <c r="AK458" i="4"/>
  <c r="AH457" i="11" s="1"/>
  <c r="M457" i="10" s="1"/>
  <c r="AH456" i="11"/>
  <c r="M456" i="10" s="1"/>
  <c r="L300" i="11"/>
  <c r="P300" i="11"/>
  <c r="I300" i="11"/>
  <c r="J300" i="11" s="1"/>
  <c r="Q300" i="11"/>
  <c r="O300" i="11"/>
  <c r="M300" i="11"/>
  <c r="N300" i="11"/>
  <c r="H381" i="4"/>
  <c r="G380" i="11"/>
  <c r="K380" i="11" s="1"/>
  <c r="M320" i="11"/>
  <c r="L320" i="11"/>
  <c r="O266" i="11"/>
  <c r="N266" i="11"/>
  <c r="I123" i="11"/>
  <c r="J123" i="11" s="1"/>
  <c r="M123" i="11"/>
  <c r="P123" i="11"/>
  <c r="Q123" i="11"/>
  <c r="L123" i="11"/>
  <c r="N123" i="11"/>
  <c r="O123" i="11"/>
  <c r="N407" i="11"/>
  <c r="T234" i="11"/>
  <c r="B21" i="11"/>
  <c r="S302" i="11"/>
  <c r="G105" i="11"/>
  <c r="K105" i="11" s="1"/>
  <c r="U68" i="11"/>
  <c r="B252" i="11"/>
  <c r="B330" i="11"/>
  <c r="S171" i="11"/>
  <c r="S416" i="11"/>
  <c r="B368" i="11"/>
  <c r="S191" i="11"/>
  <c r="B184" i="11"/>
  <c r="AH257" i="4"/>
  <c r="AC255" i="11"/>
  <c r="AG255" i="11" s="1"/>
  <c r="L255" i="10" s="1"/>
  <c r="H35" i="4"/>
  <c r="G34" i="11"/>
  <c r="K34" i="11" s="1"/>
  <c r="E36" i="4"/>
  <c r="J68" i="11"/>
  <c r="K68" i="11"/>
  <c r="J251" i="11"/>
  <c r="K251" i="11"/>
  <c r="B380" i="11"/>
  <c r="D311" i="4"/>
  <c r="F309" i="11"/>
  <c r="F78" i="11"/>
  <c r="D80" i="4"/>
  <c r="O68" i="11"/>
  <c r="I183" i="11"/>
  <c r="J183" i="11" s="1"/>
  <c r="Q183" i="11"/>
  <c r="M183" i="11"/>
  <c r="O183" i="11"/>
  <c r="P183" i="11"/>
  <c r="L183" i="11"/>
  <c r="N183" i="11"/>
  <c r="AG267" i="4"/>
  <c r="E252" i="11"/>
  <c r="B163" i="11"/>
  <c r="E340" i="11"/>
  <c r="T208" i="11"/>
  <c r="E409" i="11"/>
  <c r="T155" i="11"/>
  <c r="B80" i="11"/>
  <c r="B104" i="11"/>
  <c r="S283" i="11"/>
  <c r="S155" i="11"/>
  <c r="B88" i="11"/>
  <c r="T61" i="11"/>
  <c r="R380" i="11"/>
  <c r="B171" i="11"/>
  <c r="G163" i="11"/>
  <c r="K163" i="11" s="1"/>
  <c r="S178" i="11"/>
  <c r="E283" i="11"/>
  <c r="B339" i="11"/>
  <c r="T301" i="11"/>
  <c r="E145" i="11"/>
  <c r="S374" i="11"/>
  <c r="G302" i="11"/>
  <c r="K302" i="11" s="1"/>
  <c r="B60" i="11"/>
  <c r="E217" i="11"/>
  <c r="K107" i="4"/>
  <c r="B201" i="11"/>
  <c r="B125" i="11"/>
  <c r="S398" i="11"/>
  <c r="B397" i="11"/>
  <c r="F218" i="11"/>
  <c r="T339" i="11"/>
  <c r="U416" i="11"/>
  <c r="U15" i="11"/>
  <c r="I134" i="11"/>
  <c r="J134" i="11" s="1"/>
  <c r="P134" i="11"/>
  <c r="O134" i="11"/>
  <c r="L134" i="11"/>
  <c r="M134" i="11"/>
  <c r="Q134" i="11"/>
  <c r="N134" i="11"/>
  <c r="S68" i="11"/>
  <c r="U21" i="11"/>
  <c r="S87" i="11"/>
  <c r="U178" i="11"/>
  <c r="S202" i="11"/>
  <c r="E311" i="4"/>
  <c r="G310" i="11" s="1"/>
  <c r="K135" i="11"/>
  <c r="B302" i="11"/>
  <c r="B135" i="11"/>
  <c r="B236" i="4"/>
  <c r="B323" i="4"/>
  <c r="B145" i="11"/>
  <c r="B191" i="11"/>
  <c r="E339" i="11"/>
  <c r="B27" i="11"/>
  <c r="H322" i="4"/>
  <c r="E321" i="11"/>
  <c r="K321" i="11" s="1"/>
  <c r="B260" i="11"/>
  <c r="T267" i="11"/>
  <c r="B15" i="11"/>
  <c r="T380" i="11"/>
  <c r="S170" i="11"/>
  <c r="Z444" i="4"/>
  <c r="AA442" i="11"/>
  <c r="E284" i="4"/>
  <c r="G283" i="11" s="1"/>
  <c r="G282" i="11"/>
  <c r="K282" i="11" s="1"/>
  <c r="AG52" i="4"/>
  <c r="AC50" i="11"/>
  <c r="AG50" i="11" s="1"/>
  <c r="L50" i="10" s="1"/>
  <c r="I329" i="11"/>
  <c r="J329" i="11" s="1"/>
  <c r="M329" i="11"/>
  <c r="P329" i="11"/>
  <c r="N329" i="11"/>
  <c r="Q329" i="11"/>
  <c r="L329" i="11"/>
  <c r="O329" i="11"/>
  <c r="N200" i="11"/>
  <c r="O200" i="11"/>
  <c r="K259" i="11"/>
  <c r="N259" i="11"/>
  <c r="I259" i="11"/>
  <c r="J259" i="11" s="1"/>
  <c r="P259" i="11"/>
  <c r="Q259" i="11"/>
  <c r="M259" i="11"/>
  <c r="O259" i="11"/>
  <c r="L259" i="11"/>
  <c r="E89" i="4"/>
  <c r="G87" i="11"/>
  <c r="K87" i="11" s="1"/>
  <c r="H88" i="4"/>
  <c r="O86" i="11"/>
  <c r="M86" i="11"/>
  <c r="N86" i="11"/>
  <c r="I86" i="11"/>
  <c r="J86" i="11" s="1"/>
  <c r="L86" i="11"/>
  <c r="P86" i="11"/>
  <c r="Q86" i="11"/>
  <c r="O77" i="11"/>
  <c r="M77" i="11"/>
  <c r="I77" i="11"/>
  <c r="J77" i="11" s="1"/>
  <c r="L77" i="11"/>
  <c r="P77" i="11"/>
  <c r="N77" i="11"/>
  <c r="Q77" i="11"/>
  <c r="I245" i="11"/>
  <c r="J245" i="11" s="1"/>
  <c r="N245" i="11"/>
  <c r="O245" i="11"/>
  <c r="P245" i="11"/>
  <c r="M245" i="11"/>
  <c r="Q245" i="11"/>
  <c r="L245" i="11"/>
  <c r="G145" i="11"/>
  <c r="Q145" i="11" s="1"/>
  <c r="E147" i="4"/>
  <c r="K266" i="11"/>
  <c r="M144" i="11"/>
  <c r="R416" i="11"/>
  <c r="N33" i="11"/>
  <c r="I33" i="11"/>
  <c r="J33" i="11" s="1"/>
  <c r="S282" i="11"/>
  <c r="H351" i="4"/>
  <c r="G350" i="11"/>
  <c r="H417" i="4"/>
  <c r="G416" i="11"/>
  <c r="K416" i="11" s="1"/>
  <c r="O338" i="11"/>
  <c r="Q68" i="11"/>
  <c r="O176" i="11"/>
  <c r="M176" i="11"/>
  <c r="I176" i="11"/>
  <c r="J176" i="11" s="1"/>
  <c r="Q176" i="11"/>
  <c r="L176" i="11"/>
  <c r="N176" i="11"/>
  <c r="P176" i="11"/>
  <c r="E341" i="4"/>
  <c r="G339" i="11"/>
  <c r="I339" i="11" s="1"/>
  <c r="I216" i="11"/>
  <c r="J216" i="11" s="1"/>
  <c r="O216" i="11"/>
  <c r="Q216" i="11"/>
  <c r="P216" i="11"/>
  <c r="M216" i="11"/>
  <c r="N216" i="11"/>
  <c r="L216" i="11"/>
  <c r="D186" i="4"/>
  <c r="F185" i="11" s="1"/>
  <c r="F184" i="11"/>
  <c r="G201" i="11"/>
  <c r="K201" i="11" s="1"/>
  <c r="E203" i="4"/>
  <c r="H202" i="4"/>
  <c r="K367" i="11"/>
  <c r="L367" i="11"/>
  <c r="O367" i="11"/>
  <c r="P367" i="11"/>
  <c r="Q367" i="11"/>
  <c r="I367" i="11"/>
  <c r="J367" i="11" s="1"/>
  <c r="N367" i="11"/>
  <c r="M367" i="11"/>
  <c r="J308" i="11"/>
  <c r="K308" i="11"/>
  <c r="P266" i="11"/>
  <c r="F124" i="11"/>
  <c r="D126" i="4"/>
  <c r="AH437" i="4"/>
  <c r="AC435" i="11"/>
  <c r="AG435" i="11" s="1"/>
  <c r="L435" i="10" s="1"/>
  <c r="K115" i="11"/>
  <c r="L115" i="11"/>
  <c r="N115" i="11"/>
  <c r="P115" i="11"/>
  <c r="M115" i="11"/>
  <c r="Q115" i="11"/>
  <c r="I115" i="11"/>
  <c r="J115" i="11" s="1"/>
  <c r="O115" i="11"/>
  <c r="Q58" i="11"/>
  <c r="M58" i="11"/>
  <c r="I58" i="11"/>
  <c r="J58" i="11" s="1"/>
  <c r="P58" i="11"/>
  <c r="N58" i="11"/>
  <c r="O58" i="11"/>
  <c r="L58" i="11"/>
  <c r="O407" i="11"/>
  <c r="W30" i="4"/>
  <c r="R28" i="11"/>
  <c r="S27" i="11"/>
  <c r="N33" i="4"/>
  <c r="B186" i="4"/>
  <c r="J193" i="4"/>
  <c r="S192" i="11" s="1"/>
  <c r="J106" i="4"/>
  <c r="J29" i="4"/>
  <c r="B210" i="4"/>
  <c r="J126" i="4"/>
  <c r="K164" i="4"/>
  <c r="T163" i="11" s="1"/>
  <c r="J147" i="4"/>
  <c r="S146" i="11" s="1"/>
  <c r="B220" i="4"/>
  <c r="B262" i="4"/>
  <c r="H340" i="4"/>
  <c r="J194" i="4"/>
  <c r="S193" i="11" s="1"/>
  <c r="J210" i="4"/>
  <c r="S209" i="11" s="1"/>
  <c r="B29" i="4"/>
  <c r="K96" i="4"/>
  <c r="L254" i="4"/>
  <c r="U253" i="11" s="1"/>
  <c r="J312" i="4"/>
  <c r="K36" i="4"/>
  <c r="T35" i="11" s="1"/>
  <c r="G311" i="4"/>
  <c r="L262" i="4"/>
  <c r="I186" i="4"/>
  <c r="L126" i="4"/>
  <c r="U125" i="11" s="1"/>
  <c r="B97" i="4"/>
  <c r="B193" i="4"/>
  <c r="I254" i="4"/>
  <c r="R253" i="11" s="1"/>
  <c r="L118" i="4"/>
  <c r="U117" i="11" s="1"/>
  <c r="J237" i="4"/>
  <c r="S236" i="11" s="1"/>
  <c r="E194" i="4"/>
  <c r="G193" i="11" s="1"/>
  <c r="K193" i="11" s="1"/>
  <c r="H193" i="4"/>
  <c r="H302" i="4"/>
  <c r="B157" i="4"/>
  <c r="L147" i="4"/>
  <c r="U146" i="11" s="1"/>
  <c r="I172" i="4"/>
  <c r="B332" i="4"/>
  <c r="I157" i="4"/>
  <c r="J89" i="4"/>
  <c r="D48" i="4"/>
  <c r="D49" i="4" s="1"/>
  <c r="I147" i="4"/>
  <c r="R146" i="11" s="1"/>
  <c r="L194" i="4"/>
  <c r="U193" i="11" s="1"/>
  <c r="D238" i="4"/>
  <c r="F237" i="11" s="1"/>
  <c r="I179" i="4"/>
  <c r="I193" i="4"/>
  <c r="R192" i="11" s="1"/>
  <c r="K455" i="4"/>
  <c r="T454" i="11" s="1"/>
  <c r="B291" i="4"/>
  <c r="L107" i="4"/>
  <c r="U106" i="11" s="1"/>
  <c r="J219" i="4"/>
  <c r="S218" i="11" s="1"/>
  <c r="J164" i="4"/>
  <c r="S163" i="11" s="1"/>
  <c r="D291" i="4"/>
  <c r="F290" i="11" s="1"/>
  <c r="B48" i="4"/>
  <c r="I284" i="4"/>
  <c r="I220" i="4"/>
  <c r="R219" i="11" s="1"/>
  <c r="B304" i="4"/>
  <c r="D269" i="4"/>
  <c r="F268" i="11" s="1"/>
  <c r="I236" i="4"/>
  <c r="R235" i="11" s="1"/>
  <c r="B324" i="4"/>
  <c r="I455" i="4"/>
  <c r="R454" i="11" s="1"/>
  <c r="K262" i="4"/>
  <c r="T261" i="11" s="1"/>
  <c r="AL89" i="4"/>
  <c r="E312" i="4"/>
  <c r="G311" i="11" s="1"/>
  <c r="K311" i="11" s="1"/>
  <c r="E186" i="4"/>
  <c r="G185" i="11" s="1"/>
  <c r="K185" i="11" s="1"/>
  <c r="H185" i="4"/>
  <c r="J186" i="4"/>
  <c r="I164" i="4"/>
  <c r="R163" i="11" s="1"/>
  <c r="B36" i="4"/>
  <c r="B254" i="4"/>
  <c r="D323" i="4"/>
  <c r="F322" i="11" s="1"/>
  <c r="L236" i="4"/>
  <c r="U235" i="11" s="1"/>
  <c r="I269" i="4"/>
  <c r="R268" i="11" s="1"/>
  <c r="AL96" i="4"/>
  <c r="AI95" i="11" s="1"/>
  <c r="K220" i="4"/>
  <c r="T219" i="11" s="1"/>
  <c r="L284" i="4"/>
  <c r="L36" i="4"/>
  <c r="U35" i="11" s="1"/>
  <c r="H210" i="4"/>
  <c r="E211" i="4"/>
  <c r="G210" i="11" s="1"/>
  <c r="K210" i="11" s="1"/>
  <c r="B118" i="4"/>
  <c r="I262" i="4"/>
  <c r="H178" i="4"/>
  <c r="E179" i="4"/>
  <c r="G178" i="11" s="1"/>
  <c r="K178" i="11" s="1"/>
  <c r="G137" i="4"/>
  <c r="E136" i="11" s="1"/>
  <c r="B179" i="4"/>
  <c r="J254" i="4"/>
  <c r="S253" i="11" s="1"/>
  <c r="D341" i="4"/>
  <c r="F340" i="11" s="1"/>
  <c r="J270" i="4"/>
  <c r="S269" i="11" s="1"/>
  <c r="L269" i="4"/>
  <c r="U268" i="11" s="1"/>
  <c r="H95" i="4"/>
  <c r="E96" i="4"/>
  <c r="G95" i="11" s="1"/>
  <c r="K95" i="11" s="1"/>
  <c r="D255" i="4"/>
  <c r="L156" i="4"/>
  <c r="U155" i="11" s="1"/>
  <c r="D203" i="4"/>
  <c r="F202" i="11" s="1"/>
  <c r="I210" i="4"/>
  <c r="R209" i="11" s="1"/>
  <c r="L220" i="4"/>
  <c r="U219" i="11" s="1"/>
  <c r="K254" i="4"/>
  <c r="T253" i="11" s="1"/>
  <c r="B137" i="4"/>
  <c r="AL126" i="4"/>
  <c r="AI125" i="11" s="1"/>
  <c r="I203" i="4"/>
  <c r="L211" i="4"/>
  <c r="U210" i="11" s="1"/>
  <c r="D147" i="4"/>
  <c r="F146" i="11" s="1"/>
  <c r="L164" i="4"/>
  <c r="U163" i="11" s="1"/>
  <c r="B147" i="4"/>
  <c r="K399" i="4"/>
  <c r="K29" i="4"/>
  <c r="T28" i="11" s="1"/>
  <c r="J118" i="4"/>
  <c r="S117" i="11" s="1"/>
  <c r="J47" i="4"/>
  <c r="S46" i="11" s="1"/>
  <c r="J341" i="4"/>
  <c r="S340" i="11" s="1"/>
  <c r="I332" i="4"/>
  <c r="R331" i="11" s="1"/>
  <c r="L61" i="4"/>
  <c r="U60" i="11" s="1"/>
  <c r="I312" i="4"/>
  <c r="R311" i="11" s="1"/>
  <c r="L341" i="4"/>
  <c r="U340" i="11" s="1"/>
  <c r="L311" i="4"/>
  <c r="U310" i="11" s="1"/>
  <c r="J410" i="4"/>
  <c r="S409" i="11" s="1"/>
  <c r="I303" i="4"/>
  <c r="R302" i="11" s="1"/>
  <c r="L410" i="4"/>
  <c r="U409" i="11" s="1"/>
  <c r="D36" i="4"/>
  <c r="F35" i="11" s="1"/>
  <c r="L303" i="4"/>
  <c r="U302" i="11" s="1"/>
  <c r="D62" i="4"/>
  <c r="F61" i="11" s="1"/>
  <c r="K136" i="4"/>
  <c r="T135" i="11" s="1"/>
  <c r="J323" i="4"/>
  <c r="S322" i="11" s="1"/>
  <c r="I137" i="4"/>
  <c r="R136" i="11" s="1"/>
  <c r="I410" i="4"/>
  <c r="R409" i="11" s="1"/>
  <c r="H398" i="4"/>
  <c r="H399" i="4" s="1"/>
  <c r="E399" i="4"/>
  <c r="G398" i="11" s="1"/>
  <c r="K398" i="11" s="1"/>
  <c r="D136" i="4"/>
  <c r="F135" i="11" s="1"/>
  <c r="J333" i="4"/>
  <c r="S332" i="11" s="1"/>
  <c r="E61" i="4"/>
  <c r="H60" i="4"/>
  <c r="I81" i="4"/>
  <c r="R80" i="11" s="1"/>
  <c r="J37" i="4"/>
  <c r="H79" i="4"/>
  <c r="L333" i="4"/>
  <c r="U332" i="11" s="1"/>
  <c r="I119" i="4"/>
  <c r="I323" i="4"/>
  <c r="R322" i="11" s="1"/>
  <c r="I97" i="4"/>
  <c r="R96" i="11" s="1"/>
  <c r="D399" i="4"/>
  <c r="F398" i="11" s="1"/>
  <c r="L96" i="4"/>
  <c r="U95" i="11" s="1"/>
  <c r="L29" i="4"/>
  <c r="I61" i="4"/>
  <c r="R60" i="11" s="1"/>
  <c r="L137" i="4"/>
  <c r="U136" i="11" s="1"/>
  <c r="L323" i="4"/>
  <c r="U322" i="11" s="1"/>
  <c r="I36" i="4"/>
  <c r="R35" i="11" s="1"/>
  <c r="I341" i="4"/>
  <c r="R340" i="11" s="1"/>
  <c r="L81" i="4"/>
  <c r="U80" i="11" s="1"/>
  <c r="L48" i="4"/>
  <c r="U47" i="11" s="1"/>
  <c r="I126" i="4"/>
  <c r="R125" i="11" s="1"/>
  <c r="J61" i="4"/>
  <c r="S60" i="11" s="1"/>
  <c r="I106" i="4"/>
  <c r="R105" i="11" s="1"/>
  <c r="I89" i="4"/>
  <c r="D119" i="4"/>
  <c r="F118" i="11" s="1"/>
  <c r="D333" i="4"/>
  <c r="F332" i="11" s="1"/>
  <c r="J96" i="4"/>
  <c r="S95" i="11" s="1"/>
  <c r="K332" i="4"/>
  <c r="T331" i="11" s="1"/>
  <c r="L399" i="4"/>
  <c r="I47" i="4"/>
  <c r="R46" i="11" s="1"/>
  <c r="K48" i="4"/>
  <c r="T47" i="11" s="1"/>
  <c r="H125" i="4"/>
  <c r="E126" i="4"/>
  <c r="G125" i="11" s="1"/>
  <c r="K125" i="11" s="1"/>
  <c r="AL118" i="4"/>
  <c r="AI117" i="11" s="1"/>
  <c r="H253" i="4"/>
  <c r="K284" i="4"/>
  <c r="E262" i="4"/>
  <c r="H261" i="4"/>
  <c r="H146" i="4"/>
  <c r="B82" i="4"/>
  <c r="H303" i="4"/>
  <c r="E304" i="4"/>
  <c r="B106" i="4"/>
  <c r="G219" i="4"/>
  <c r="H218" i="4"/>
  <c r="K108" i="4"/>
  <c r="K148" i="4"/>
  <c r="B203" i="4"/>
  <c r="H323" i="4"/>
  <c r="E324" i="4"/>
  <c r="G323" i="11" s="1"/>
  <c r="K323" i="11" s="1"/>
  <c r="B269" i="4"/>
  <c r="K324" i="4"/>
  <c r="D220" i="4"/>
  <c r="K210" i="4"/>
  <c r="K291" i="4"/>
  <c r="H284" i="4"/>
  <c r="B341" i="4"/>
  <c r="H255" i="4"/>
  <c r="B62" i="4"/>
  <c r="D194" i="4"/>
  <c r="F193" i="11" s="1"/>
  <c r="J157" i="4"/>
  <c r="K312" i="4"/>
  <c r="B165" i="4"/>
  <c r="H341" i="4"/>
  <c r="K63" i="4"/>
  <c r="B410" i="4"/>
  <c r="K127" i="4"/>
  <c r="K236" i="4"/>
  <c r="K410" i="4"/>
  <c r="B312" i="4"/>
  <c r="H164" i="4"/>
  <c r="E165" i="4"/>
  <c r="H409" i="4"/>
  <c r="E410" i="4"/>
  <c r="G409" i="11" s="1"/>
  <c r="K193" i="4"/>
  <c r="K303" i="4"/>
  <c r="K270" i="4"/>
  <c r="K80" i="4"/>
  <c r="B284" i="4"/>
  <c r="B127" i="4"/>
  <c r="B399" i="4"/>
  <c r="K341" i="4"/>
  <c r="D157" i="4"/>
  <c r="J127" i="4"/>
  <c r="E137" i="4"/>
  <c r="G136" i="11" s="1"/>
  <c r="H136" i="4"/>
  <c r="E172" i="4"/>
  <c r="H171" i="4"/>
  <c r="K157" i="4"/>
  <c r="J304" i="4"/>
  <c r="J137" i="4"/>
  <c r="H332" i="4"/>
  <c r="E333" i="4"/>
  <c r="G332" i="11" s="1"/>
  <c r="K332" i="11" s="1"/>
  <c r="D410" i="4"/>
  <c r="F409" i="11" s="1"/>
  <c r="H106" i="4"/>
  <c r="E107" i="4"/>
  <c r="I217" i="11" l="1"/>
  <c r="J217" i="11" s="1"/>
  <c r="Q217" i="11"/>
  <c r="K217" i="11"/>
  <c r="AE442" i="11"/>
  <c r="K442" i="10" s="1"/>
  <c r="AD11" i="11"/>
  <c r="I11" i="10" s="1"/>
  <c r="AE11" i="11"/>
  <c r="K11" i="10" s="1"/>
  <c r="M246" i="11"/>
  <c r="AE367" i="11"/>
  <c r="K367" i="10" s="1"/>
  <c r="O289" i="11"/>
  <c r="N380" i="11"/>
  <c r="N289" i="11"/>
  <c r="Q416" i="11"/>
  <c r="I289" i="11"/>
  <c r="J289" i="11" s="1"/>
  <c r="O201" i="11"/>
  <c r="I246" i="11"/>
  <c r="J246" i="11" s="1"/>
  <c r="P201" i="11"/>
  <c r="L34" i="11"/>
  <c r="M45" i="11"/>
  <c r="P267" i="11"/>
  <c r="O34" i="11"/>
  <c r="L45" i="11"/>
  <c r="Q289" i="11"/>
  <c r="P289" i="11"/>
  <c r="K309" i="11"/>
  <c r="O380" i="11"/>
  <c r="Q339" i="11"/>
  <c r="L289" i="11"/>
  <c r="M289" i="11"/>
  <c r="F48" i="11"/>
  <c r="G171" i="11"/>
  <c r="F156" i="11"/>
  <c r="B164" i="11"/>
  <c r="T290" i="11"/>
  <c r="T209" i="11"/>
  <c r="R178" i="11"/>
  <c r="B235" i="11"/>
  <c r="P78" i="11"/>
  <c r="L78" i="11"/>
  <c r="I78" i="11"/>
  <c r="J78" i="11" s="1"/>
  <c r="O78" i="11"/>
  <c r="Q78" i="11"/>
  <c r="M78" i="11"/>
  <c r="N78" i="11"/>
  <c r="G218" i="11"/>
  <c r="E220" i="4"/>
  <c r="I282" i="11"/>
  <c r="J282" i="11" s="1"/>
  <c r="M282" i="11"/>
  <c r="Q282" i="11"/>
  <c r="N282" i="11"/>
  <c r="L282" i="11"/>
  <c r="O282" i="11"/>
  <c r="P282" i="11"/>
  <c r="K408" i="11"/>
  <c r="J408" i="11"/>
  <c r="K59" i="11"/>
  <c r="L59" i="11"/>
  <c r="N59" i="11"/>
  <c r="I59" i="11"/>
  <c r="J59" i="11" s="1"/>
  <c r="Q59" i="11"/>
  <c r="M59" i="11"/>
  <c r="O59" i="11"/>
  <c r="P59" i="11"/>
  <c r="V14" i="4"/>
  <c r="AA12" i="11"/>
  <c r="T79" i="11"/>
  <c r="B409" i="11"/>
  <c r="I193" i="11"/>
  <c r="J193" i="11" s="1"/>
  <c r="O193" i="11"/>
  <c r="M193" i="11"/>
  <c r="N193" i="11"/>
  <c r="P193" i="11"/>
  <c r="Q193" i="11"/>
  <c r="L193" i="11"/>
  <c r="B268" i="11"/>
  <c r="H304" i="4"/>
  <c r="G303" i="11"/>
  <c r="K303" i="11" s="1"/>
  <c r="P332" i="11"/>
  <c r="M332" i="11"/>
  <c r="I332" i="11"/>
  <c r="J332" i="11" s="1"/>
  <c r="N332" i="11"/>
  <c r="O332" i="11"/>
  <c r="Q332" i="11"/>
  <c r="L332" i="11"/>
  <c r="U28" i="11"/>
  <c r="R118" i="11"/>
  <c r="R202" i="11"/>
  <c r="B178" i="11"/>
  <c r="B117" i="11"/>
  <c r="S185" i="11"/>
  <c r="B323" i="11"/>
  <c r="R283" i="11"/>
  <c r="S88" i="11"/>
  <c r="B192" i="11"/>
  <c r="B185" i="11"/>
  <c r="AH438" i="4"/>
  <c r="AC436" i="11"/>
  <c r="AG436" i="11" s="1"/>
  <c r="L436" i="10" s="1"/>
  <c r="L185" i="11"/>
  <c r="I185" i="11"/>
  <c r="J185" i="11" s="1"/>
  <c r="O185" i="11"/>
  <c r="N185" i="11"/>
  <c r="M185" i="11"/>
  <c r="P185" i="11"/>
  <c r="Q185" i="11"/>
  <c r="K350" i="11"/>
  <c r="I350" i="11"/>
  <c r="J350" i="11" s="1"/>
  <c r="Q350" i="11"/>
  <c r="L350" i="11"/>
  <c r="O350" i="11"/>
  <c r="P350" i="11"/>
  <c r="N350" i="11"/>
  <c r="M350" i="11"/>
  <c r="H89" i="4"/>
  <c r="G88" i="11"/>
  <c r="K88" i="11" s="1"/>
  <c r="AG53" i="4"/>
  <c r="AC51" i="11"/>
  <c r="AG51" i="11" s="1"/>
  <c r="L51" i="10" s="1"/>
  <c r="Z445" i="4"/>
  <c r="AA443" i="11"/>
  <c r="N145" i="11"/>
  <c r="I145" i="11"/>
  <c r="J145" i="11" s="1"/>
  <c r="O217" i="11"/>
  <c r="I177" i="11"/>
  <c r="J177" i="11" s="1"/>
  <c r="O177" i="11"/>
  <c r="M177" i="11"/>
  <c r="N177" i="11"/>
  <c r="Q177" i="11"/>
  <c r="L177" i="11"/>
  <c r="P177" i="11"/>
  <c r="O246" i="11"/>
  <c r="G268" i="11"/>
  <c r="K268" i="11" s="1"/>
  <c r="E270" i="4"/>
  <c r="H269" i="4"/>
  <c r="O154" i="11"/>
  <c r="P154" i="11"/>
  <c r="Q267" i="11"/>
  <c r="L267" i="11"/>
  <c r="L201" i="11"/>
  <c r="N201" i="11"/>
  <c r="P34" i="11"/>
  <c r="I34" i="11"/>
  <c r="J34" i="11" s="1"/>
  <c r="O408" i="11"/>
  <c r="K234" i="11"/>
  <c r="I234" i="11"/>
  <c r="J234" i="11" s="1"/>
  <c r="N234" i="11"/>
  <c r="L234" i="11"/>
  <c r="O234" i="11"/>
  <c r="M234" i="11"/>
  <c r="Q234" i="11"/>
  <c r="P234" i="11"/>
  <c r="P416" i="11"/>
  <c r="M416" i="11"/>
  <c r="AG365" i="4"/>
  <c r="AC363" i="11"/>
  <c r="AG363" i="11" s="1"/>
  <c r="L363" i="10" s="1"/>
  <c r="M380" i="11"/>
  <c r="M14" i="4"/>
  <c r="Z12" i="11"/>
  <c r="F95" i="11"/>
  <c r="D97" i="4"/>
  <c r="P45" i="11"/>
  <c r="AD371" i="4"/>
  <c r="AG35" i="4"/>
  <c r="AC33" i="11"/>
  <c r="AG33" i="11" s="1"/>
  <c r="L33" i="10" s="1"/>
  <c r="P339" i="11"/>
  <c r="N339" i="11"/>
  <c r="I253" i="11"/>
  <c r="J253" i="11" s="1"/>
  <c r="L253" i="11"/>
  <c r="O253" i="11"/>
  <c r="P253" i="11"/>
  <c r="M253" i="11"/>
  <c r="Q253" i="11"/>
  <c r="N253" i="11"/>
  <c r="AG402" i="4"/>
  <c r="AC400" i="11"/>
  <c r="AG400" i="11" s="1"/>
  <c r="L400" i="10" s="1"/>
  <c r="F163" i="11"/>
  <c r="D165" i="4"/>
  <c r="F164" i="11" s="1"/>
  <c r="Q321" i="11"/>
  <c r="I321" i="11"/>
  <c r="J321" i="11" s="1"/>
  <c r="M321" i="11"/>
  <c r="O321" i="11"/>
  <c r="L321" i="11"/>
  <c r="N321" i="11"/>
  <c r="P321" i="11"/>
  <c r="S303" i="11"/>
  <c r="T311" i="11"/>
  <c r="B340" i="11"/>
  <c r="I135" i="11"/>
  <c r="J135" i="11" s="1"/>
  <c r="P135" i="11"/>
  <c r="O135" i="11"/>
  <c r="L135" i="11"/>
  <c r="M135" i="11"/>
  <c r="N135" i="11"/>
  <c r="Q135" i="11"/>
  <c r="T398" i="11"/>
  <c r="B331" i="11"/>
  <c r="K145" i="11"/>
  <c r="I178" i="11"/>
  <c r="J178" i="11" s="1"/>
  <c r="M178" i="11"/>
  <c r="P178" i="11"/>
  <c r="Q178" i="11"/>
  <c r="O178" i="11"/>
  <c r="L178" i="11"/>
  <c r="N178" i="11"/>
  <c r="G235" i="11"/>
  <c r="E237" i="4"/>
  <c r="H236" i="4"/>
  <c r="I301" i="11"/>
  <c r="J301" i="11" s="1"/>
  <c r="P301" i="11"/>
  <c r="Q301" i="11"/>
  <c r="N301" i="11"/>
  <c r="M301" i="11"/>
  <c r="L301" i="11"/>
  <c r="O301" i="11"/>
  <c r="N104" i="11"/>
  <c r="Q104" i="11"/>
  <c r="I104" i="11"/>
  <c r="J104" i="11" s="1"/>
  <c r="L104" i="11"/>
  <c r="O104" i="11"/>
  <c r="M104" i="11"/>
  <c r="P104" i="11"/>
  <c r="S126" i="11"/>
  <c r="T409" i="11"/>
  <c r="T62" i="11"/>
  <c r="B61" i="11"/>
  <c r="T323" i="11"/>
  <c r="T107" i="11"/>
  <c r="S36" i="11"/>
  <c r="G60" i="11"/>
  <c r="J81" i="4"/>
  <c r="S80" i="11" s="1"/>
  <c r="B146" i="11"/>
  <c r="B136" i="11"/>
  <c r="F254" i="11"/>
  <c r="B253" i="11"/>
  <c r="B47" i="11"/>
  <c r="B290" i="11"/>
  <c r="R171" i="11"/>
  <c r="B156" i="11"/>
  <c r="B96" i="11"/>
  <c r="U261" i="11"/>
  <c r="B261" i="11"/>
  <c r="S125" i="11"/>
  <c r="B209" i="11"/>
  <c r="F125" i="11"/>
  <c r="D127" i="4"/>
  <c r="F126" i="11" s="1"/>
  <c r="H203" i="4"/>
  <c r="G202" i="11"/>
  <c r="K202" i="11" s="1"/>
  <c r="G340" i="11"/>
  <c r="Q340" i="11" s="1"/>
  <c r="E342" i="4"/>
  <c r="J339" i="11"/>
  <c r="K339" i="11"/>
  <c r="L145" i="11"/>
  <c r="M145" i="11"/>
  <c r="T106" i="11"/>
  <c r="K409" i="11"/>
  <c r="K340" i="11"/>
  <c r="AG268" i="4"/>
  <c r="M217" i="11"/>
  <c r="N217" i="11"/>
  <c r="L309" i="11"/>
  <c r="N309" i="11"/>
  <c r="I309" i="11"/>
  <c r="J309" i="11" s="1"/>
  <c r="P309" i="11"/>
  <c r="M309" i="11"/>
  <c r="O309" i="11"/>
  <c r="Q309" i="11"/>
  <c r="G35" i="11"/>
  <c r="K35" i="11" s="1"/>
  <c r="H36" i="4"/>
  <c r="E37" i="4"/>
  <c r="AH258" i="4"/>
  <c r="AC256" i="11"/>
  <c r="AG256" i="11" s="1"/>
  <c r="L256" i="10" s="1"/>
  <c r="G46" i="11"/>
  <c r="K46" i="11" s="1"/>
  <c r="H47" i="4"/>
  <c r="E48" i="4"/>
  <c r="AG304" i="4"/>
  <c r="Q246" i="11"/>
  <c r="N246" i="11"/>
  <c r="Q154" i="11"/>
  <c r="L154" i="11"/>
  <c r="V370" i="4"/>
  <c r="AA368" i="11"/>
  <c r="O267" i="11"/>
  <c r="N267" i="11"/>
  <c r="I201" i="11"/>
  <c r="J201" i="11" s="1"/>
  <c r="M34" i="11"/>
  <c r="K260" i="11"/>
  <c r="N260" i="11"/>
  <c r="I260" i="11"/>
  <c r="J260" i="11" s="1"/>
  <c r="P260" i="11"/>
  <c r="Q260" i="11"/>
  <c r="O260" i="11"/>
  <c r="M260" i="11"/>
  <c r="L260" i="11"/>
  <c r="V447" i="4"/>
  <c r="AF369" i="4"/>
  <c r="AB367" i="11"/>
  <c r="AF367" i="11" s="1"/>
  <c r="J367" i="10" s="1"/>
  <c r="L416" i="11"/>
  <c r="O416" i="11"/>
  <c r="K21" i="11"/>
  <c r="L21" i="11"/>
  <c r="N21" i="11"/>
  <c r="I21" i="11"/>
  <c r="J21" i="11" s="1"/>
  <c r="M21" i="11"/>
  <c r="P21" i="11"/>
  <c r="Q21" i="11"/>
  <c r="O21" i="11"/>
  <c r="K116" i="11"/>
  <c r="Q116" i="11"/>
  <c r="L116" i="11"/>
  <c r="O116" i="11"/>
  <c r="I116" i="11"/>
  <c r="J116" i="11" s="1"/>
  <c r="P116" i="11"/>
  <c r="M116" i="11"/>
  <c r="N116" i="11"/>
  <c r="Q380" i="11"/>
  <c r="I380" i="11"/>
  <c r="J380" i="11" s="1"/>
  <c r="AG290" i="4"/>
  <c r="I94" i="11"/>
  <c r="J94" i="11" s="1"/>
  <c r="L94" i="11"/>
  <c r="Q94" i="11"/>
  <c r="N94" i="11"/>
  <c r="M94" i="11"/>
  <c r="O94" i="11"/>
  <c r="P94" i="11"/>
  <c r="Q45" i="11"/>
  <c r="O45" i="11"/>
  <c r="O16" i="4"/>
  <c r="F283" i="11"/>
  <c r="M339" i="11"/>
  <c r="L339" i="11"/>
  <c r="H291" i="4"/>
  <c r="G290" i="11"/>
  <c r="K290" i="11" s="1"/>
  <c r="L208" i="11"/>
  <c r="N208" i="11"/>
  <c r="O208" i="11"/>
  <c r="I208" i="11"/>
  <c r="J208" i="11" s="1"/>
  <c r="Q208" i="11"/>
  <c r="M208" i="11"/>
  <c r="P208" i="11"/>
  <c r="I162" i="11"/>
  <c r="J162" i="11" s="1"/>
  <c r="P162" i="11"/>
  <c r="Q162" i="11"/>
  <c r="O162" i="11"/>
  <c r="L162" i="11"/>
  <c r="M162" i="11"/>
  <c r="N162" i="11"/>
  <c r="I409" i="11"/>
  <c r="J409" i="11" s="1"/>
  <c r="Q409" i="11"/>
  <c r="N409" i="11"/>
  <c r="M409" i="11"/>
  <c r="O409" i="11"/>
  <c r="P409" i="11"/>
  <c r="L409" i="11"/>
  <c r="T147" i="11"/>
  <c r="N202" i="11"/>
  <c r="R261" i="11"/>
  <c r="I322" i="11"/>
  <c r="J322" i="11" s="1"/>
  <c r="Q322" i="11"/>
  <c r="O322" i="11"/>
  <c r="L322" i="11"/>
  <c r="N322" i="11"/>
  <c r="P322" i="11"/>
  <c r="M322" i="11"/>
  <c r="B35" i="11"/>
  <c r="B303" i="11"/>
  <c r="F47" i="11"/>
  <c r="R185" i="11"/>
  <c r="S311" i="11"/>
  <c r="Q184" i="11"/>
  <c r="I184" i="11"/>
  <c r="J184" i="11" s="1"/>
  <c r="L184" i="11"/>
  <c r="M184" i="11"/>
  <c r="N184" i="11"/>
  <c r="P184" i="11"/>
  <c r="O184" i="11"/>
  <c r="P145" i="11"/>
  <c r="O145" i="11"/>
  <c r="I218" i="11"/>
  <c r="P218" i="11"/>
  <c r="Q218" i="11"/>
  <c r="AG95" i="4"/>
  <c r="AC93" i="11"/>
  <c r="AG93" i="11" s="1"/>
  <c r="L93" i="10" s="1"/>
  <c r="N88" i="11"/>
  <c r="Q28" i="11"/>
  <c r="N28" i="11"/>
  <c r="O28" i="11"/>
  <c r="M28" i="11"/>
  <c r="I28" i="11"/>
  <c r="J28" i="11" s="1"/>
  <c r="L28" i="11"/>
  <c r="P28" i="11"/>
  <c r="E81" i="4"/>
  <c r="G79" i="11"/>
  <c r="K79" i="11" s="1"/>
  <c r="H80" i="4"/>
  <c r="AD448" i="4"/>
  <c r="AB446" i="11"/>
  <c r="AF446" i="11" s="1"/>
  <c r="J446" i="10" s="1"/>
  <c r="N46" i="11"/>
  <c r="T156" i="11"/>
  <c r="B283" i="11"/>
  <c r="T235" i="11"/>
  <c r="G106" i="11"/>
  <c r="K106" i="11" s="1"/>
  <c r="T340" i="11"/>
  <c r="T302" i="11"/>
  <c r="T192" i="11"/>
  <c r="G164" i="11"/>
  <c r="K164" i="11" s="1"/>
  <c r="B311" i="11"/>
  <c r="S156" i="11"/>
  <c r="F219" i="11"/>
  <c r="B202" i="11"/>
  <c r="E218" i="11"/>
  <c r="U398" i="11"/>
  <c r="I398" i="11"/>
  <c r="J398" i="11" s="1"/>
  <c r="O398" i="11"/>
  <c r="P398" i="11"/>
  <c r="M398" i="11"/>
  <c r="N398" i="11"/>
  <c r="Q398" i="11"/>
  <c r="L398" i="11"/>
  <c r="S136" i="11"/>
  <c r="B398" i="11"/>
  <c r="B126" i="11"/>
  <c r="T269" i="11"/>
  <c r="T126" i="11"/>
  <c r="B105" i="11"/>
  <c r="B81" i="11"/>
  <c r="G261" i="11"/>
  <c r="T283" i="11"/>
  <c r="R88" i="11"/>
  <c r="B237" i="4"/>
  <c r="B238" i="4" s="1"/>
  <c r="K136" i="11"/>
  <c r="U283" i="11"/>
  <c r="AI88" i="11"/>
  <c r="R156" i="11"/>
  <c r="H311" i="4"/>
  <c r="E310" i="11"/>
  <c r="T95" i="11"/>
  <c r="B28" i="11"/>
  <c r="B219" i="11"/>
  <c r="S105" i="11"/>
  <c r="I124" i="11"/>
  <c r="J124" i="11" s="1"/>
  <c r="N124" i="11"/>
  <c r="L124" i="11"/>
  <c r="Q124" i="11"/>
  <c r="P124" i="11"/>
  <c r="O124" i="11"/>
  <c r="M124" i="11"/>
  <c r="G146" i="11"/>
  <c r="K146" i="11" s="1"/>
  <c r="H147" i="4"/>
  <c r="E148" i="4"/>
  <c r="B322" i="11"/>
  <c r="K283" i="11"/>
  <c r="J252" i="11"/>
  <c r="K252" i="11"/>
  <c r="O252" i="11"/>
  <c r="N252" i="11"/>
  <c r="M252" i="11"/>
  <c r="L252" i="11"/>
  <c r="L217" i="11"/>
  <c r="F79" i="11"/>
  <c r="D81" i="4"/>
  <c r="F310" i="11"/>
  <c r="D312" i="4"/>
  <c r="L246" i="11"/>
  <c r="P246" i="11"/>
  <c r="AK364" i="4"/>
  <c r="AH362" i="11"/>
  <c r="M362" i="10" s="1"/>
  <c r="N154" i="11"/>
  <c r="I154" i="11"/>
  <c r="J154" i="11" s="1"/>
  <c r="M267" i="11"/>
  <c r="I267" i="11"/>
  <c r="J267" i="11" s="1"/>
  <c r="M201" i="11"/>
  <c r="Q201" i="11"/>
  <c r="N34" i="11"/>
  <c r="Q34" i="11"/>
  <c r="P408" i="11"/>
  <c r="K170" i="11"/>
  <c r="O170" i="11"/>
  <c r="L170" i="11"/>
  <c r="M170" i="11"/>
  <c r="I170" i="11"/>
  <c r="J170" i="11" s="1"/>
  <c r="N170" i="11"/>
  <c r="P170" i="11"/>
  <c r="Q170" i="11"/>
  <c r="I87" i="11"/>
  <c r="J87" i="11" s="1"/>
  <c r="Q87" i="11"/>
  <c r="M87" i="11"/>
  <c r="N87" i="11"/>
  <c r="P87" i="11"/>
  <c r="L87" i="11"/>
  <c r="O87" i="11"/>
  <c r="I416" i="11"/>
  <c r="J416" i="11" s="1"/>
  <c r="N416" i="11"/>
  <c r="G117" i="11"/>
  <c r="E119" i="4"/>
  <c r="H118" i="4"/>
  <c r="P380" i="11"/>
  <c r="L380" i="11"/>
  <c r="F302" i="11"/>
  <c r="D304" i="4"/>
  <c r="F303" i="11" s="1"/>
  <c r="AK34" i="4"/>
  <c r="AH32" i="11"/>
  <c r="M32" i="10" s="1"/>
  <c r="N45" i="11"/>
  <c r="I45" i="11"/>
  <c r="J45" i="11" s="1"/>
  <c r="G155" i="11"/>
  <c r="K155" i="11" s="1"/>
  <c r="E157" i="4"/>
  <c r="H156" i="4"/>
  <c r="F105" i="11"/>
  <c r="D107" i="4"/>
  <c r="AD15" i="4"/>
  <c r="AB13" i="11"/>
  <c r="AF13" i="11" s="1"/>
  <c r="J13" i="10" s="1"/>
  <c r="O339" i="11"/>
  <c r="F209" i="11"/>
  <c r="D211" i="4"/>
  <c r="S28" i="11"/>
  <c r="W31" i="4"/>
  <c r="N34" i="4"/>
  <c r="B221" i="4"/>
  <c r="J107" i="4"/>
  <c r="B211" i="4"/>
  <c r="J148" i="4"/>
  <c r="S147" i="11" s="1"/>
  <c r="K165" i="4"/>
  <c r="T164" i="11" s="1"/>
  <c r="J195" i="4"/>
  <c r="S194" i="11" s="1"/>
  <c r="J211" i="4"/>
  <c r="S210" i="11" s="1"/>
  <c r="K97" i="4"/>
  <c r="K37" i="4"/>
  <c r="T36" i="11" s="1"/>
  <c r="L255" i="4"/>
  <c r="J313" i="4"/>
  <c r="B333" i="4"/>
  <c r="H194" i="4"/>
  <c r="E195" i="4"/>
  <c r="G194" i="11" s="1"/>
  <c r="K194" i="11" s="1"/>
  <c r="L119" i="4"/>
  <c r="B194" i="4"/>
  <c r="L148" i="4"/>
  <c r="U147" i="11" s="1"/>
  <c r="J238" i="4"/>
  <c r="I255" i="4"/>
  <c r="B98" i="4"/>
  <c r="L127" i="4"/>
  <c r="L165" i="4"/>
  <c r="D342" i="4"/>
  <c r="F341" i="11" s="1"/>
  <c r="H179" i="4"/>
  <c r="L37" i="4"/>
  <c r="D324" i="4"/>
  <c r="D148" i="4"/>
  <c r="F147" i="11" s="1"/>
  <c r="L212" i="4"/>
  <c r="AL127" i="4"/>
  <c r="B138" i="4"/>
  <c r="K255" i="4"/>
  <c r="T254" i="11" s="1"/>
  <c r="L221" i="4"/>
  <c r="U220" i="11" s="1"/>
  <c r="B222" i="4"/>
  <c r="L270" i="4"/>
  <c r="U269" i="11" s="1"/>
  <c r="J271" i="4"/>
  <c r="AL97" i="4"/>
  <c r="AI96" i="11" s="1"/>
  <c r="B37" i="4"/>
  <c r="B325" i="4"/>
  <c r="B49" i="4"/>
  <c r="J165" i="4"/>
  <c r="J220" i="4"/>
  <c r="S219" i="11" s="1"/>
  <c r="K456" i="4"/>
  <c r="T455" i="11" s="1"/>
  <c r="I194" i="4"/>
  <c r="R193" i="11" s="1"/>
  <c r="I148" i="4"/>
  <c r="R147" i="11" s="1"/>
  <c r="I211" i="4"/>
  <c r="R210" i="11" s="1"/>
  <c r="E97" i="4"/>
  <c r="G96" i="11" s="1"/>
  <c r="K96" i="11" s="1"/>
  <c r="H96" i="4"/>
  <c r="J255" i="4"/>
  <c r="B119" i="4"/>
  <c r="K221" i="4"/>
  <c r="T220" i="11" s="1"/>
  <c r="I270" i="4"/>
  <c r="R269" i="11" s="1"/>
  <c r="B255" i="4"/>
  <c r="I165" i="4"/>
  <c r="H186" i="4"/>
  <c r="E313" i="4"/>
  <c r="G312" i="11" s="1"/>
  <c r="K312" i="11" s="1"/>
  <c r="H312" i="4"/>
  <c r="I456" i="4"/>
  <c r="R455" i="11" s="1"/>
  <c r="I237" i="4"/>
  <c r="R236" i="11" s="1"/>
  <c r="D270" i="4"/>
  <c r="F269" i="11" s="1"/>
  <c r="I221" i="4"/>
  <c r="R220" i="11" s="1"/>
  <c r="B148" i="4"/>
  <c r="L157" i="4"/>
  <c r="E212" i="4"/>
  <c r="G211" i="11" s="1"/>
  <c r="K211" i="11" s="1"/>
  <c r="H211" i="4"/>
  <c r="L237" i="4"/>
  <c r="U236" i="11" s="1"/>
  <c r="L108" i="4"/>
  <c r="U107" i="11" s="1"/>
  <c r="L195" i="4"/>
  <c r="U194" i="11" s="1"/>
  <c r="J48" i="4"/>
  <c r="S47" i="11" s="1"/>
  <c r="J119" i="4"/>
  <c r="J342" i="4"/>
  <c r="S341" i="11" s="1"/>
  <c r="I324" i="4"/>
  <c r="R323" i="11" s="1"/>
  <c r="D137" i="4"/>
  <c r="F136" i="11" s="1"/>
  <c r="K333" i="4"/>
  <c r="T332" i="11" s="1"/>
  <c r="I127" i="4"/>
  <c r="L138" i="4"/>
  <c r="U137" i="11" s="1"/>
  <c r="I82" i="4"/>
  <c r="J334" i="4"/>
  <c r="I138" i="4"/>
  <c r="R137" i="11" s="1"/>
  <c r="L411" i="4"/>
  <c r="I304" i="4"/>
  <c r="L312" i="4"/>
  <c r="U311" i="11" s="1"/>
  <c r="I313" i="4"/>
  <c r="R312" i="11" s="1"/>
  <c r="I48" i="4"/>
  <c r="R47" i="11" s="1"/>
  <c r="I342" i="4"/>
  <c r="R341" i="11" s="1"/>
  <c r="L324" i="4"/>
  <c r="U323" i="11" s="1"/>
  <c r="J324" i="4"/>
  <c r="S323" i="11" s="1"/>
  <c r="D63" i="4"/>
  <c r="F62" i="11" s="1"/>
  <c r="L304" i="4"/>
  <c r="H126" i="4"/>
  <c r="E127" i="4"/>
  <c r="G126" i="11" s="1"/>
  <c r="K126" i="11" s="1"/>
  <c r="J62" i="4"/>
  <c r="S61" i="11" s="1"/>
  <c r="I37" i="4"/>
  <c r="I62" i="4"/>
  <c r="R61" i="11" s="1"/>
  <c r="I98" i="4"/>
  <c r="R97" i="11" s="1"/>
  <c r="L334" i="4"/>
  <c r="K137" i="4"/>
  <c r="T136" i="11" s="1"/>
  <c r="D37" i="4"/>
  <c r="F36" i="11" s="1"/>
  <c r="J411" i="4"/>
  <c r="L62" i="4"/>
  <c r="U61" i="11" s="1"/>
  <c r="K49" i="4"/>
  <c r="T48" i="11" s="1"/>
  <c r="J97" i="4"/>
  <c r="S96" i="11" s="1"/>
  <c r="D334" i="4"/>
  <c r="F333" i="11" s="1"/>
  <c r="I107" i="4"/>
  <c r="R106" i="11" s="1"/>
  <c r="L49" i="4"/>
  <c r="L82" i="4"/>
  <c r="L97" i="4"/>
  <c r="U96" i="11" s="1"/>
  <c r="E62" i="4"/>
  <c r="H61" i="4"/>
  <c r="I411" i="4"/>
  <c r="L342" i="4"/>
  <c r="U341" i="11" s="1"/>
  <c r="I333" i="4"/>
  <c r="R332" i="11" s="1"/>
  <c r="AL119" i="4"/>
  <c r="H107" i="4"/>
  <c r="E108" i="4"/>
  <c r="J138" i="4"/>
  <c r="K342" i="4"/>
  <c r="E411" i="4"/>
  <c r="H410" i="4"/>
  <c r="D195" i="4"/>
  <c r="F194" i="11" s="1"/>
  <c r="B63" i="4"/>
  <c r="K211" i="4"/>
  <c r="K109" i="4"/>
  <c r="H219" i="4"/>
  <c r="K81" i="4"/>
  <c r="K304" i="4"/>
  <c r="H165" i="4"/>
  <c r="K313" i="4"/>
  <c r="K325" i="4"/>
  <c r="H324" i="4"/>
  <c r="E325" i="4"/>
  <c r="G324" i="11" s="1"/>
  <c r="K324" i="11" s="1"/>
  <c r="J108" i="4"/>
  <c r="K271" i="4"/>
  <c r="D221" i="4"/>
  <c r="H333" i="4"/>
  <c r="E334" i="4"/>
  <c r="G333" i="11" s="1"/>
  <c r="K333" i="11" s="1"/>
  <c r="J314" i="4"/>
  <c r="H172" i="4"/>
  <c r="B342" i="4"/>
  <c r="K149" i="4"/>
  <c r="E138" i="4"/>
  <c r="G137" i="11" s="1"/>
  <c r="K137" i="11" s="1"/>
  <c r="H137" i="4"/>
  <c r="B313" i="4"/>
  <c r="K411" i="4"/>
  <c r="K237" i="4"/>
  <c r="B107" i="4"/>
  <c r="D411" i="4"/>
  <c r="F410" i="11" s="1"/>
  <c r="K194" i="4"/>
  <c r="B411" i="4"/>
  <c r="B270" i="4"/>
  <c r="H262" i="4"/>
  <c r="AD12" i="11" l="1"/>
  <c r="I12" i="10" s="1"/>
  <c r="AE443" i="11"/>
  <c r="K443" i="10" s="1"/>
  <c r="AE12" i="11"/>
  <c r="K12" i="10" s="1"/>
  <c r="O290" i="11"/>
  <c r="O88" i="11"/>
  <c r="P88" i="11"/>
  <c r="M290" i="11"/>
  <c r="L88" i="11"/>
  <c r="I88" i="11"/>
  <c r="J88" i="11" s="1"/>
  <c r="P290" i="11"/>
  <c r="M88" i="11"/>
  <c r="Q88" i="11"/>
  <c r="AE368" i="11"/>
  <c r="K368" i="10" s="1"/>
  <c r="Q290" i="11"/>
  <c r="N290" i="11"/>
  <c r="L290" i="11"/>
  <c r="I290" i="11"/>
  <c r="J290" i="11" s="1"/>
  <c r="M202" i="11"/>
  <c r="N155" i="11"/>
  <c r="N268" i="11"/>
  <c r="P146" i="11"/>
  <c r="Q268" i="11"/>
  <c r="N340" i="11"/>
  <c r="Q35" i="11"/>
  <c r="L340" i="11"/>
  <c r="L35" i="11"/>
  <c r="B237" i="11"/>
  <c r="T324" i="11"/>
  <c r="R303" i="11"/>
  <c r="I136" i="11"/>
  <c r="J136" i="11" s="1"/>
  <c r="N136" i="11"/>
  <c r="Q136" i="11"/>
  <c r="L136" i="11"/>
  <c r="M136" i="11"/>
  <c r="P136" i="11"/>
  <c r="O136" i="11"/>
  <c r="B118" i="11"/>
  <c r="B97" i="11"/>
  <c r="T96" i="11"/>
  <c r="AH259" i="4"/>
  <c r="AC257" i="11"/>
  <c r="AG257" i="11" s="1"/>
  <c r="L257" i="10" s="1"/>
  <c r="AG36" i="4"/>
  <c r="AC34" i="11"/>
  <c r="AG34" i="11" s="1"/>
  <c r="L34" i="10" s="1"/>
  <c r="F96" i="11"/>
  <c r="D98" i="4"/>
  <c r="B312" i="11"/>
  <c r="B341" i="11"/>
  <c r="S107" i="11"/>
  <c r="T312" i="11"/>
  <c r="T303" i="11"/>
  <c r="T210" i="11"/>
  <c r="T341" i="11"/>
  <c r="AI118" i="11"/>
  <c r="R410" i="11"/>
  <c r="S410" i="11"/>
  <c r="S118" i="11"/>
  <c r="U156" i="11"/>
  <c r="B147" i="11"/>
  <c r="B137" i="11"/>
  <c r="AI126" i="11"/>
  <c r="U211" i="11"/>
  <c r="U36" i="11"/>
  <c r="S237" i="11"/>
  <c r="U118" i="11"/>
  <c r="AD16" i="4"/>
  <c r="AB14" i="11"/>
  <c r="AF14" i="11" s="1"/>
  <c r="J14" i="10" s="1"/>
  <c r="I303" i="11"/>
  <c r="J303" i="11" s="1"/>
  <c r="P303" i="11"/>
  <c r="N303" i="11"/>
  <c r="M303" i="11"/>
  <c r="L303" i="11"/>
  <c r="Q303" i="11"/>
  <c r="O303" i="11"/>
  <c r="I310" i="11"/>
  <c r="J310" i="11" s="1"/>
  <c r="N310" i="11"/>
  <c r="O310" i="11"/>
  <c r="M310" i="11"/>
  <c r="Q310" i="11"/>
  <c r="P310" i="11"/>
  <c r="L310" i="11"/>
  <c r="K218" i="11"/>
  <c r="J218" i="11"/>
  <c r="Q46" i="11"/>
  <c r="M46" i="11"/>
  <c r="AD449" i="4"/>
  <c r="AB447" i="11"/>
  <c r="AF447" i="11" s="1"/>
  <c r="J447" i="10" s="1"/>
  <c r="O218" i="11"/>
  <c r="O202" i="11"/>
  <c r="I202" i="11"/>
  <c r="J202" i="11" s="1"/>
  <c r="Q155" i="11"/>
  <c r="O155" i="11"/>
  <c r="I283" i="11"/>
  <c r="J283" i="11" s="1"/>
  <c r="M283" i="11"/>
  <c r="L283" i="11"/>
  <c r="N283" i="11"/>
  <c r="O283" i="11"/>
  <c r="Q283" i="11"/>
  <c r="P283" i="11"/>
  <c r="V448" i="4"/>
  <c r="AA446" i="11"/>
  <c r="AG305" i="4"/>
  <c r="H37" i="4"/>
  <c r="G36" i="11"/>
  <c r="K36" i="11" s="1"/>
  <c r="K60" i="11"/>
  <c r="L60" i="11"/>
  <c r="O60" i="11"/>
  <c r="I60" i="11"/>
  <c r="J60" i="11" s="1"/>
  <c r="Q60" i="11"/>
  <c r="N60" i="11"/>
  <c r="M60" i="11"/>
  <c r="P60" i="11"/>
  <c r="G236" i="11"/>
  <c r="H237" i="4"/>
  <c r="E238" i="4"/>
  <c r="AG403" i="4"/>
  <c r="AC401" i="11"/>
  <c r="AG401" i="11" s="1"/>
  <c r="L401" i="10" s="1"/>
  <c r="I95" i="11"/>
  <c r="J95" i="11" s="1"/>
  <c r="Q95" i="11"/>
  <c r="M95" i="11"/>
  <c r="O95" i="11"/>
  <c r="L95" i="11"/>
  <c r="P95" i="11"/>
  <c r="N95" i="11"/>
  <c r="G269" i="11"/>
  <c r="K269" i="11" s="1"/>
  <c r="E271" i="4"/>
  <c r="H270" i="4"/>
  <c r="AH439" i="4"/>
  <c r="AC437" i="11"/>
  <c r="AG437" i="11" s="1"/>
  <c r="L437" i="10" s="1"/>
  <c r="M268" i="11"/>
  <c r="O268" i="11"/>
  <c r="M340" i="11"/>
  <c r="I340" i="11"/>
  <c r="J340" i="11" s="1"/>
  <c r="O146" i="11"/>
  <c r="Q146" i="11"/>
  <c r="V15" i="4"/>
  <c r="AA13" i="11"/>
  <c r="G219" i="11"/>
  <c r="K219" i="11" s="1"/>
  <c r="H220" i="4"/>
  <c r="E221" i="4"/>
  <c r="M35" i="11"/>
  <c r="I35" i="11"/>
  <c r="J35" i="11" s="1"/>
  <c r="T80" i="11"/>
  <c r="I194" i="11"/>
  <c r="J194" i="11" s="1"/>
  <c r="P194" i="11"/>
  <c r="L194" i="11"/>
  <c r="O194" i="11"/>
  <c r="Q194" i="11"/>
  <c r="M194" i="11"/>
  <c r="N194" i="11"/>
  <c r="S254" i="11"/>
  <c r="B221" i="11"/>
  <c r="I105" i="11"/>
  <c r="J105" i="11" s="1"/>
  <c r="M105" i="11"/>
  <c r="Q105" i="11"/>
  <c r="P105" i="11"/>
  <c r="N105" i="11"/>
  <c r="O105" i="11"/>
  <c r="L105" i="11"/>
  <c r="F311" i="11"/>
  <c r="D313" i="4"/>
  <c r="O18" i="4"/>
  <c r="Z446" i="4"/>
  <c r="AA445" i="11" s="1"/>
  <c r="AA444" i="11"/>
  <c r="B62" i="11"/>
  <c r="H411" i="4"/>
  <c r="G410" i="11"/>
  <c r="K410" i="11" s="1"/>
  <c r="G107" i="11"/>
  <c r="K107" i="11" s="1"/>
  <c r="U333" i="11"/>
  <c r="R81" i="11"/>
  <c r="O269" i="11"/>
  <c r="P269" i="11"/>
  <c r="R164" i="11"/>
  <c r="B48" i="11"/>
  <c r="B324" i="11"/>
  <c r="U126" i="11"/>
  <c r="B332" i="11"/>
  <c r="S312" i="11"/>
  <c r="S106" i="11"/>
  <c r="F210" i="11"/>
  <c r="D212" i="4"/>
  <c r="F211" i="11" s="1"/>
  <c r="H157" i="4"/>
  <c r="G156" i="11"/>
  <c r="K156" i="11" s="1"/>
  <c r="I302" i="11"/>
  <c r="J302" i="11" s="1"/>
  <c r="M302" i="11"/>
  <c r="Q302" i="11"/>
  <c r="O302" i="11"/>
  <c r="P302" i="11"/>
  <c r="L302" i="11"/>
  <c r="N302" i="11"/>
  <c r="H119" i="4"/>
  <c r="G118" i="11"/>
  <c r="K261" i="11"/>
  <c r="P261" i="11"/>
  <c r="N261" i="11"/>
  <c r="M261" i="11"/>
  <c r="O261" i="11"/>
  <c r="Q261" i="11"/>
  <c r="I261" i="11"/>
  <c r="J261" i="11" s="1"/>
  <c r="L261" i="11"/>
  <c r="I219" i="11"/>
  <c r="J219" i="11" s="1"/>
  <c r="N219" i="11"/>
  <c r="P46" i="11"/>
  <c r="O46" i="11"/>
  <c r="AG96" i="4"/>
  <c r="AC94" i="11"/>
  <c r="AG94" i="11" s="1"/>
  <c r="L94" i="10" s="1"/>
  <c r="N218" i="11"/>
  <c r="P202" i="11"/>
  <c r="L155" i="11"/>
  <c r="I155" i="11"/>
  <c r="J155" i="11" s="1"/>
  <c r="G47" i="11"/>
  <c r="K47" i="11" s="1"/>
  <c r="E49" i="4"/>
  <c r="H48" i="4"/>
  <c r="AG269" i="4"/>
  <c r="G341" i="11"/>
  <c r="K341" i="11" s="1"/>
  <c r="H342" i="4"/>
  <c r="E343" i="4"/>
  <c r="I126" i="11"/>
  <c r="J126" i="11" s="1"/>
  <c r="L126" i="11"/>
  <c r="N126" i="11"/>
  <c r="O126" i="11"/>
  <c r="P126" i="11"/>
  <c r="M126" i="11"/>
  <c r="Q126" i="11"/>
  <c r="K235" i="11"/>
  <c r="I235" i="11"/>
  <c r="J235" i="11" s="1"/>
  <c r="N235" i="11"/>
  <c r="O235" i="11"/>
  <c r="M235" i="11"/>
  <c r="Q235" i="11"/>
  <c r="L235" i="11"/>
  <c r="P235" i="11"/>
  <c r="I164" i="11"/>
  <c r="J164" i="11" s="1"/>
  <c r="O164" i="11"/>
  <c r="Q164" i="11"/>
  <c r="M164" i="11"/>
  <c r="L164" i="11"/>
  <c r="N164" i="11"/>
  <c r="P164" i="11"/>
  <c r="AD372" i="4"/>
  <c r="AG366" i="4"/>
  <c r="AC364" i="11"/>
  <c r="AG364" i="11" s="1"/>
  <c r="L364" i="10" s="1"/>
  <c r="AG54" i="4"/>
  <c r="AC52" i="11"/>
  <c r="AG52" i="11" s="1"/>
  <c r="L52" i="10" s="1"/>
  <c r="L268" i="11"/>
  <c r="I268" i="11"/>
  <c r="J268" i="11" s="1"/>
  <c r="P340" i="11"/>
  <c r="N146" i="11"/>
  <c r="I146" i="11"/>
  <c r="J146" i="11" s="1"/>
  <c r="N35" i="11"/>
  <c r="F220" i="11"/>
  <c r="U48" i="11"/>
  <c r="S164" i="11"/>
  <c r="U254" i="11"/>
  <c r="AK35" i="4"/>
  <c r="AH33" i="11"/>
  <c r="M33" i="10" s="1"/>
  <c r="I79" i="11"/>
  <c r="J79" i="11" s="1"/>
  <c r="M79" i="11"/>
  <c r="P79" i="11"/>
  <c r="Q79" i="11"/>
  <c r="L79" i="11"/>
  <c r="N79" i="11"/>
  <c r="O79" i="11"/>
  <c r="B236" i="11"/>
  <c r="G80" i="11"/>
  <c r="K80" i="11" s="1"/>
  <c r="E82" i="4"/>
  <c r="H81" i="4"/>
  <c r="L47" i="11"/>
  <c r="I47" i="11"/>
  <c r="J47" i="11" s="1"/>
  <c r="O47" i="11"/>
  <c r="P47" i="11"/>
  <c r="M47" i="11"/>
  <c r="N47" i="11"/>
  <c r="T193" i="11"/>
  <c r="T236" i="11"/>
  <c r="S313" i="11"/>
  <c r="T108" i="11"/>
  <c r="S137" i="11"/>
  <c r="U81" i="11"/>
  <c r="U303" i="11"/>
  <c r="J82" i="4"/>
  <c r="B269" i="11"/>
  <c r="B410" i="11"/>
  <c r="B106" i="11"/>
  <c r="T410" i="11"/>
  <c r="T148" i="11"/>
  <c r="T270" i="11"/>
  <c r="G61" i="11"/>
  <c r="N333" i="11"/>
  <c r="I333" i="11"/>
  <c r="J333" i="11" s="1"/>
  <c r="P333" i="11"/>
  <c r="O333" i="11"/>
  <c r="L333" i="11"/>
  <c r="M333" i="11"/>
  <c r="Q333" i="11"/>
  <c r="R36" i="11"/>
  <c r="U410" i="11"/>
  <c r="S333" i="11"/>
  <c r="R126" i="11"/>
  <c r="B254" i="11"/>
  <c r="B36" i="11"/>
  <c r="S270" i="11"/>
  <c r="F323" i="11"/>
  <c r="U164" i="11"/>
  <c r="R254" i="11"/>
  <c r="B193" i="11"/>
  <c r="B210" i="11"/>
  <c r="B220" i="11"/>
  <c r="I209" i="11"/>
  <c r="J209" i="11" s="1"/>
  <c r="O209" i="11"/>
  <c r="M209" i="11"/>
  <c r="P209" i="11"/>
  <c r="L209" i="11"/>
  <c r="Q209" i="11"/>
  <c r="N209" i="11"/>
  <c r="F106" i="11"/>
  <c r="D108" i="4"/>
  <c r="K117" i="11"/>
  <c r="Q117" i="11"/>
  <c r="O117" i="11"/>
  <c r="I117" i="11"/>
  <c r="J117" i="11" s="1"/>
  <c r="L117" i="11"/>
  <c r="M117" i="11"/>
  <c r="P117" i="11"/>
  <c r="N117" i="11"/>
  <c r="AK365" i="4"/>
  <c r="AH363" i="11"/>
  <c r="M363" i="10" s="1"/>
  <c r="F80" i="11"/>
  <c r="D82" i="4"/>
  <c r="G147" i="11"/>
  <c r="K147" i="11" s="1"/>
  <c r="E149" i="4"/>
  <c r="H148" i="4"/>
  <c r="K310" i="11"/>
  <c r="L46" i="11"/>
  <c r="I46" i="11"/>
  <c r="J46" i="11" s="1"/>
  <c r="M218" i="11"/>
  <c r="L218" i="11"/>
  <c r="L202" i="11"/>
  <c r="Q202" i="11"/>
  <c r="P155" i="11"/>
  <c r="M155" i="11"/>
  <c r="AG291" i="4"/>
  <c r="AF370" i="4"/>
  <c r="AB368" i="11"/>
  <c r="AF368" i="11" s="1"/>
  <c r="J368" i="10" s="1"/>
  <c r="V371" i="4"/>
  <c r="AA369" i="11"/>
  <c r="I125" i="11"/>
  <c r="J125" i="11" s="1"/>
  <c r="O125" i="11"/>
  <c r="P125" i="11"/>
  <c r="N125" i="11"/>
  <c r="Q125" i="11"/>
  <c r="M125" i="11"/>
  <c r="L125" i="11"/>
  <c r="I254" i="11"/>
  <c r="J254" i="11" s="1"/>
  <c r="Q254" i="11"/>
  <c r="P254" i="11"/>
  <c r="O254" i="11"/>
  <c r="L254" i="11"/>
  <c r="M254" i="11"/>
  <c r="N254" i="11"/>
  <c r="I163" i="11"/>
  <c r="J163" i="11" s="1"/>
  <c r="N163" i="11"/>
  <c r="P163" i="11"/>
  <c r="M163" i="11"/>
  <c r="Q163" i="11"/>
  <c r="L163" i="11"/>
  <c r="O163" i="11"/>
  <c r="M15" i="4"/>
  <c r="Z13" i="11"/>
  <c r="P268" i="11"/>
  <c r="O340" i="11"/>
  <c r="M146" i="11"/>
  <c r="L146" i="11"/>
  <c r="O35" i="11"/>
  <c r="P35" i="11"/>
  <c r="K171" i="11"/>
  <c r="I171" i="11"/>
  <c r="J171" i="11" s="1"/>
  <c r="L171" i="11"/>
  <c r="N171" i="11"/>
  <c r="O171" i="11"/>
  <c r="Q171" i="11"/>
  <c r="M171" i="11"/>
  <c r="P171" i="11"/>
  <c r="W32" i="4"/>
  <c r="N35" i="4"/>
  <c r="B212" i="4"/>
  <c r="J149" i="4"/>
  <c r="J196" i="4"/>
  <c r="J212" i="4"/>
  <c r="K98" i="4"/>
  <c r="B334" i="4"/>
  <c r="B195" i="4"/>
  <c r="B99" i="4"/>
  <c r="L149" i="4"/>
  <c r="E196" i="4"/>
  <c r="H195" i="4"/>
  <c r="H212" i="4"/>
  <c r="B223" i="4"/>
  <c r="D149" i="4"/>
  <c r="F148" i="11" s="1"/>
  <c r="D325" i="4"/>
  <c r="D343" i="4"/>
  <c r="F342" i="11" s="1"/>
  <c r="L196" i="4"/>
  <c r="I238" i="4"/>
  <c r="H313" i="4"/>
  <c r="E314" i="4"/>
  <c r="G313" i="11" s="1"/>
  <c r="K313" i="11" s="1"/>
  <c r="I271" i="4"/>
  <c r="I212" i="4"/>
  <c r="K457" i="4"/>
  <c r="T456" i="11" s="1"/>
  <c r="L271" i="4"/>
  <c r="I222" i="4"/>
  <c r="R221" i="11" s="1"/>
  <c r="D271" i="4"/>
  <c r="F270" i="11" s="1"/>
  <c r="I195" i="4"/>
  <c r="R194" i="11" s="1"/>
  <c r="B139" i="4"/>
  <c r="L109" i="4"/>
  <c r="U108" i="11" s="1"/>
  <c r="L238" i="4"/>
  <c r="B149" i="4"/>
  <c r="I457" i="4"/>
  <c r="K222" i="4"/>
  <c r="T221" i="11" s="1"/>
  <c r="E98" i="4"/>
  <c r="G97" i="11" s="1"/>
  <c r="K97" i="11" s="1"/>
  <c r="H97" i="4"/>
  <c r="I149" i="4"/>
  <c r="J221" i="4"/>
  <c r="S220" i="11" s="1"/>
  <c r="AL98" i="4"/>
  <c r="AI97" i="11" s="1"/>
  <c r="L222" i="4"/>
  <c r="U221" i="11" s="1"/>
  <c r="J49" i="4"/>
  <c r="J343" i="4"/>
  <c r="S342" i="11" s="1"/>
  <c r="I49" i="4"/>
  <c r="D138" i="4"/>
  <c r="F137" i="11" s="1"/>
  <c r="L343" i="4"/>
  <c r="U342" i="11" s="1"/>
  <c r="K138" i="4"/>
  <c r="T137" i="11" s="1"/>
  <c r="I63" i="4"/>
  <c r="L325" i="4"/>
  <c r="E63" i="4"/>
  <c r="H62" i="4"/>
  <c r="I108" i="4"/>
  <c r="R107" i="11" s="1"/>
  <c r="J98" i="4"/>
  <c r="S97" i="11" s="1"/>
  <c r="I314" i="4"/>
  <c r="R313" i="11" s="1"/>
  <c r="I325" i="4"/>
  <c r="I334" i="4"/>
  <c r="L63" i="4"/>
  <c r="I99" i="4"/>
  <c r="J63" i="4"/>
  <c r="H127" i="4"/>
  <c r="L313" i="4"/>
  <c r="U312" i="11" s="1"/>
  <c r="K334" i="4"/>
  <c r="T333" i="11" s="1"/>
  <c r="L98" i="4"/>
  <c r="U97" i="11" s="1"/>
  <c r="J325" i="4"/>
  <c r="I343" i="4"/>
  <c r="R342" i="11" s="1"/>
  <c r="I139" i="4"/>
  <c r="R138" i="11" s="1"/>
  <c r="L139" i="4"/>
  <c r="U138" i="11" s="1"/>
  <c r="J139" i="4"/>
  <c r="K99" i="4"/>
  <c r="E109" i="4"/>
  <c r="H108" i="4"/>
  <c r="B108" i="4"/>
  <c r="K238" i="4"/>
  <c r="J315" i="4"/>
  <c r="D222" i="4"/>
  <c r="B343" i="4"/>
  <c r="H334" i="4"/>
  <c r="H325" i="4"/>
  <c r="K82" i="4"/>
  <c r="K110" i="4"/>
  <c r="K212" i="4"/>
  <c r="D196" i="4"/>
  <c r="F195" i="11" s="1"/>
  <c r="K343" i="4"/>
  <c r="B271" i="4"/>
  <c r="J109" i="4"/>
  <c r="B314" i="4"/>
  <c r="K195" i="4"/>
  <c r="H138" i="4"/>
  <c r="E139" i="4"/>
  <c r="G138" i="11" s="1"/>
  <c r="K138" i="11" s="1"/>
  <c r="K314" i="4"/>
  <c r="AE369" i="11" l="1"/>
  <c r="K369" i="10" s="1"/>
  <c r="AD13" i="11"/>
  <c r="O219" i="11"/>
  <c r="AE444" i="11"/>
  <c r="K444" i="10" s="1"/>
  <c r="AE13" i="11"/>
  <c r="K13" i="10" s="1"/>
  <c r="AE446" i="11"/>
  <c r="K446" i="10" s="1"/>
  <c r="Q47" i="11"/>
  <c r="L219" i="11"/>
  <c r="P219" i="11"/>
  <c r="AE445" i="11"/>
  <c r="K445" i="10" s="1"/>
  <c r="M219" i="11"/>
  <c r="Q219" i="11"/>
  <c r="P341" i="11"/>
  <c r="L147" i="11"/>
  <c r="L156" i="11"/>
  <c r="M410" i="11"/>
  <c r="I13" i="10"/>
  <c r="I156" i="11"/>
  <c r="J156" i="11" s="1"/>
  <c r="I410" i="11"/>
  <c r="J410" i="11" s="1"/>
  <c r="N36" i="11"/>
  <c r="L341" i="11"/>
  <c r="P147" i="11"/>
  <c r="Q36" i="11"/>
  <c r="T81" i="11"/>
  <c r="F221" i="11"/>
  <c r="S138" i="11"/>
  <c r="R333" i="11"/>
  <c r="M16" i="4"/>
  <c r="Z14" i="11"/>
  <c r="F81" i="11"/>
  <c r="AD373" i="4"/>
  <c r="AG97" i="4"/>
  <c r="AC95" i="11"/>
  <c r="AG95" i="11" s="1"/>
  <c r="L95" i="10" s="1"/>
  <c r="T237" i="11"/>
  <c r="S324" i="11"/>
  <c r="S62" i="11"/>
  <c r="H63" i="4"/>
  <c r="G62" i="11"/>
  <c r="R62" i="11"/>
  <c r="N137" i="11"/>
  <c r="L137" i="11"/>
  <c r="I137" i="11"/>
  <c r="J137" i="11" s="1"/>
  <c r="O137" i="11"/>
  <c r="P137" i="11"/>
  <c r="Q137" i="11"/>
  <c r="M137" i="11"/>
  <c r="R211" i="11"/>
  <c r="B98" i="11"/>
  <c r="B194" i="11"/>
  <c r="S195" i="11"/>
  <c r="AF371" i="4"/>
  <c r="AB369" i="11"/>
  <c r="AF369" i="11" s="1"/>
  <c r="J369" i="10" s="1"/>
  <c r="G148" i="11"/>
  <c r="K148" i="11" s="1"/>
  <c r="H149" i="4"/>
  <c r="I80" i="11"/>
  <c r="J80" i="11" s="1"/>
  <c r="N80" i="11"/>
  <c r="M80" i="11"/>
  <c r="O80" i="11"/>
  <c r="Q80" i="11"/>
  <c r="L80" i="11"/>
  <c r="P80" i="11"/>
  <c r="F107" i="11"/>
  <c r="D109" i="4"/>
  <c r="S81" i="11"/>
  <c r="H82" i="4"/>
  <c r="G81" i="11"/>
  <c r="K81" i="11" s="1"/>
  <c r="AG367" i="4"/>
  <c r="AC365" i="11"/>
  <c r="AG365" i="11" s="1"/>
  <c r="L365" i="10" s="1"/>
  <c r="H49" i="4"/>
  <c r="G48" i="11"/>
  <c r="I211" i="11"/>
  <c r="J211" i="11" s="1"/>
  <c r="Q211" i="11"/>
  <c r="M211" i="11"/>
  <c r="P211" i="11"/>
  <c r="N211" i="11"/>
  <c r="L211" i="11"/>
  <c r="O211" i="11"/>
  <c r="M341" i="11"/>
  <c r="I341" i="11"/>
  <c r="J341" i="11" s="1"/>
  <c r="N269" i="11"/>
  <c r="I269" i="11"/>
  <c r="J269" i="11" s="1"/>
  <c r="N147" i="11"/>
  <c r="I147" i="11"/>
  <c r="J147" i="11" s="1"/>
  <c r="N156" i="11"/>
  <c r="AH440" i="4"/>
  <c r="AC438" i="11"/>
  <c r="AG438" i="11" s="1"/>
  <c r="L438" i="10" s="1"/>
  <c r="AG404" i="4"/>
  <c r="AC402" i="11"/>
  <c r="AG402" i="11" s="1"/>
  <c r="L402" i="10" s="1"/>
  <c r="M36" i="11"/>
  <c r="N410" i="11"/>
  <c r="P410" i="11"/>
  <c r="F97" i="11"/>
  <c r="D99" i="4"/>
  <c r="F98" i="11" s="1"/>
  <c r="R48" i="11"/>
  <c r="H196" i="4"/>
  <c r="G195" i="11"/>
  <c r="K195" i="11" s="1"/>
  <c r="T97" i="11"/>
  <c r="AG306" i="4"/>
  <c r="AG37" i="4"/>
  <c r="AC35" i="11"/>
  <c r="AG35" i="11" s="1"/>
  <c r="L35" i="10" s="1"/>
  <c r="AH260" i="4"/>
  <c r="AC258" i="11"/>
  <c r="AG258" i="11" s="1"/>
  <c r="L258" i="10" s="1"/>
  <c r="T211" i="11"/>
  <c r="R324" i="11"/>
  <c r="R148" i="11"/>
  <c r="I458" i="4"/>
  <c r="R457" i="11" s="1"/>
  <c r="R456" i="11"/>
  <c r="U237" i="11"/>
  <c r="B138" i="11"/>
  <c r="R270" i="11"/>
  <c r="U195" i="11"/>
  <c r="B222" i="11"/>
  <c r="B333" i="11"/>
  <c r="S211" i="11"/>
  <c r="S148" i="11"/>
  <c r="B211" i="11"/>
  <c r="I106" i="11"/>
  <c r="J106" i="11" s="1"/>
  <c r="L106" i="11"/>
  <c r="N106" i="11"/>
  <c r="P106" i="11"/>
  <c r="Q106" i="11"/>
  <c r="O106" i="11"/>
  <c r="M106" i="11"/>
  <c r="K118" i="11"/>
  <c r="N118" i="11"/>
  <c r="L118" i="11"/>
  <c r="I118" i="11"/>
  <c r="J118" i="11" s="1"/>
  <c r="M118" i="11"/>
  <c r="Q118" i="11"/>
  <c r="O118" i="11"/>
  <c r="P118" i="11"/>
  <c r="I210" i="11"/>
  <c r="J210" i="11" s="1"/>
  <c r="P210" i="11"/>
  <c r="M210" i="11"/>
  <c r="N210" i="11"/>
  <c r="O210" i="11"/>
  <c r="Q210" i="11"/>
  <c r="L210" i="11"/>
  <c r="N341" i="11"/>
  <c r="M269" i="11"/>
  <c r="Q269" i="11"/>
  <c r="F312" i="11"/>
  <c r="D314" i="4"/>
  <c r="M147" i="11"/>
  <c r="O156" i="11"/>
  <c r="Q156" i="11"/>
  <c r="K236" i="11"/>
  <c r="P236" i="11"/>
  <c r="L236" i="11"/>
  <c r="N236" i="11"/>
  <c r="I236" i="11"/>
  <c r="J236" i="11" s="1"/>
  <c r="O236" i="11"/>
  <c r="Q236" i="11"/>
  <c r="M236" i="11"/>
  <c r="V449" i="4"/>
  <c r="AA447" i="11"/>
  <c r="AD18" i="4"/>
  <c r="AB15" i="11"/>
  <c r="AF15" i="11" s="1"/>
  <c r="J15" i="10" s="1"/>
  <c r="P36" i="11"/>
  <c r="O36" i="11"/>
  <c r="L410" i="11"/>
  <c r="Q96" i="11"/>
  <c r="N96" i="11"/>
  <c r="P96" i="11"/>
  <c r="M96" i="11"/>
  <c r="O96" i="11"/>
  <c r="I96" i="11"/>
  <c r="J96" i="11" s="1"/>
  <c r="L96" i="11"/>
  <c r="T109" i="11"/>
  <c r="T98" i="11"/>
  <c r="R98" i="11"/>
  <c r="U324" i="11"/>
  <c r="U148" i="11"/>
  <c r="AK366" i="4"/>
  <c r="AH364" i="11"/>
  <c r="M364" i="10" s="1"/>
  <c r="I323" i="11"/>
  <c r="J323" i="11" s="1"/>
  <c r="O323" i="11"/>
  <c r="L323" i="11"/>
  <c r="Q323" i="11"/>
  <c r="P323" i="11"/>
  <c r="M323" i="11"/>
  <c r="N323" i="11"/>
  <c r="K61" i="11"/>
  <c r="M61" i="11"/>
  <c r="O61" i="11"/>
  <c r="L61" i="11"/>
  <c r="P61" i="11"/>
  <c r="N61" i="11"/>
  <c r="I61" i="11"/>
  <c r="J61" i="11" s="1"/>
  <c r="Q61" i="11"/>
  <c r="AK36" i="4"/>
  <c r="AH34" i="11"/>
  <c r="M34" i="10" s="1"/>
  <c r="H238" i="4"/>
  <c r="G237" i="11"/>
  <c r="AD450" i="4"/>
  <c r="AB448" i="11"/>
  <c r="AF448" i="11" s="1"/>
  <c r="J448" i="10" s="1"/>
  <c r="T194" i="11"/>
  <c r="B270" i="11"/>
  <c r="T342" i="11"/>
  <c r="B107" i="11"/>
  <c r="G108" i="11"/>
  <c r="K108" i="11" s="1"/>
  <c r="T313" i="11"/>
  <c r="B313" i="11"/>
  <c r="S108" i="11"/>
  <c r="B342" i="11"/>
  <c r="S314" i="11"/>
  <c r="U62" i="11"/>
  <c r="S48" i="11"/>
  <c r="B148" i="11"/>
  <c r="U270" i="11"/>
  <c r="R237" i="11"/>
  <c r="F324" i="11"/>
  <c r="V372" i="4"/>
  <c r="AA370" i="11"/>
  <c r="AG55" i="4"/>
  <c r="AC53" i="11"/>
  <c r="AG53" i="11" s="1"/>
  <c r="L53" i="10" s="1"/>
  <c r="G342" i="11"/>
  <c r="K342" i="11" s="1"/>
  <c r="E344" i="4"/>
  <c r="H343" i="4"/>
  <c r="AG270" i="4"/>
  <c r="O341" i="11"/>
  <c r="Q341" i="11"/>
  <c r="L269" i="11"/>
  <c r="O19" i="4"/>
  <c r="I311" i="11"/>
  <c r="J311" i="11" s="1"/>
  <c r="L311" i="11"/>
  <c r="N311" i="11"/>
  <c r="Q311" i="11"/>
  <c r="P311" i="11"/>
  <c r="O311" i="11"/>
  <c r="M311" i="11"/>
  <c r="O147" i="11"/>
  <c r="Q147" i="11"/>
  <c r="M156" i="11"/>
  <c r="P156" i="11"/>
  <c r="G220" i="11"/>
  <c r="K220" i="11" s="1"/>
  <c r="E222" i="4"/>
  <c r="H221" i="4"/>
  <c r="V16" i="4"/>
  <c r="AA14" i="11"/>
  <c r="G270" i="11"/>
  <c r="K270" i="11" s="1"/>
  <c r="H271" i="4"/>
  <c r="L36" i="11"/>
  <c r="I36" i="11"/>
  <c r="J36" i="11" s="1"/>
  <c r="Q410" i="11"/>
  <c r="O410" i="11"/>
  <c r="N36" i="4"/>
  <c r="W33" i="4"/>
  <c r="X4" i="10"/>
  <c r="B196" i="4"/>
  <c r="J222" i="4"/>
  <c r="S221" i="11" s="1"/>
  <c r="I223" i="4"/>
  <c r="R222" i="11" s="1"/>
  <c r="D344" i="4"/>
  <c r="F343" i="11" s="1"/>
  <c r="H98" i="4"/>
  <c r="E99" i="4"/>
  <c r="G98" i="11" s="1"/>
  <c r="K98" i="11" s="1"/>
  <c r="K223" i="4"/>
  <c r="T222" i="11" s="1"/>
  <c r="K458" i="4"/>
  <c r="H314" i="4"/>
  <c r="E315" i="4"/>
  <c r="G314" i="11" s="1"/>
  <c r="K314" i="11" s="1"/>
  <c r="I196" i="4"/>
  <c r="L223" i="4"/>
  <c r="U222" i="11" s="1"/>
  <c r="AL99" i="4"/>
  <c r="L110" i="4"/>
  <c r="U109" i="11" s="1"/>
  <c r="B140" i="4"/>
  <c r="B224" i="4"/>
  <c r="J344" i="4"/>
  <c r="S343" i="11" s="1"/>
  <c r="L99" i="4"/>
  <c r="I315" i="4"/>
  <c r="R314" i="11" s="1"/>
  <c r="L140" i="4"/>
  <c r="I140" i="4"/>
  <c r="L314" i="4"/>
  <c r="U313" i="11" s="1"/>
  <c r="L344" i="4"/>
  <c r="U343" i="11" s="1"/>
  <c r="I109" i="4"/>
  <c r="R108" i="11" s="1"/>
  <c r="K139" i="4"/>
  <c r="T138" i="11" s="1"/>
  <c r="D139" i="4"/>
  <c r="I344" i="4"/>
  <c r="R343" i="11" s="1"/>
  <c r="J99" i="4"/>
  <c r="H139" i="4"/>
  <c r="E140" i="4"/>
  <c r="G139" i="11" s="1"/>
  <c r="K139" i="11" s="1"/>
  <c r="J110" i="4"/>
  <c r="J140" i="4"/>
  <c r="K111" i="4"/>
  <c r="D223" i="4"/>
  <c r="J316" i="4"/>
  <c r="K315" i="4"/>
  <c r="K344" i="4"/>
  <c r="E110" i="4"/>
  <c r="H109" i="4"/>
  <c r="K196" i="4"/>
  <c r="B315" i="4"/>
  <c r="B344" i="4"/>
  <c r="B109" i="4"/>
  <c r="AD14" i="11" l="1"/>
  <c r="I14" i="10" s="1"/>
  <c r="AE370" i="11"/>
  <c r="K370" i="10" s="1"/>
  <c r="AE14" i="11"/>
  <c r="K14" i="10" s="1"/>
  <c r="AE447" i="11"/>
  <c r="K447" i="10" s="1"/>
  <c r="M270" i="11"/>
  <c r="L342" i="11"/>
  <c r="Q195" i="11"/>
  <c r="I342" i="11"/>
  <c r="J342" i="11" s="1"/>
  <c r="O195" i="11"/>
  <c r="Q148" i="11"/>
  <c r="O270" i="11"/>
  <c r="P148" i="11"/>
  <c r="S139" i="11"/>
  <c r="U139" i="11"/>
  <c r="B195" i="11"/>
  <c r="AD451" i="4"/>
  <c r="AB449" i="11"/>
  <c r="AF449" i="11" s="1"/>
  <c r="J449" i="10" s="1"/>
  <c r="K48" i="11"/>
  <c r="M48" i="11"/>
  <c r="Q48" i="11"/>
  <c r="P48" i="11"/>
  <c r="L48" i="11"/>
  <c r="O48" i="11"/>
  <c r="N48" i="11"/>
  <c r="I48" i="11"/>
  <c r="J48" i="11" s="1"/>
  <c r="F222" i="11"/>
  <c r="AI98" i="11"/>
  <c r="V17" i="4"/>
  <c r="AA15" i="11"/>
  <c r="P220" i="11"/>
  <c r="I220" i="11"/>
  <c r="J220" i="11" s="1"/>
  <c r="P270" i="11"/>
  <c r="N270" i="11"/>
  <c r="I98" i="11"/>
  <c r="J98" i="11" s="1"/>
  <c r="L98" i="11"/>
  <c r="N98" i="11"/>
  <c r="P98" i="11"/>
  <c r="O98" i="11"/>
  <c r="M98" i="11"/>
  <c r="Q98" i="11"/>
  <c r="AH441" i="4"/>
  <c r="AC439" i="11"/>
  <c r="AG439" i="11" s="1"/>
  <c r="L439" i="10" s="1"/>
  <c r="I107" i="11"/>
  <c r="J107" i="11" s="1"/>
  <c r="P107" i="11"/>
  <c r="L107" i="11"/>
  <c r="O107" i="11"/>
  <c r="Q107" i="11"/>
  <c r="N107" i="11"/>
  <c r="M107" i="11"/>
  <c r="N148" i="11"/>
  <c r="I148" i="11"/>
  <c r="J148" i="11" s="1"/>
  <c r="N342" i="11"/>
  <c r="P195" i="11"/>
  <c r="L195" i="11"/>
  <c r="Q220" i="11"/>
  <c r="AH261" i="4"/>
  <c r="AC259" i="11"/>
  <c r="AG259" i="11" s="1"/>
  <c r="L259" i="10" s="1"/>
  <c r="AG307" i="4"/>
  <c r="F108" i="11"/>
  <c r="D110" i="4"/>
  <c r="K62" i="11"/>
  <c r="L62" i="11"/>
  <c r="Q62" i="11"/>
  <c r="M62" i="11"/>
  <c r="N62" i="11"/>
  <c r="I62" i="11"/>
  <c r="J62" i="11" s="1"/>
  <c r="O62" i="11"/>
  <c r="P62" i="11"/>
  <c r="AG98" i="4"/>
  <c r="AC96" i="11"/>
  <c r="AG96" i="11" s="1"/>
  <c r="L96" i="10" s="1"/>
  <c r="U98" i="11"/>
  <c r="B139" i="11"/>
  <c r="AG271" i="4"/>
  <c r="L220" i="11"/>
  <c r="N220" i="11"/>
  <c r="V373" i="4"/>
  <c r="AA371" i="11"/>
  <c r="AK367" i="4"/>
  <c r="AH365" i="11"/>
  <c r="M365" i="10" s="1"/>
  <c r="V450" i="4"/>
  <c r="AA448" i="11"/>
  <c r="F313" i="11"/>
  <c r="D315" i="4"/>
  <c r="Q270" i="11"/>
  <c r="I270" i="11"/>
  <c r="J270" i="11" s="1"/>
  <c r="AG38" i="4"/>
  <c r="AC36" i="11"/>
  <c r="AG36" i="11" s="1"/>
  <c r="L36" i="10" s="1"/>
  <c r="O97" i="11"/>
  <c r="L97" i="11"/>
  <c r="Q97" i="11"/>
  <c r="N97" i="11"/>
  <c r="P97" i="11"/>
  <c r="M97" i="11"/>
  <c r="I97" i="11"/>
  <c r="J97" i="11" s="1"/>
  <c r="L148" i="11"/>
  <c r="Q342" i="11"/>
  <c r="O342" i="11"/>
  <c r="N195" i="11"/>
  <c r="I195" i="11"/>
  <c r="J195" i="11" s="1"/>
  <c r="AD374" i="4"/>
  <c r="T195" i="11"/>
  <c r="T343" i="11"/>
  <c r="S109" i="11"/>
  <c r="G343" i="11"/>
  <c r="K343" i="11" s="1"/>
  <c r="H344" i="4"/>
  <c r="E345" i="4"/>
  <c r="M220" i="11"/>
  <c r="AD19" i="4"/>
  <c r="AB17" i="11"/>
  <c r="AF17" i="11" s="1"/>
  <c r="J17" i="10" s="1"/>
  <c r="AF372" i="4"/>
  <c r="AB370" i="11"/>
  <c r="AF370" i="11" s="1"/>
  <c r="J370" i="10" s="1"/>
  <c r="I81" i="11"/>
  <c r="J81" i="11" s="1"/>
  <c r="L81" i="11"/>
  <c r="Q81" i="11"/>
  <c r="O81" i="11"/>
  <c r="P81" i="11"/>
  <c r="N81" i="11"/>
  <c r="M81" i="11"/>
  <c r="B108" i="11"/>
  <c r="R139" i="11"/>
  <c r="B314" i="11"/>
  <c r="G109" i="11"/>
  <c r="K109" i="11" s="1"/>
  <c r="S315" i="11"/>
  <c r="T110" i="11"/>
  <c r="S98" i="11"/>
  <c r="B343" i="11"/>
  <c r="T314" i="11"/>
  <c r="F138" i="11"/>
  <c r="B223" i="11"/>
  <c r="R195" i="11"/>
  <c r="G221" i="11"/>
  <c r="K221" i="11" s="1"/>
  <c r="E223" i="4"/>
  <c r="H222" i="4"/>
  <c r="O20" i="4"/>
  <c r="AG56" i="4"/>
  <c r="AC54" i="11"/>
  <c r="AG54" i="11" s="1"/>
  <c r="L54" i="10" s="1"/>
  <c r="O220" i="11"/>
  <c r="I324" i="11"/>
  <c r="J324" i="11" s="1"/>
  <c r="P324" i="11"/>
  <c r="Q324" i="11"/>
  <c r="O324" i="11"/>
  <c r="L324" i="11"/>
  <c r="N324" i="11"/>
  <c r="M324" i="11"/>
  <c r="K237" i="11"/>
  <c r="L237" i="11"/>
  <c r="Q237" i="11"/>
  <c r="I237" i="11"/>
  <c r="J237" i="11" s="1"/>
  <c r="N237" i="11"/>
  <c r="O237" i="11"/>
  <c r="M237" i="11"/>
  <c r="P237" i="11"/>
  <c r="AK37" i="4"/>
  <c r="AH35" i="11"/>
  <c r="M35" i="10" s="1"/>
  <c r="M312" i="11"/>
  <c r="I312" i="11"/>
  <c r="J312" i="11" s="1"/>
  <c r="Q312" i="11"/>
  <c r="P312" i="11"/>
  <c r="O312" i="11"/>
  <c r="L312" i="11"/>
  <c r="N312" i="11"/>
  <c r="L270" i="11"/>
  <c r="AG405" i="4"/>
  <c r="AC403" i="11"/>
  <c r="AG403" i="11" s="1"/>
  <c r="L403" i="10" s="1"/>
  <c r="AG368" i="4"/>
  <c r="AC366" i="11"/>
  <c r="AG366" i="11" s="1"/>
  <c r="L366" i="10" s="1"/>
  <c r="O148" i="11"/>
  <c r="M148" i="11"/>
  <c r="P342" i="11"/>
  <c r="M342" i="11"/>
  <c r="M195" i="11"/>
  <c r="M17" i="4"/>
  <c r="Z15" i="11"/>
  <c r="W34" i="4"/>
  <c r="N37" i="4"/>
  <c r="T457" i="11"/>
  <c r="V21" i="10"/>
  <c r="Y4" i="10"/>
  <c r="Z4" i="10"/>
  <c r="V4" i="10"/>
  <c r="U4" i="10"/>
  <c r="V20" i="10"/>
  <c r="X5" i="10"/>
  <c r="W4" i="10"/>
  <c r="V25" i="10"/>
  <c r="V24" i="10"/>
  <c r="B225" i="4"/>
  <c r="L111" i="4"/>
  <c r="H315" i="4"/>
  <c r="E316" i="4"/>
  <c r="G315" i="11" s="1"/>
  <c r="K315" i="11" s="1"/>
  <c r="J223" i="4"/>
  <c r="S222" i="11" s="1"/>
  <c r="H99" i="4"/>
  <c r="I224" i="4"/>
  <c r="R223" i="11" s="1"/>
  <c r="L224" i="4"/>
  <c r="U223" i="11" s="1"/>
  <c r="K224" i="4"/>
  <c r="T223" i="11" s="1"/>
  <c r="D345" i="4"/>
  <c r="F344" i="11" s="1"/>
  <c r="J345" i="4"/>
  <c r="K140" i="4"/>
  <c r="T139" i="11" s="1"/>
  <c r="L345" i="4"/>
  <c r="I316" i="4"/>
  <c r="I345" i="4"/>
  <c r="D140" i="4"/>
  <c r="I110" i="4"/>
  <c r="R109" i="11" s="1"/>
  <c r="L315" i="4"/>
  <c r="U314" i="11" s="1"/>
  <c r="B110" i="4"/>
  <c r="B345" i="4"/>
  <c r="K316" i="4"/>
  <c r="B316" i="4"/>
  <c r="H140" i="4"/>
  <c r="H110" i="4"/>
  <c r="E111" i="4"/>
  <c r="K345" i="4"/>
  <c r="D224" i="4"/>
  <c r="J111" i="4"/>
  <c r="AD15" i="11" l="1"/>
  <c r="I15" i="10" s="1"/>
  <c r="AE448" i="11"/>
  <c r="K448" i="10" s="1"/>
  <c r="AE371" i="11"/>
  <c r="K371" i="10" s="1"/>
  <c r="AE15" i="11"/>
  <c r="K15" i="10" s="1"/>
  <c r="P221" i="11"/>
  <c r="L343" i="11"/>
  <c r="O343" i="11"/>
  <c r="M221" i="11"/>
  <c r="U344" i="11"/>
  <c r="AK38" i="4"/>
  <c r="AH36" i="11"/>
  <c r="M36" i="10" s="1"/>
  <c r="AG406" i="4"/>
  <c r="AC404" i="11"/>
  <c r="AG404" i="11" s="1"/>
  <c r="L404" i="10" s="1"/>
  <c r="V451" i="4"/>
  <c r="AA449" i="11"/>
  <c r="N343" i="11"/>
  <c r="Q343" i="11"/>
  <c r="L221" i="11"/>
  <c r="I221" i="11"/>
  <c r="J221" i="11" s="1"/>
  <c r="I108" i="11"/>
  <c r="J108" i="11" s="1"/>
  <c r="N108" i="11"/>
  <c r="M108" i="11"/>
  <c r="O108" i="11"/>
  <c r="L108" i="11"/>
  <c r="P108" i="11"/>
  <c r="Q108" i="11"/>
  <c r="AH262" i="4"/>
  <c r="AC260" i="11"/>
  <c r="AG260" i="11" s="1"/>
  <c r="L260" i="10" s="1"/>
  <c r="V18" i="4"/>
  <c r="AA16" i="11"/>
  <c r="AD452" i="4"/>
  <c r="AB450" i="11"/>
  <c r="AF450" i="11" s="1"/>
  <c r="J450" i="10" s="1"/>
  <c r="F223" i="11"/>
  <c r="F139" i="11"/>
  <c r="O21" i="4"/>
  <c r="L138" i="11"/>
  <c r="I138" i="11"/>
  <c r="J138" i="11" s="1"/>
  <c r="P138" i="11"/>
  <c r="M138" i="11"/>
  <c r="O138" i="11"/>
  <c r="Q138" i="11"/>
  <c r="N138" i="11"/>
  <c r="H345" i="4"/>
  <c r="G344" i="11"/>
  <c r="K344" i="11" s="1"/>
  <c r="S110" i="11"/>
  <c r="U110" i="11"/>
  <c r="AG57" i="4"/>
  <c r="AC55" i="11"/>
  <c r="AG55" i="11" s="1"/>
  <c r="L55" i="10" s="1"/>
  <c r="G222" i="11"/>
  <c r="K222" i="11" s="1"/>
  <c r="H223" i="4"/>
  <c r="E224" i="4"/>
  <c r="AD20" i="4"/>
  <c r="AB18" i="11"/>
  <c r="AF18" i="11" s="1"/>
  <c r="J18" i="10" s="1"/>
  <c r="F314" i="11"/>
  <c r="D316" i="4"/>
  <c r="F315" i="11" s="1"/>
  <c r="M343" i="11"/>
  <c r="I343" i="11"/>
  <c r="J343" i="11" s="1"/>
  <c r="O221" i="11"/>
  <c r="AH442" i="4"/>
  <c r="AC440" i="11"/>
  <c r="AG440" i="11" s="1"/>
  <c r="L440" i="10" s="1"/>
  <c r="B344" i="11"/>
  <c r="M18" i="4"/>
  <c r="Z16" i="11"/>
  <c r="AF373" i="4"/>
  <c r="AB371" i="11"/>
  <c r="AF371" i="11" s="1"/>
  <c r="J371" i="10" s="1"/>
  <c r="F109" i="11"/>
  <c r="D111" i="4"/>
  <c r="F110" i="11" s="1"/>
  <c r="B315" i="11"/>
  <c r="S344" i="11"/>
  <c r="B109" i="11"/>
  <c r="R315" i="11"/>
  <c r="T344" i="11"/>
  <c r="G110" i="11"/>
  <c r="K110" i="11" s="1"/>
  <c r="T315" i="11"/>
  <c r="R344" i="11"/>
  <c r="B224" i="11"/>
  <c r="AG369" i="4"/>
  <c r="AC367" i="11"/>
  <c r="AG367" i="11" s="1"/>
  <c r="L367" i="10" s="1"/>
  <c r="AD375" i="4"/>
  <c r="AG39" i="4"/>
  <c r="AC37" i="11"/>
  <c r="AG37" i="11" s="1"/>
  <c r="L37" i="10" s="1"/>
  <c r="N313" i="11"/>
  <c r="P313" i="11"/>
  <c r="L313" i="11"/>
  <c r="I313" i="11"/>
  <c r="J313" i="11" s="1"/>
  <c r="M313" i="11"/>
  <c r="O313" i="11"/>
  <c r="Q313" i="11"/>
  <c r="AK368" i="4"/>
  <c r="AH366" i="11"/>
  <c r="M366" i="10" s="1"/>
  <c r="V374" i="4"/>
  <c r="AA372" i="11"/>
  <c r="AG272" i="4"/>
  <c r="P343" i="11"/>
  <c r="N221" i="11"/>
  <c r="Q221" i="11"/>
  <c r="AG99" i="4"/>
  <c r="AC97" i="11"/>
  <c r="AG97" i="11" s="1"/>
  <c r="L97" i="10" s="1"/>
  <c r="AG308" i="4"/>
  <c r="W35" i="4"/>
  <c r="N38" i="4"/>
  <c r="W5" i="10"/>
  <c r="Y5" i="10"/>
  <c r="Z5" i="10"/>
  <c r="V5" i="10"/>
  <c r="U5" i="10"/>
  <c r="L225" i="4"/>
  <c r="U224" i="11" s="1"/>
  <c r="I225" i="4"/>
  <c r="R224" i="11" s="1"/>
  <c r="J224" i="4"/>
  <c r="S223" i="11" s="1"/>
  <c r="H316" i="4"/>
  <c r="B226" i="4"/>
  <c r="K225" i="4"/>
  <c r="T224" i="11" s="1"/>
  <c r="L316" i="4"/>
  <c r="I111" i="4"/>
  <c r="D225" i="4"/>
  <c r="H111" i="4"/>
  <c r="B111" i="4"/>
  <c r="AD16" i="11" l="1"/>
  <c r="I16" i="10" s="1"/>
  <c r="I344" i="11"/>
  <c r="J344" i="11" s="1"/>
  <c r="AE449" i="11"/>
  <c r="K449" i="10" s="1"/>
  <c r="AE372" i="11"/>
  <c r="K372" i="10" s="1"/>
  <c r="AE16" i="11"/>
  <c r="K16" i="10" s="1"/>
  <c r="L344" i="11"/>
  <c r="L222" i="11"/>
  <c r="P344" i="11"/>
  <c r="M344" i="11"/>
  <c r="N222" i="11"/>
  <c r="N344" i="11"/>
  <c r="M222" i="11"/>
  <c r="Q222" i="11"/>
  <c r="I315" i="11"/>
  <c r="J315" i="11" s="1"/>
  <c r="L315" i="11"/>
  <c r="N315" i="11"/>
  <c r="P315" i="11"/>
  <c r="Q315" i="11"/>
  <c r="O315" i="11"/>
  <c r="M315" i="11"/>
  <c r="AG58" i="4"/>
  <c r="AC56" i="11"/>
  <c r="AG56" i="11" s="1"/>
  <c r="L56" i="10" s="1"/>
  <c r="R110" i="11"/>
  <c r="AG100" i="4"/>
  <c r="AC98" i="11"/>
  <c r="AG98" i="11" s="1"/>
  <c r="L98" i="10" s="1"/>
  <c r="AD376" i="4"/>
  <c r="AF374" i="4"/>
  <c r="AB372" i="11"/>
  <c r="AF372" i="11" s="1"/>
  <c r="J372" i="10" s="1"/>
  <c r="I314" i="11"/>
  <c r="J314" i="11" s="1"/>
  <c r="N314" i="11"/>
  <c r="Q314" i="11"/>
  <c r="P314" i="11"/>
  <c r="O314" i="11"/>
  <c r="M314" i="11"/>
  <c r="L314" i="11"/>
  <c r="AD453" i="4"/>
  <c r="AB451" i="11"/>
  <c r="AF451" i="11" s="1"/>
  <c r="J451" i="10" s="1"/>
  <c r="AH263" i="4"/>
  <c r="AC261" i="11"/>
  <c r="AG261" i="11" s="1"/>
  <c r="L261" i="10" s="1"/>
  <c r="AK39" i="4"/>
  <c r="AH37" i="11"/>
  <c r="M37" i="10" s="1"/>
  <c r="G223" i="11"/>
  <c r="K223" i="11" s="1"/>
  <c r="H224" i="4"/>
  <c r="E225" i="4"/>
  <c r="B110" i="11"/>
  <c r="AG273" i="4"/>
  <c r="AK369" i="4"/>
  <c r="AH367" i="11"/>
  <c r="M367" i="10" s="1"/>
  <c r="AG370" i="4"/>
  <c r="AC368" i="11"/>
  <c r="AG368" i="11" s="1"/>
  <c r="L368" i="10" s="1"/>
  <c r="I110" i="11"/>
  <c r="J110" i="11" s="1"/>
  <c r="L110" i="11"/>
  <c r="O110" i="11"/>
  <c r="P110" i="11"/>
  <c r="N110" i="11"/>
  <c r="M110" i="11"/>
  <c r="Q110" i="11"/>
  <c r="Q344" i="11"/>
  <c r="O344" i="11"/>
  <c r="P222" i="11"/>
  <c r="I222" i="11"/>
  <c r="J222" i="11" s="1"/>
  <c r="V452" i="4"/>
  <c r="AA450" i="11"/>
  <c r="AG407" i="4"/>
  <c r="AC405" i="11"/>
  <c r="AG405" i="11" s="1"/>
  <c r="L405" i="10" s="1"/>
  <c r="U315" i="11"/>
  <c r="V375" i="4"/>
  <c r="AA373" i="11"/>
  <c r="AH443" i="4"/>
  <c r="AC441" i="11"/>
  <c r="AG441" i="11" s="1"/>
  <c r="L441" i="10" s="1"/>
  <c r="I139" i="11"/>
  <c r="J139" i="11" s="1"/>
  <c r="O139" i="11"/>
  <c r="Q139" i="11"/>
  <c r="M139" i="11"/>
  <c r="P139" i="11"/>
  <c r="N139" i="11"/>
  <c r="L139" i="11"/>
  <c r="F224" i="11"/>
  <c r="B225" i="11"/>
  <c r="AG309" i="4"/>
  <c r="AG40" i="4"/>
  <c r="AC39" i="11" s="1"/>
  <c r="AG39" i="11" s="1"/>
  <c r="L39" i="10" s="1"/>
  <c r="AC38" i="11"/>
  <c r="AG38" i="11" s="1"/>
  <c r="L38" i="10" s="1"/>
  <c r="N109" i="11"/>
  <c r="O109" i="11"/>
  <c r="I109" i="11"/>
  <c r="J109" i="11" s="1"/>
  <c r="P109" i="11"/>
  <c r="L109" i="11"/>
  <c r="M109" i="11"/>
  <c r="Q109" i="11"/>
  <c r="M19" i="4"/>
  <c r="Z17" i="11"/>
  <c r="AD21" i="4"/>
  <c r="AB19" i="11"/>
  <c r="AF19" i="11" s="1"/>
  <c r="J19" i="10" s="1"/>
  <c r="O222" i="11"/>
  <c r="O22" i="4"/>
  <c r="V19" i="4"/>
  <c r="AA17" i="11"/>
  <c r="N39" i="4"/>
  <c r="W36" i="4"/>
  <c r="X6" i="10"/>
  <c r="Y6" i="10"/>
  <c r="W6" i="10"/>
  <c r="Z6" i="10"/>
  <c r="V6" i="10"/>
  <c r="U6" i="10"/>
  <c r="B227" i="4"/>
  <c r="J225" i="4"/>
  <c r="S224" i="11" s="1"/>
  <c r="W7" i="10"/>
  <c r="Y7" i="10"/>
  <c r="X7" i="10"/>
  <c r="V7" i="10"/>
  <c r="Z7" i="10"/>
  <c r="U7" i="10"/>
  <c r="L226" i="4"/>
  <c r="U225" i="11" s="1"/>
  <c r="K226" i="4"/>
  <c r="T225" i="11" s="1"/>
  <c r="I226" i="4"/>
  <c r="R225" i="11" s="1"/>
  <c r="D226" i="4"/>
  <c r="AD17" i="11" l="1"/>
  <c r="AE17" i="11"/>
  <c r="K17" i="10" s="1"/>
  <c r="AE373" i="11"/>
  <c r="K373" i="10" s="1"/>
  <c r="AE450" i="11"/>
  <c r="K450" i="10" s="1"/>
  <c r="L223" i="11"/>
  <c r="M223" i="11"/>
  <c r="I17" i="10"/>
  <c r="O25" i="4"/>
  <c r="AF375" i="4"/>
  <c r="AB373" i="11"/>
  <c r="AF373" i="11" s="1"/>
  <c r="J373" i="10" s="1"/>
  <c r="AG101" i="4"/>
  <c r="AC99" i="11"/>
  <c r="AG99" i="11" s="1"/>
  <c r="L99" i="10" s="1"/>
  <c r="AG59" i="4"/>
  <c r="AC57" i="11"/>
  <c r="AG57" i="11" s="1"/>
  <c r="L57" i="10" s="1"/>
  <c r="V20" i="4"/>
  <c r="AA18" i="11"/>
  <c r="M20" i="4"/>
  <c r="Z18" i="11"/>
  <c r="V376" i="4"/>
  <c r="AA374" i="11"/>
  <c r="AG408" i="4"/>
  <c r="AC406" i="11"/>
  <c r="AG406" i="11" s="1"/>
  <c r="L406" i="10" s="1"/>
  <c r="O223" i="11"/>
  <c r="N223" i="11"/>
  <c r="AG371" i="4"/>
  <c r="AC369" i="11"/>
  <c r="AG369" i="11" s="1"/>
  <c r="L369" i="10" s="1"/>
  <c r="AG274" i="4"/>
  <c r="AK40" i="4"/>
  <c r="AH38" i="11"/>
  <c r="M38" i="10" s="1"/>
  <c r="AD454" i="4"/>
  <c r="AB452" i="11"/>
  <c r="AF452" i="11" s="1"/>
  <c r="J452" i="10" s="1"/>
  <c r="F225" i="11"/>
  <c r="AG310" i="4"/>
  <c r="P223" i="11"/>
  <c r="I223" i="11"/>
  <c r="J223" i="11" s="1"/>
  <c r="G224" i="11"/>
  <c r="K224" i="11" s="1"/>
  <c r="E226" i="4"/>
  <c r="H225" i="4"/>
  <c r="AD377" i="4"/>
  <c r="B226" i="11"/>
  <c r="AD22" i="4"/>
  <c r="AB20" i="11"/>
  <c r="AF20" i="11" s="1"/>
  <c r="J20" i="10" s="1"/>
  <c r="AH444" i="4"/>
  <c r="AC442" i="11"/>
  <c r="AG442" i="11" s="1"/>
  <c r="L442" i="10" s="1"/>
  <c r="V453" i="4"/>
  <c r="AA451" i="11"/>
  <c r="Q223" i="11"/>
  <c r="AK370" i="4"/>
  <c r="AH368" i="11"/>
  <c r="M368" i="10" s="1"/>
  <c r="AH264" i="4"/>
  <c r="AC262" i="11"/>
  <c r="AG262" i="11" s="1"/>
  <c r="L262" i="10" s="1"/>
  <c r="W37" i="4"/>
  <c r="N40" i="4"/>
  <c r="L227" i="4"/>
  <c r="U226" i="11" s="1"/>
  <c r="B228" i="4"/>
  <c r="K227" i="4"/>
  <c r="T226" i="11" s="1"/>
  <c r="I227" i="4"/>
  <c r="R226" i="11" s="1"/>
  <c r="U8" i="10"/>
  <c r="W8" i="10"/>
  <c r="Y8" i="10"/>
  <c r="X8" i="10"/>
  <c r="V8" i="10"/>
  <c r="Z8" i="10"/>
  <c r="J226" i="4"/>
  <c r="S225" i="11" s="1"/>
  <c r="D227" i="4"/>
  <c r="AE374" i="11" l="1"/>
  <c r="K374" i="10" s="1"/>
  <c r="AE18" i="11"/>
  <c r="K18" i="10" s="1"/>
  <c r="AE451" i="11"/>
  <c r="K451" i="10" s="1"/>
  <c r="AD18" i="11"/>
  <c r="I18" i="10" s="1"/>
  <c r="M224" i="11"/>
  <c r="I224" i="11"/>
  <c r="J224" i="11" s="1"/>
  <c r="O224" i="11"/>
  <c r="V454" i="4"/>
  <c r="AA452" i="11"/>
  <c r="AD23" i="4"/>
  <c r="AB21" i="11"/>
  <c r="AF21" i="11" s="1"/>
  <c r="J21" i="10" s="1"/>
  <c r="G225" i="11"/>
  <c r="K225" i="11" s="1"/>
  <c r="E227" i="4"/>
  <c r="H226" i="4"/>
  <c r="AK41" i="4"/>
  <c r="AH39" i="11"/>
  <c r="M39" i="10" s="1"/>
  <c r="AG372" i="4"/>
  <c r="AC370" i="11"/>
  <c r="AG370" i="11" s="1"/>
  <c r="L370" i="10" s="1"/>
  <c r="AG409" i="4"/>
  <c r="AC407" i="11"/>
  <c r="AG407" i="11" s="1"/>
  <c r="L407" i="10" s="1"/>
  <c r="AK371" i="4"/>
  <c r="AH369" i="11"/>
  <c r="M369" i="10" s="1"/>
  <c r="AG311" i="4"/>
  <c r="AD455" i="4"/>
  <c r="AB453" i="11"/>
  <c r="AF453" i="11" s="1"/>
  <c r="J453" i="10" s="1"/>
  <c r="L224" i="11"/>
  <c r="Q224" i="11"/>
  <c r="V21" i="4"/>
  <c r="AA19" i="11"/>
  <c r="AG102" i="4"/>
  <c r="AC100" i="11"/>
  <c r="AG100" i="11" s="1"/>
  <c r="L100" i="10" s="1"/>
  <c r="B227" i="11"/>
  <c r="F226" i="11"/>
  <c r="AH445" i="4"/>
  <c r="AC443" i="11"/>
  <c r="AG443" i="11" s="1"/>
  <c r="L443" i="10" s="1"/>
  <c r="AD378" i="4"/>
  <c r="AG275" i="4"/>
  <c r="V377" i="4"/>
  <c r="AA375" i="11"/>
  <c r="AH265" i="4"/>
  <c r="AC263" i="11"/>
  <c r="AG263" i="11" s="1"/>
  <c r="L263" i="10" s="1"/>
  <c r="N224" i="11"/>
  <c r="P224" i="11"/>
  <c r="M21" i="4"/>
  <c r="Z19" i="11"/>
  <c r="AG60" i="4"/>
  <c r="AC58" i="11"/>
  <c r="AG58" i="11" s="1"/>
  <c r="L58" i="10" s="1"/>
  <c r="AF376" i="4"/>
  <c r="AB374" i="11"/>
  <c r="AF374" i="11" s="1"/>
  <c r="J374" i="10" s="1"/>
  <c r="O26" i="4"/>
  <c r="W38" i="4"/>
  <c r="N41" i="4"/>
  <c r="J227" i="4"/>
  <c r="S226" i="11" s="1"/>
  <c r="W9" i="10"/>
  <c r="Y9" i="10"/>
  <c r="X9" i="10"/>
  <c r="V9" i="10"/>
  <c r="Z9" i="10"/>
  <c r="U9" i="10"/>
  <c r="I228" i="4"/>
  <c r="R227" i="11" s="1"/>
  <c r="K228" i="4"/>
  <c r="T227" i="11" s="1"/>
  <c r="B229" i="4"/>
  <c r="L228" i="4"/>
  <c r="U227" i="11" s="1"/>
  <c r="D228" i="4"/>
  <c r="P225" i="11" l="1"/>
  <c r="AE375" i="11"/>
  <c r="K375" i="10" s="1"/>
  <c r="AD19" i="11"/>
  <c r="I19" i="10" s="1"/>
  <c r="AE19" i="11"/>
  <c r="K19" i="10" s="1"/>
  <c r="AE452" i="11"/>
  <c r="K452" i="10" s="1"/>
  <c r="N225" i="11"/>
  <c r="O225" i="11"/>
  <c r="L225" i="11"/>
  <c r="Q225" i="11"/>
  <c r="M225" i="11"/>
  <c r="I225" i="11"/>
  <c r="J225" i="11" s="1"/>
  <c r="AG276" i="4"/>
  <c r="F227" i="11"/>
  <c r="AD379" i="4"/>
  <c r="AH446" i="4"/>
  <c r="AC445" i="11" s="1"/>
  <c r="AG445" i="11" s="1"/>
  <c r="L445" i="10" s="1"/>
  <c r="AC444" i="11"/>
  <c r="AG444" i="11" s="1"/>
  <c r="L444" i="10" s="1"/>
  <c r="V22" i="4"/>
  <c r="AA20" i="11"/>
  <c r="AD456" i="4"/>
  <c r="AB454" i="11"/>
  <c r="AF454" i="11" s="1"/>
  <c r="J454" i="10" s="1"/>
  <c r="AK372" i="4"/>
  <c r="AH370" i="11"/>
  <c r="M370" i="10" s="1"/>
  <c r="AG373" i="4"/>
  <c r="AC371" i="11"/>
  <c r="AG371" i="11" s="1"/>
  <c r="L371" i="10" s="1"/>
  <c r="AD24" i="4"/>
  <c r="AB22" i="11"/>
  <c r="AF22" i="11" s="1"/>
  <c r="J22" i="10" s="1"/>
  <c r="B228" i="11"/>
  <c r="AF377" i="4"/>
  <c r="AB375" i="11"/>
  <c r="AF375" i="11" s="1"/>
  <c r="J375" i="10" s="1"/>
  <c r="M22" i="4"/>
  <c r="Z20" i="11"/>
  <c r="V378" i="4"/>
  <c r="AA376" i="11"/>
  <c r="G226" i="11"/>
  <c r="K226" i="11" s="1"/>
  <c r="H227" i="4"/>
  <c r="E228" i="4"/>
  <c r="O27" i="4"/>
  <c r="AG61" i="4"/>
  <c r="AC59" i="11"/>
  <c r="AG59" i="11" s="1"/>
  <c r="L59" i="10" s="1"/>
  <c r="AK42" i="4"/>
  <c r="AH40" i="11"/>
  <c r="M40" i="10" s="1"/>
  <c r="AH266" i="4"/>
  <c r="AC264" i="11"/>
  <c r="AG264" i="11" s="1"/>
  <c r="L264" i="10" s="1"/>
  <c r="AG103" i="4"/>
  <c r="AC101" i="11"/>
  <c r="AG101" i="11" s="1"/>
  <c r="L101" i="10" s="1"/>
  <c r="AG312" i="4"/>
  <c r="AG410" i="4"/>
  <c r="AC408" i="11"/>
  <c r="AG408" i="11" s="1"/>
  <c r="L408" i="10" s="1"/>
  <c r="V455" i="4"/>
  <c r="AA453" i="11"/>
  <c r="N42" i="4"/>
  <c r="W39" i="4"/>
  <c r="L229" i="4"/>
  <c r="K229" i="4"/>
  <c r="T228" i="11" s="1"/>
  <c r="I229" i="4"/>
  <c r="W10" i="10"/>
  <c r="V10" i="10"/>
  <c r="X10" i="10"/>
  <c r="Y10" i="10"/>
  <c r="Z10" i="10"/>
  <c r="U10" i="10"/>
  <c r="J228" i="4"/>
  <c r="S227" i="11" s="1"/>
  <c r="D229" i="4"/>
  <c r="Q226" i="11" l="1"/>
  <c r="L226" i="11"/>
  <c r="AE376" i="11"/>
  <c r="K376" i="10" s="1"/>
  <c r="AE20" i="11"/>
  <c r="K20" i="10" s="1"/>
  <c r="AE453" i="11"/>
  <c r="K453" i="10" s="1"/>
  <c r="AD20" i="11"/>
  <c r="I20" i="10" s="1"/>
  <c r="G227" i="11"/>
  <c r="K227" i="11" s="1"/>
  <c r="H228" i="4"/>
  <c r="E229" i="4"/>
  <c r="O226" i="11"/>
  <c r="M226" i="11"/>
  <c r="R228" i="11"/>
  <c r="AK43" i="4"/>
  <c r="AH41" i="11"/>
  <c r="M41" i="10" s="1"/>
  <c r="O28" i="4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O78" i="4" s="1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O122" i="4" s="1"/>
  <c r="O123" i="4" s="1"/>
  <c r="O124" i="4" s="1"/>
  <c r="O125" i="4" s="1"/>
  <c r="O126" i="4" s="1"/>
  <c r="O127" i="4" s="1"/>
  <c r="O128" i="4" s="1"/>
  <c r="O129" i="4" s="1"/>
  <c r="O130" i="4" s="1"/>
  <c r="O131" i="4" s="1"/>
  <c r="O132" i="4" s="1"/>
  <c r="O133" i="4" s="1"/>
  <c r="O134" i="4" s="1"/>
  <c r="O135" i="4" s="1"/>
  <c r="O136" i="4" s="1"/>
  <c r="O137" i="4" s="1"/>
  <c r="O138" i="4" s="1"/>
  <c r="O139" i="4" s="1"/>
  <c r="O140" i="4" s="1"/>
  <c r="O141" i="4" s="1"/>
  <c r="O142" i="4" s="1"/>
  <c r="O143" i="4" s="1"/>
  <c r="O144" i="4" s="1"/>
  <c r="O145" i="4" s="1"/>
  <c r="O146" i="4" s="1"/>
  <c r="O147" i="4" s="1"/>
  <c r="O148" i="4" s="1"/>
  <c r="O149" i="4" s="1"/>
  <c r="O150" i="4" s="1"/>
  <c r="O151" i="4" s="1"/>
  <c r="O152" i="4" s="1"/>
  <c r="O153" i="4" s="1"/>
  <c r="O154" i="4" s="1"/>
  <c r="O155" i="4" s="1"/>
  <c r="O156" i="4" s="1"/>
  <c r="O157" i="4" s="1"/>
  <c r="O158" i="4" s="1"/>
  <c r="O159" i="4" s="1"/>
  <c r="O160" i="4" s="1"/>
  <c r="O161" i="4" s="1"/>
  <c r="O162" i="4" s="1"/>
  <c r="O163" i="4" s="1"/>
  <c r="O164" i="4" s="1"/>
  <c r="O165" i="4" s="1"/>
  <c r="V379" i="4"/>
  <c r="AA377" i="11"/>
  <c r="AF378" i="4"/>
  <c r="AB376" i="11"/>
  <c r="AF376" i="11" s="1"/>
  <c r="J376" i="10" s="1"/>
  <c r="AD25" i="4"/>
  <c r="AB23" i="11"/>
  <c r="AF23" i="11" s="1"/>
  <c r="J23" i="10" s="1"/>
  <c r="AK373" i="4"/>
  <c r="AH371" i="11"/>
  <c r="M371" i="10" s="1"/>
  <c r="V23" i="4"/>
  <c r="AA21" i="11"/>
  <c r="I227" i="11"/>
  <c r="J227" i="11" s="1"/>
  <c r="M227" i="11"/>
  <c r="U228" i="11"/>
  <c r="V456" i="4"/>
  <c r="AA454" i="11"/>
  <c r="AG313" i="4"/>
  <c r="AH267" i="4"/>
  <c r="AC265" i="11"/>
  <c r="AG265" i="11" s="1"/>
  <c r="L265" i="10" s="1"/>
  <c r="AG62" i="4"/>
  <c r="AC60" i="11"/>
  <c r="AG60" i="11" s="1"/>
  <c r="L60" i="10" s="1"/>
  <c r="P226" i="11"/>
  <c r="I226" i="11"/>
  <c r="J226" i="11" s="1"/>
  <c r="M23" i="4"/>
  <c r="Z21" i="11"/>
  <c r="AG374" i="4"/>
  <c r="AC372" i="11"/>
  <c r="AG372" i="11" s="1"/>
  <c r="L372" i="10" s="1"/>
  <c r="AD457" i="4"/>
  <c r="AB455" i="11"/>
  <c r="AF455" i="11" s="1"/>
  <c r="J455" i="10" s="1"/>
  <c r="AD380" i="4"/>
  <c r="F228" i="11"/>
  <c r="AG411" i="4"/>
  <c r="AC409" i="11"/>
  <c r="AG409" i="11" s="1"/>
  <c r="L409" i="10" s="1"/>
  <c r="AG104" i="4"/>
  <c r="AC102" i="11"/>
  <c r="AG102" i="11" s="1"/>
  <c r="L102" i="10" s="1"/>
  <c r="N226" i="11"/>
  <c r="AG277" i="4"/>
  <c r="W40" i="4"/>
  <c r="N43" i="4"/>
  <c r="J229" i="4"/>
  <c r="Z11" i="10"/>
  <c r="U11" i="10"/>
  <c r="W11" i="10"/>
  <c r="Y11" i="10"/>
  <c r="X11" i="10"/>
  <c r="V11" i="10"/>
  <c r="Y4" i="8"/>
  <c r="Q227" i="11" l="1"/>
  <c r="O227" i="11"/>
  <c r="N227" i="11"/>
  <c r="P227" i="11"/>
  <c r="L227" i="11"/>
  <c r="AE21" i="11"/>
  <c r="K21" i="10" s="1"/>
  <c r="AE377" i="11"/>
  <c r="K377" i="10" s="1"/>
  <c r="AD21" i="11"/>
  <c r="I21" i="10" s="1"/>
  <c r="AE454" i="11"/>
  <c r="K454" i="10" s="1"/>
  <c r="AK374" i="4"/>
  <c r="AH372" i="11"/>
  <c r="M372" i="10" s="1"/>
  <c r="AF379" i="4"/>
  <c r="AB377" i="11"/>
  <c r="AF377" i="11" s="1"/>
  <c r="J377" i="10" s="1"/>
  <c r="S228" i="11"/>
  <c r="AG412" i="4"/>
  <c r="AC410" i="11"/>
  <c r="AG410" i="11" s="1"/>
  <c r="L410" i="10" s="1"/>
  <c r="AD381" i="4"/>
  <c r="AG375" i="4"/>
  <c r="AC373" i="11"/>
  <c r="AG373" i="11" s="1"/>
  <c r="L373" i="10" s="1"/>
  <c r="M24" i="4"/>
  <c r="Z22" i="11"/>
  <c r="AG63" i="4"/>
  <c r="AC61" i="11"/>
  <c r="AG61" i="11" s="1"/>
  <c r="L61" i="10" s="1"/>
  <c r="AG314" i="4"/>
  <c r="H229" i="4"/>
  <c r="G228" i="11"/>
  <c r="K228" i="11" s="1"/>
  <c r="V24" i="4"/>
  <c r="AA22" i="11"/>
  <c r="AD26" i="4"/>
  <c r="AB24" i="11"/>
  <c r="AF24" i="11" s="1"/>
  <c r="J24" i="10" s="1"/>
  <c r="V380" i="4"/>
  <c r="AA378" i="11"/>
  <c r="N228" i="11"/>
  <c r="AG105" i="4"/>
  <c r="AC103" i="11"/>
  <c r="AG103" i="11" s="1"/>
  <c r="L103" i="10" s="1"/>
  <c r="AD458" i="4"/>
  <c r="AB457" i="11" s="1"/>
  <c r="AF457" i="11" s="1"/>
  <c r="J457" i="10" s="1"/>
  <c r="AB456" i="11"/>
  <c r="AF456" i="11" s="1"/>
  <c r="J456" i="10" s="1"/>
  <c r="AH268" i="4"/>
  <c r="AC266" i="11"/>
  <c r="AG266" i="11" s="1"/>
  <c r="L266" i="10" s="1"/>
  <c r="V457" i="4"/>
  <c r="AA455" i="11"/>
  <c r="AK44" i="4"/>
  <c r="AH42" i="11"/>
  <c r="M42" i="10" s="1"/>
  <c r="W41" i="4"/>
  <c r="N44" i="4"/>
  <c r="W12" i="10"/>
  <c r="Z12" i="10"/>
  <c r="X12" i="10"/>
  <c r="U12" i="10"/>
  <c r="V12" i="10"/>
  <c r="Y12" i="10"/>
  <c r="W4" i="8"/>
  <c r="X4" i="8"/>
  <c r="V4" i="8"/>
  <c r="T4" i="8"/>
  <c r="Y5" i="8"/>
  <c r="W5" i="8" s="1"/>
  <c r="R4" i="8"/>
  <c r="S4" i="8"/>
  <c r="U4" i="8"/>
  <c r="AE378" i="11" l="1"/>
  <c r="K378" i="10" s="1"/>
  <c r="AE22" i="11"/>
  <c r="K22" i="10" s="1"/>
  <c r="AD22" i="11"/>
  <c r="I22" i="10" s="1"/>
  <c r="AE455" i="11"/>
  <c r="K455" i="10" s="1"/>
  <c r="M228" i="11"/>
  <c r="O228" i="11"/>
  <c r="L228" i="11"/>
  <c r="Q228" i="11"/>
  <c r="P228" i="11"/>
  <c r="I228" i="11"/>
  <c r="J228" i="11" s="1"/>
  <c r="AK45" i="4"/>
  <c r="AH43" i="11"/>
  <c r="M43" i="10" s="1"/>
  <c r="AG106" i="4"/>
  <c r="AC104" i="11"/>
  <c r="AG104" i="11" s="1"/>
  <c r="L104" i="10" s="1"/>
  <c r="AD27" i="4"/>
  <c r="AB25" i="11"/>
  <c r="AF25" i="11" s="1"/>
  <c r="J25" i="10" s="1"/>
  <c r="AG64" i="4"/>
  <c r="AC62" i="11"/>
  <c r="AG62" i="11" s="1"/>
  <c r="L62" i="10" s="1"/>
  <c r="AG376" i="4"/>
  <c r="AC374" i="11"/>
  <c r="AG374" i="11" s="1"/>
  <c r="L374" i="10" s="1"/>
  <c r="AG413" i="4"/>
  <c r="AC411" i="11"/>
  <c r="AG411" i="11" s="1"/>
  <c r="L411" i="10" s="1"/>
  <c r="AF380" i="4"/>
  <c r="AB378" i="11"/>
  <c r="AF378" i="11" s="1"/>
  <c r="J378" i="10" s="1"/>
  <c r="V381" i="4"/>
  <c r="AA379" i="11"/>
  <c r="AH269" i="4"/>
  <c r="AC267" i="11"/>
  <c r="AG267" i="11" s="1"/>
  <c r="L267" i="10" s="1"/>
  <c r="V458" i="4"/>
  <c r="AA457" i="11" s="1"/>
  <c r="AA456" i="11"/>
  <c r="V25" i="4"/>
  <c r="AA23" i="11"/>
  <c r="AG315" i="4"/>
  <c r="M25" i="4"/>
  <c r="Z23" i="11"/>
  <c r="AD382" i="4"/>
  <c r="AK375" i="4"/>
  <c r="AH373" i="11"/>
  <c r="M373" i="10" s="1"/>
  <c r="N45" i="4"/>
  <c r="W42" i="4"/>
  <c r="W13" i="10"/>
  <c r="Y13" i="10"/>
  <c r="X13" i="10"/>
  <c r="V13" i="10"/>
  <c r="Z13" i="10"/>
  <c r="U13" i="10"/>
  <c r="U14" i="10"/>
  <c r="T5" i="8"/>
  <c r="V5" i="8"/>
  <c r="X5" i="8"/>
  <c r="S5" i="8"/>
  <c r="R5" i="8"/>
  <c r="U5" i="8"/>
  <c r="Y6" i="8"/>
  <c r="W6" i="8" s="1"/>
  <c r="AD23" i="11" l="1"/>
  <c r="AE379" i="11"/>
  <c r="K379" i="10" s="1"/>
  <c r="AE456" i="11"/>
  <c r="K456" i="10" s="1"/>
  <c r="AE457" i="11"/>
  <c r="K457" i="10" s="1"/>
  <c r="AE23" i="11"/>
  <c r="K23" i="10" s="1"/>
  <c r="I23" i="10"/>
  <c r="AK376" i="4"/>
  <c r="AH374" i="11"/>
  <c r="M374" i="10" s="1"/>
  <c r="M26" i="4"/>
  <c r="Z24" i="11"/>
  <c r="V26" i="4"/>
  <c r="AA24" i="11"/>
  <c r="AH270" i="4"/>
  <c r="AC268" i="11"/>
  <c r="AG268" i="11" s="1"/>
  <c r="L268" i="10" s="1"/>
  <c r="AF381" i="4"/>
  <c r="AB379" i="11"/>
  <c r="AF379" i="11" s="1"/>
  <c r="J379" i="10" s="1"/>
  <c r="AG377" i="4"/>
  <c r="AC375" i="11"/>
  <c r="AG375" i="11" s="1"/>
  <c r="L375" i="10" s="1"/>
  <c r="AD28" i="4"/>
  <c r="AB26" i="11"/>
  <c r="AF26" i="11" s="1"/>
  <c r="J26" i="10" s="1"/>
  <c r="AG107" i="4"/>
  <c r="AC105" i="11"/>
  <c r="AG105" i="11" s="1"/>
  <c r="L105" i="10" s="1"/>
  <c r="AD383" i="4"/>
  <c r="AG316" i="4"/>
  <c r="V382" i="4"/>
  <c r="AA380" i="11"/>
  <c r="AG414" i="4"/>
  <c r="AC412" i="11"/>
  <c r="AG412" i="11" s="1"/>
  <c r="L412" i="10" s="1"/>
  <c r="AG65" i="4"/>
  <c r="AC63" i="11"/>
  <c r="AG63" i="11" s="1"/>
  <c r="L63" i="10" s="1"/>
  <c r="AK46" i="4"/>
  <c r="AH44" i="11"/>
  <c r="M44" i="10" s="1"/>
  <c r="W43" i="4"/>
  <c r="N46" i="4"/>
  <c r="T6" i="8"/>
  <c r="V6" i="8"/>
  <c r="X6" i="8"/>
  <c r="Y7" i="8"/>
  <c r="W7" i="8" s="1"/>
  <c r="S6" i="8"/>
  <c r="U6" i="8"/>
  <c r="R6" i="8"/>
  <c r="AE24" i="11" l="1"/>
  <c r="K24" i="10" s="1"/>
  <c r="AE380" i="11"/>
  <c r="K380" i="10" s="1"/>
  <c r="AD24" i="11"/>
  <c r="I24" i="10"/>
  <c r="AK47" i="4"/>
  <c r="AH45" i="11"/>
  <c r="M45" i="10" s="1"/>
  <c r="AG415" i="4"/>
  <c r="AC413" i="11"/>
  <c r="AG413" i="11" s="1"/>
  <c r="L413" i="10" s="1"/>
  <c r="AG108" i="4"/>
  <c r="AC106" i="11"/>
  <c r="AG106" i="11" s="1"/>
  <c r="L106" i="10" s="1"/>
  <c r="AG378" i="4"/>
  <c r="AC376" i="11"/>
  <c r="AG376" i="11" s="1"/>
  <c r="L376" i="10" s="1"/>
  <c r="AH271" i="4"/>
  <c r="AC269" i="11"/>
  <c r="AG269" i="11" s="1"/>
  <c r="L269" i="10" s="1"/>
  <c r="M27" i="4"/>
  <c r="Z25" i="11"/>
  <c r="AG66" i="4"/>
  <c r="AC64" i="11"/>
  <c r="AG64" i="11" s="1"/>
  <c r="L64" i="10" s="1"/>
  <c r="V383" i="4"/>
  <c r="AA381" i="11"/>
  <c r="AD384" i="4"/>
  <c r="AD29" i="4"/>
  <c r="AB27" i="11"/>
  <c r="AF27" i="11" s="1"/>
  <c r="J27" i="10" s="1"/>
  <c r="AF382" i="4"/>
  <c r="AB380" i="11"/>
  <c r="AF380" i="11" s="1"/>
  <c r="J380" i="10" s="1"/>
  <c r="V27" i="4"/>
  <c r="AA25" i="11"/>
  <c r="AK377" i="4"/>
  <c r="AH375" i="11"/>
  <c r="M375" i="10" s="1"/>
  <c r="W44" i="4"/>
  <c r="N47" i="4"/>
  <c r="T7" i="8"/>
  <c r="V7" i="8"/>
  <c r="X7" i="8"/>
  <c r="Y8" i="8"/>
  <c r="W8" i="8" s="1"/>
  <c r="R7" i="8"/>
  <c r="S7" i="8"/>
  <c r="U7" i="8"/>
  <c r="AE25" i="11" l="1"/>
  <c r="K25" i="10" s="1"/>
  <c r="AE381" i="11"/>
  <c r="K381" i="10" s="1"/>
  <c r="AD25" i="11"/>
  <c r="I25" i="10" s="1"/>
  <c r="AG416" i="4"/>
  <c r="AC414" i="11"/>
  <c r="AG414" i="11" s="1"/>
  <c r="L414" i="10" s="1"/>
  <c r="AK378" i="4"/>
  <c r="AH376" i="11"/>
  <c r="M376" i="10" s="1"/>
  <c r="AF383" i="4"/>
  <c r="AB381" i="11"/>
  <c r="AF381" i="11" s="1"/>
  <c r="J381" i="10" s="1"/>
  <c r="AD385" i="4"/>
  <c r="AG67" i="4"/>
  <c r="AC65" i="11"/>
  <c r="AG65" i="11" s="1"/>
  <c r="L65" i="10" s="1"/>
  <c r="AH272" i="4"/>
  <c r="AC270" i="11"/>
  <c r="AG270" i="11" s="1"/>
  <c r="L270" i="10" s="1"/>
  <c r="AG109" i="4"/>
  <c r="AC107" i="11"/>
  <c r="AG107" i="11" s="1"/>
  <c r="L107" i="10" s="1"/>
  <c r="V28" i="4"/>
  <c r="AA26" i="11"/>
  <c r="AD30" i="4"/>
  <c r="AB28" i="11"/>
  <c r="AF28" i="11" s="1"/>
  <c r="J28" i="10" s="1"/>
  <c r="V384" i="4"/>
  <c r="AA382" i="11"/>
  <c r="M28" i="4"/>
  <c r="Z26" i="11"/>
  <c r="AG379" i="4"/>
  <c r="AC377" i="11"/>
  <c r="AG377" i="11" s="1"/>
  <c r="L377" i="10" s="1"/>
  <c r="AK48" i="4"/>
  <c r="AH46" i="11"/>
  <c r="M46" i="10" s="1"/>
  <c r="N48" i="4"/>
  <c r="W45" i="4"/>
  <c r="T8" i="8"/>
  <c r="V8" i="8"/>
  <c r="X8" i="8"/>
  <c r="Y9" i="8"/>
  <c r="W9" i="8" s="1"/>
  <c r="R8" i="8"/>
  <c r="U8" i="8"/>
  <c r="S8" i="8"/>
  <c r="AD26" i="11" l="1"/>
  <c r="AE382" i="11"/>
  <c r="K382" i="10" s="1"/>
  <c r="AE26" i="11"/>
  <c r="K26" i="10" s="1"/>
  <c r="I26" i="10"/>
  <c r="AH273" i="4"/>
  <c r="AC271" i="11"/>
  <c r="AG271" i="11" s="1"/>
  <c r="L271" i="10" s="1"/>
  <c r="AD386" i="4"/>
  <c r="AK379" i="4"/>
  <c r="AH377" i="11"/>
  <c r="M377" i="10" s="1"/>
  <c r="AG380" i="4"/>
  <c r="AC378" i="11"/>
  <c r="AG378" i="11" s="1"/>
  <c r="L378" i="10" s="1"/>
  <c r="V385" i="4"/>
  <c r="AA383" i="11"/>
  <c r="V29" i="4"/>
  <c r="AA27" i="11"/>
  <c r="AK49" i="4"/>
  <c r="AH47" i="11"/>
  <c r="M47" i="10" s="1"/>
  <c r="M29" i="4"/>
  <c r="Z27" i="11"/>
  <c r="AD31" i="4"/>
  <c r="AB29" i="11"/>
  <c r="AF29" i="11" s="1"/>
  <c r="J29" i="10" s="1"/>
  <c r="AG110" i="4"/>
  <c r="AC108" i="11"/>
  <c r="AG108" i="11" s="1"/>
  <c r="L108" i="10" s="1"/>
  <c r="AG68" i="4"/>
  <c r="AC66" i="11"/>
  <c r="AG66" i="11" s="1"/>
  <c r="L66" i="10" s="1"/>
  <c r="AF384" i="4"/>
  <c r="AB382" i="11"/>
  <c r="AF382" i="11" s="1"/>
  <c r="J382" i="10" s="1"/>
  <c r="AG417" i="4"/>
  <c r="AC415" i="11"/>
  <c r="AG415" i="11" s="1"/>
  <c r="L415" i="10" s="1"/>
  <c r="N49" i="4"/>
  <c r="W46" i="4"/>
  <c r="T9" i="8"/>
  <c r="V9" i="8"/>
  <c r="X9" i="8"/>
  <c r="S9" i="8"/>
  <c r="U9" i="8"/>
  <c r="Y10" i="8"/>
  <c r="W10" i="8" s="1"/>
  <c r="R9" i="8"/>
  <c r="AE383" i="11" l="1"/>
  <c r="K383" i="10" s="1"/>
  <c r="AD27" i="11"/>
  <c r="AE27" i="11"/>
  <c r="K27" i="10" s="1"/>
  <c r="I27" i="10"/>
  <c r="AF385" i="4"/>
  <c r="AB383" i="11"/>
  <c r="AF383" i="11" s="1"/>
  <c r="J383" i="10" s="1"/>
  <c r="AG111" i="4"/>
  <c r="AC109" i="11"/>
  <c r="AG109" i="11" s="1"/>
  <c r="L109" i="10" s="1"/>
  <c r="M30" i="4"/>
  <c r="Z28" i="11"/>
  <c r="V30" i="4"/>
  <c r="AA28" i="11"/>
  <c r="AG381" i="4"/>
  <c r="AC379" i="11"/>
  <c r="AG379" i="11" s="1"/>
  <c r="L379" i="10" s="1"/>
  <c r="AD387" i="4"/>
  <c r="AG418" i="4"/>
  <c r="AC416" i="11"/>
  <c r="AG416" i="11" s="1"/>
  <c r="L416" i="10" s="1"/>
  <c r="AG69" i="4"/>
  <c r="AC67" i="11"/>
  <c r="AG67" i="11" s="1"/>
  <c r="L67" i="10" s="1"/>
  <c r="AD32" i="4"/>
  <c r="AB30" i="11"/>
  <c r="AF30" i="11" s="1"/>
  <c r="J30" i="10" s="1"/>
  <c r="AK51" i="4"/>
  <c r="AH48" i="11"/>
  <c r="M48" i="10" s="1"/>
  <c r="V386" i="4"/>
  <c r="AA384" i="11"/>
  <c r="AK380" i="4"/>
  <c r="AH378" i="11"/>
  <c r="M378" i="10" s="1"/>
  <c r="AH274" i="4"/>
  <c r="AC272" i="11"/>
  <c r="AG272" i="11" s="1"/>
  <c r="L272" i="10" s="1"/>
  <c r="W47" i="4"/>
  <c r="N50" i="4"/>
  <c r="T10" i="8"/>
  <c r="V10" i="8"/>
  <c r="X10" i="8"/>
  <c r="Y11" i="8"/>
  <c r="W11" i="8" s="1"/>
  <c r="U10" i="8"/>
  <c r="R10" i="8"/>
  <c r="S10" i="8"/>
  <c r="AE28" i="11" l="1"/>
  <c r="K28" i="10" s="1"/>
  <c r="AD28" i="11"/>
  <c r="I28" i="10" s="1"/>
  <c r="AE384" i="11"/>
  <c r="K384" i="10" s="1"/>
  <c r="AK381" i="4"/>
  <c r="AH379" i="11"/>
  <c r="M379" i="10" s="1"/>
  <c r="AK52" i="4"/>
  <c r="AH50" i="11"/>
  <c r="M50" i="10" s="1"/>
  <c r="AG70" i="4"/>
  <c r="AC68" i="11"/>
  <c r="AG68" i="11" s="1"/>
  <c r="L68" i="10" s="1"/>
  <c r="AD388" i="4"/>
  <c r="V31" i="4"/>
  <c r="AA29" i="11"/>
  <c r="AG112" i="4"/>
  <c r="AC110" i="11"/>
  <c r="AG110" i="11" s="1"/>
  <c r="L110" i="10" s="1"/>
  <c r="AH275" i="4"/>
  <c r="AC273" i="11"/>
  <c r="AG273" i="11" s="1"/>
  <c r="L273" i="10" s="1"/>
  <c r="V387" i="4"/>
  <c r="AA385" i="11"/>
  <c r="AD33" i="4"/>
  <c r="AB31" i="11"/>
  <c r="AF31" i="11" s="1"/>
  <c r="J31" i="10" s="1"/>
  <c r="AG419" i="4"/>
  <c r="AC417" i="11"/>
  <c r="AG417" i="11" s="1"/>
  <c r="L417" i="10" s="1"/>
  <c r="AG382" i="4"/>
  <c r="AC380" i="11"/>
  <c r="AG380" i="11" s="1"/>
  <c r="L380" i="10" s="1"/>
  <c r="M31" i="4"/>
  <c r="Z29" i="11"/>
  <c r="AF386" i="4"/>
  <c r="AB384" i="11"/>
  <c r="AF384" i="11" s="1"/>
  <c r="J384" i="10" s="1"/>
  <c r="N51" i="4"/>
  <c r="W48" i="4"/>
  <c r="T11" i="8"/>
  <c r="V11" i="8"/>
  <c r="U11" i="8"/>
  <c r="X11" i="8"/>
  <c r="Y12" i="8"/>
  <c r="T12" i="8" s="1"/>
  <c r="R11" i="8"/>
  <c r="S11" i="8"/>
  <c r="AE29" i="11" l="1"/>
  <c r="K29" i="10" s="1"/>
  <c r="AD29" i="11"/>
  <c r="I29" i="10" s="1"/>
  <c r="AE385" i="11"/>
  <c r="K385" i="10" s="1"/>
  <c r="AG113" i="4"/>
  <c r="AC111" i="11"/>
  <c r="AG111" i="11" s="1"/>
  <c r="L111" i="10" s="1"/>
  <c r="V19" i="10" s="1"/>
  <c r="AD389" i="4"/>
  <c r="AK53" i="4"/>
  <c r="AH51" i="11"/>
  <c r="M51" i="10" s="1"/>
  <c r="AG420" i="4"/>
  <c r="AC418" i="11"/>
  <c r="AG418" i="11" s="1"/>
  <c r="L418" i="10" s="1"/>
  <c r="V388" i="4"/>
  <c r="AA386" i="11"/>
  <c r="AF387" i="4"/>
  <c r="AB385" i="11"/>
  <c r="AF385" i="11" s="1"/>
  <c r="J385" i="10" s="1"/>
  <c r="AG383" i="4"/>
  <c r="AC381" i="11"/>
  <c r="AG381" i="11" s="1"/>
  <c r="L381" i="10" s="1"/>
  <c r="AD34" i="4"/>
  <c r="AB32" i="11"/>
  <c r="AF32" i="11" s="1"/>
  <c r="J32" i="10" s="1"/>
  <c r="AH276" i="4"/>
  <c r="AC274" i="11"/>
  <c r="AG274" i="11" s="1"/>
  <c r="L274" i="10" s="1"/>
  <c r="M32" i="4"/>
  <c r="Z30" i="11"/>
  <c r="V32" i="4"/>
  <c r="AA30" i="11"/>
  <c r="AG71" i="4"/>
  <c r="AC69" i="11"/>
  <c r="AG69" i="11" s="1"/>
  <c r="L69" i="10" s="1"/>
  <c r="AK382" i="4"/>
  <c r="AH380" i="11"/>
  <c r="M380" i="10" s="1"/>
  <c r="W49" i="4"/>
  <c r="N52" i="4"/>
  <c r="W12" i="8"/>
  <c r="V12" i="8"/>
  <c r="X12" i="8"/>
  <c r="Y13" i="8"/>
  <c r="W13" i="8" s="1"/>
  <c r="U12" i="8"/>
  <c r="R12" i="8"/>
  <c r="S12" i="8"/>
  <c r="AE386" i="11" l="1"/>
  <c r="K386" i="10" s="1"/>
  <c r="AE30" i="11"/>
  <c r="K30" i="10" s="1"/>
  <c r="AD30" i="11"/>
  <c r="I30" i="10" s="1"/>
  <c r="AD35" i="4"/>
  <c r="AB33" i="11"/>
  <c r="AF33" i="11" s="1"/>
  <c r="J33" i="10" s="1"/>
  <c r="AF388" i="4"/>
  <c r="AB386" i="11"/>
  <c r="AF386" i="11" s="1"/>
  <c r="J386" i="10" s="1"/>
  <c r="AG421" i="4"/>
  <c r="AC419" i="11"/>
  <c r="AG419" i="11" s="1"/>
  <c r="L419" i="10" s="1"/>
  <c r="AD390" i="4"/>
  <c r="AK383" i="4"/>
  <c r="AH381" i="11"/>
  <c r="M381" i="10" s="1"/>
  <c r="V33" i="4"/>
  <c r="AA31" i="11"/>
  <c r="AG72" i="4"/>
  <c r="AC70" i="11"/>
  <c r="AG70" i="11" s="1"/>
  <c r="L70" i="10" s="1"/>
  <c r="M33" i="4"/>
  <c r="Z31" i="11"/>
  <c r="AH277" i="4"/>
  <c r="AC275" i="11"/>
  <c r="AG275" i="11" s="1"/>
  <c r="L275" i="10" s="1"/>
  <c r="AG384" i="4"/>
  <c r="AC382" i="11"/>
  <c r="AG382" i="11" s="1"/>
  <c r="L382" i="10" s="1"/>
  <c r="V389" i="4"/>
  <c r="AA387" i="11"/>
  <c r="AK54" i="4"/>
  <c r="AH52" i="11"/>
  <c r="M52" i="10" s="1"/>
  <c r="AG114" i="4"/>
  <c r="AC112" i="11"/>
  <c r="AG112" i="11" s="1"/>
  <c r="L112" i="10" s="1"/>
  <c r="N53" i="4"/>
  <c r="W50" i="4"/>
  <c r="T13" i="8"/>
  <c r="V13" i="8"/>
  <c r="X13" i="8"/>
  <c r="U13" i="8"/>
  <c r="S13" i="8"/>
  <c r="R13" i="8"/>
  <c r="AD31" i="11" l="1"/>
  <c r="I31" i="10" s="1"/>
  <c r="AE31" i="11"/>
  <c r="K31" i="10" s="1"/>
  <c r="AE387" i="11"/>
  <c r="K387" i="10" s="1"/>
  <c r="AK56" i="4"/>
  <c r="AH53" i="11"/>
  <c r="M53" i="10" s="1"/>
  <c r="AG385" i="4"/>
  <c r="AC383" i="11"/>
  <c r="AG383" i="11" s="1"/>
  <c r="L383" i="10" s="1"/>
  <c r="M34" i="4"/>
  <c r="Z32" i="11"/>
  <c r="V34" i="4"/>
  <c r="AA32" i="11"/>
  <c r="AD391" i="4"/>
  <c r="AB389" i="11"/>
  <c r="AF389" i="11" s="1"/>
  <c r="J389" i="10" s="1"/>
  <c r="AF389" i="4"/>
  <c r="AB388" i="11" s="1"/>
  <c r="AF388" i="11" s="1"/>
  <c r="J388" i="10" s="1"/>
  <c r="AB387" i="11"/>
  <c r="AF387" i="11" s="1"/>
  <c r="J387" i="10" s="1"/>
  <c r="AG115" i="4"/>
  <c r="AC113" i="11"/>
  <c r="AG113" i="11" s="1"/>
  <c r="L113" i="10" s="1"/>
  <c r="V390" i="4"/>
  <c r="AA388" i="11"/>
  <c r="AH278" i="4"/>
  <c r="AC276" i="11"/>
  <c r="AG276" i="11" s="1"/>
  <c r="L276" i="10" s="1"/>
  <c r="AG73" i="4"/>
  <c r="AC71" i="11"/>
  <c r="AG71" i="11" s="1"/>
  <c r="L71" i="10" s="1"/>
  <c r="AK384" i="4"/>
  <c r="AH382" i="11"/>
  <c r="M382" i="10" s="1"/>
  <c r="AG422" i="4"/>
  <c r="AC420" i="11"/>
  <c r="AG420" i="11" s="1"/>
  <c r="L420" i="10" s="1"/>
  <c r="AD36" i="4"/>
  <c r="AB34" i="11"/>
  <c r="AF34" i="11" s="1"/>
  <c r="J34" i="10" s="1"/>
  <c r="W51" i="4"/>
  <c r="N54" i="4"/>
  <c r="AE32" i="11" l="1"/>
  <c r="AE388" i="11"/>
  <c r="K388" i="10" s="1"/>
  <c r="AD32" i="11"/>
  <c r="I32" i="10" s="1"/>
  <c r="K32" i="10"/>
  <c r="AG423" i="4"/>
  <c r="AC421" i="11"/>
  <c r="AG421" i="11" s="1"/>
  <c r="L421" i="10" s="1"/>
  <c r="AG74" i="4"/>
  <c r="AC72" i="11"/>
  <c r="AG72" i="11" s="1"/>
  <c r="L72" i="10" s="1"/>
  <c r="V391" i="4"/>
  <c r="AA389" i="11"/>
  <c r="V35" i="4"/>
  <c r="AA33" i="11"/>
  <c r="AG386" i="4"/>
  <c r="AC384" i="11"/>
  <c r="AG384" i="11" s="1"/>
  <c r="L384" i="10" s="1"/>
  <c r="AD37" i="4"/>
  <c r="AB35" i="11"/>
  <c r="AF35" i="11" s="1"/>
  <c r="J35" i="10" s="1"/>
  <c r="AK385" i="4"/>
  <c r="AH383" i="11"/>
  <c r="M383" i="10" s="1"/>
  <c r="AH279" i="4"/>
  <c r="AC277" i="11"/>
  <c r="AG277" i="11" s="1"/>
  <c r="L277" i="10" s="1"/>
  <c r="AG116" i="4"/>
  <c r="AC114" i="11"/>
  <c r="AG114" i="11" s="1"/>
  <c r="L114" i="10" s="1"/>
  <c r="AD392" i="4"/>
  <c r="AB390" i="11"/>
  <c r="AF390" i="11" s="1"/>
  <c r="J390" i="10" s="1"/>
  <c r="M35" i="4"/>
  <c r="Z33" i="11"/>
  <c r="AK57" i="4"/>
  <c r="AH55" i="11"/>
  <c r="M55" i="10" s="1"/>
  <c r="N55" i="4"/>
  <c r="W52" i="4"/>
  <c r="AE33" i="11" l="1"/>
  <c r="AD33" i="11"/>
  <c r="I33" i="10" s="1"/>
  <c r="AE389" i="11"/>
  <c r="K389" i="10" s="1"/>
  <c r="K33" i="10"/>
  <c r="AK58" i="4"/>
  <c r="AH56" i="11"/>
  <c r="M56" i="10" s="1"/>
  <c r="AD393" i="4"/>
  <c r="AB391" i="11"/>
  <c r="AF391" i="11" s="1"/>
  <c r="J391" i="10" s="1"/>
  <c r="AH280" i="4"/>
  <c r="AC278" i="11"/>
  <c r="AG278" i="11" s="1"/>
  <c r="L278" i="10" s="1"/>
  <c r="AD38" i="4"/>
  <c r="AB36" i="11"/>
  <c r="AF36" i="11" s="1"/>
  <c r="J36" i="10" s="1"/>
  <c r="V36" i="4"/>
  <c r="AA34" i="11"/>
  <c r="AG75" i="4"/>
  <c r="AC73" i="11"/>
  <c r="AG73" i="11" s="1"/>
  <c r="L73" i="10" s="1"/>
  <c r="M36" i="4"/>
  <c r="Z34" i="11"/>
  <c r="AG117" i="4"/>
  <c r="AC115" i="11"/>
  <c r="AG115" i="11" s="1"/>
  <c r="L115" i="10" s="1"/>
  <c r="AK386" i="4"/>
  <c r="AH384" i="11"/>
  <c r="M384" i="10" s="1"/>
  <c r="AG387" i="4"/>
  <c r="AC385" i="11"/>
  <c r="AG385" i="11" s="1"/>
  <c r="L385" i="10" s="1"/>
  <c r="V392" i="4"/>
  <c r="AA390" i="11"/>
  <c r="AG424" i="4"/>
  <c r="AC423" i="11" s="1"/>
  <c r="AG423" i="11" s="1"/>
  <c r="L423" i="10" s="1"/>
  <c r="AC422" i="11"/>
  <c r="AG422" i="11" s="1"/>
  <c r="L422" i="10" s="1"/>
  <c r="W53" i="4"/>
  <c r="N56" i="4"/>
  <c r="AE390" i="11" l="1"/>
  <c r="K390" i="10" s="1"/>
  <c r="AD34" i="11"/>
  <c r="I34" i="10" s="1"/>
  <c r="AE34" i="11"/>
  <c r="K34" i="10" s="1"/>
  <c r="AG388" i="4"/>
  <c r="AC386" i="11"/>
  <c r="AG386" i="11" s="1"/>
  <c r="L386" i="10" s="1"/>
  <c r="AG118" i="4"/>
  <c r="AC116" i="11"/>
  <c r="AG116" i="11" s="1"/>
  <c r="L116" i="10" s="1"/>
  <c r="AG76" i="4"/>
  <c r="AC74" i="11"/>
  <c r="AG74" i="11" s="1"/>
  <c r="L74" i="10" s="1"/>
  <c r="AD39" i="4"/>
  <c r="AB37" i="11"/>
  <c r="AF37" i="11" s="1"/>
  <c r="J37" i="10" s="1"/>
  <c r="AD394" i="4"/>
  <c r="AB392" i="11"/>
  <c r="AF392" i="11" s="1"/>
  <c r="J392" i="10" s="1"/>
  <c r="V393" i="4"/>
  <c r="AA391" i="11"/>
  <c r="AK387" i="4"/>
  <c r="AH385" i="11"/>
  <c r="M385" i="10" s="1"/>
  <c r="M37" i="4"/>
  <c r="Z35" i="11"/>
  <c r="V37" i="4"/>
  <c r="AA35" i="11"/>
  <c r="AH281" i="4"/>
  <c r="AC279" i="11"/>
  <c r="AG279" i="11" s="1"/>
  <c r="L279" i="10" s="1"/>
  <c r="AK59" i="4"/>
  <c r="AH57" i="11"/>
  <c r="M57" i="10" s="1"/>
  <c r="N57" i="4"/>
  <c r="W54" i="4"/>
  <c r="AD35" i="11" l="1"/>
  <c r="I35" i="10" s="1"/>
  <c r="AE391" i="11"/>
  <c r="K391" i="10" s="1"/>
  <c r="AE35" i="11"/>
  <c r="K35" i="10" s="1"/>
  <c r="AH282" i="4"/>
  <c r="AC280" i="11"/>
  <c r="AG280" i="11" s="1"/>
  <c r="L280" i="10" s="1"/>
  <c r="M38" i="4"/>
  <c r="Z36" i="11"/>
  <c r="V394" i="4"/>
  <c r="AA392" i="11"/>
  <c r="AD40" i="4"/>
  <c r="AB38" i="11"/>
  <c r="AF38" i="11" s="1"/>
  <c r="J38" i="10" s="1"/>
  <c r="AG119" i="4"/>
  <c r="AC117" i="11"/>
  <c r="AG117" i="11" s="1"/>
  <c r="L117" i="10" s="1"/>
  <c r="AK60" i="4"/>
  <c r="AH58" i="11"/>
  <c r="M58" i="10" s="1"/>
  <c r="V38" i="4"/>
  <c r="AA36" i="11"/>
  <c r="AK388" i="4"/>
  <c r="AH386" i="11"/>
  <c r="M386" i="10" s="1"/>
  <c r="AD395" i="4"/>
  <c r="AB393" i="11"/>
  <c r="AF393" i="11" s="1"/>
  <c r="J393" i="10" s="1"/>
  <c r="AG77" i="4"/>
  <c r="AC75" i="11"/>
  <c r="AG75" i="11" s="1"/>
  <c r="L75" i="10" s="1"/>
  <c r="AG389" i="4"/>
  <c r="AC388" i="11" s="1"/>
  <c r="AG388" i="11" s="1"/>
  <c r="L388" i="10" s="1"/>
  <c r="AC387" i="11"/>
  <c r="AG387" i="11" s="1"/>
  <c r="L387" i="10" s="1"/>
  <c r="W55" i="4"/>
  <c r="N58" i="4"/>
  <c r="AD36" i="11" l="1"/>
  <c r="I36" i="10" s="1"/>
  <c r="AE392" i="11"/>
  <c r="K392" i="10" s="1"/>
  <c r="AE36" i="11"/>
  <c r="K36" i="10" s="1"/>
  <c r="AD41" i="4"/>
  <c r="AB39" i="11"/>
  <c r="AF39" i="11" s="1"/>
  <c r="J39" i="10" s="1"/>
  <c r="M39" i="4"/>
  <c r="Z37" i="11"/>
  <c r="AD396" i="4"/>
  <c r="AB394" i="11"/>
  <c r="AF394" i="11" s="1"/>
  <c r="J394" i="10" s="1"/>
  <c r="V39" i="4"/>
  <c r="AA37" i="11"/>
  <c r="AG78" i="4"/>
  <c r="AC76" i="11"/>
  <c r="AG76" i="11" s="1"/>
  <c r="L76" i="10" s="1"/>
  <c r="AK389" i="4"/>
  <c r="AH387" i="11"/>
  <c r="M387" i="10" s="1"/>
  <c r="AK61" i="4"/>
  <c r="AH59" i="11"/>
  <c r="M59" i="10" s="1"/>
  <c r="AG120" i="4"/>
  <c r="AC118" i="11"/>
  <c r="AG118" i="11" s="1"/>
  <c r="L118" i="10" s="1"/>
  <c r="V395" i="4"/>
  <c r="AA393" i="11"/>
  <c r="AH283" i="4"/>
  <c r="AC281" i="11"/>
  <c r="AG281" i="11" s="1"/>
  <c r="L281" i="10" s="1"/>
  <c r="N59" i="4"/>
  <c r="W56" i="4"/>
  <c r="AE37" i="11" l="1"/>
  <c r="AD37" i="11"/>
  <c r="I37" i="10" s="1"/>
  <c r="AE393" i="11"/>
  <c r="K393" i="10" s="1"/>
  <c r="K37" i="10"/>
  <c r="AK62" i="4"/>
  <c r="AH60" i="11"/>
  <c r="M60" i="10" s="1"/>
  <c r="AG79" i="4"/>
  <c r="AC77" i="11"/>
  <c r="AG77" i="11" s="1"/>
  <c r="L77" i="10" s="1"/>
  <c r="AD397" i="4"/>
  <c r="AB395" i="11"/>
  <c r="AF395" i="11" s="1"/>
  <c r="J395" i="10" s="1"/>
  <c r="AD42" i="4"/>
  <c r="AB40" i="11"/>
  <c r="AF40" i="11" s="1"/>
  <c r="J40" i="10" s="1"/>
  <c r="AH284" i="4"/>
  <c r="AC282" i="11"/>
  <c r="AG282" i="11" s="1"/>
  <c r="L282" i="10" s="1"/>
  <c r="AG121" i="4"/>
  <c r="AC119" i="11"/>
  <c r="AG119" i="11" s="1"/>
  <c r="L119" i="10" s="1"/>
  <c r="AK390" i="4"/>
  <c r="AH388" i="11"/>
  <c r="M388" i="10" s="1"/>
  <c r="V40" i="4"/>
  <c r="AA38" i="11"/>
  <c r="M40" i="4"/>
  <c r="Z38" i="11"/>
  <c r="V396" i="4"/>
  <c r="AA394" i="11"/>
  <c r="W57" i="4"/>
  <c r="N60" i="4"/>
  <c r="AE38" i="11" l="1"/>
  <c r="AD38" i="11"/>
  <c r="I38" i="10" s="1"/>
  <c r="AE394" i="11"/>
  <c r="K394" i="10" s="1"/>
  <c r="K38" i="10"/>
  <c r="V397" i="4"/>
  <c r="AA395" i="11"/>
  <c r="V41" i="4"/>
  <c r="AA39" i="11"/>
  <c r="AG122" i="4"/>
  <c r="AC120" i="11"/>
  <c r="AG120" i="11" s="1"/>
  <c r="L120" i="10" s="1"/>
  <c r="AD43" i="4"/>
  <c r="AB41" i="11"/>
  <c r="AF41" i="11" s="1"/>
  <c r="J41" i="10" s="1"/>
  <c r="AG80" i="4"/>
  <c r="AC78" i="11"/>
  <c r="AG78" i="11" s="1"/>
  <c r="L78" i="10" s="1"/>
  <c r="M41" i="4"/>
  <c r="Z39" i="11"/>
  <c r="AK391" i="4"/>
  <c r="AH389" i="11"/>
  <c r="M389" i="10" s="1"/>
  <c r="AH285" i="4"/>
  <c r="AC283" i="11"/>
  <c r="AG283" i="11" s="1"/>
  <c r="L283" i="10" s="1"/>
  <c r="AD398" i="4"/>
  <c r="AB396" i="11"/>
  <c r="AF396" i="11" s="1"/>
  <c r="J396" i="10" s="1"/>
  <c r="AK63" i="4"/>
  <c r="AH61" i="11"/>
  <c r="M61" i="10" s="1"/>
  <c r="N61" i="4"/>
  <c r="W58" i="4"/>
  <c r="AD39" i="11" l="1"/>
  <c r="I39" i="10" s="1"/>
  <c r="AE39" i="11"/>
  <c r="K39" i="10" s="1"/>
  <c r="AE395" i="11"/>
  <c r="K395" i="10" s="1"/>
  <c r="AK64" i="4"/>
  <c r="AH62" i="11"/>
  <c r="M62" i="10" s="1"/>
  <c r="AH286" i="4"/>
  <c r="AC284" i="11"/>
  <c r="AG284" i="11" s="1"/>
  <c r="L284" i="10" s="1"/>
  <c r="M42" i="4"/>
  <c r="Z40" i="11"/>
  <c r="AD44" i="4"/>
  <c r="AB42" i="11"/>
  <c r="AF42" i="11" s="1"/>
  <c r="J42" i="10" s="1"/>
  <c r="V42" i="4"/>
  <c r="AA40" i="11"/>
  <c r="AD399" i="4"/>
  <c r="AB397" i="11"/>
  <c r="AF397" i="11" s="1"/>
  <c r="J397" i="10" s="1"/>
  <c r="AK392" i="4"/>
  <c r="AH390" i="11"/>
  <c r="M390" i="10" s="1"/>
  <c r="AG81" i="4"/>
  <c r="AC79" i="11"/>
  <c r="AG79" i="11" s="1"/>
  <c r="L79" i="10" s="1"/>
  <c r="AG123" i="4"/>
  <c r="AC121" i="11"/>
  <c r="AG121" i="11" s="1"/>
  <c r="L121" i="10" s="1"/>
  <c r="V398" i="4"/>
  <c r="AA396" i="11"/>
  <c r="W59" i="4"/>
  <c r="N62" i="4"/>
  <c r="AE396" i="11" l="1"/>
  <c r="K396" i="10" s="1"/>
  <c r="AE40" i="11"/>
  <c r="AD40" i="11"/>
  <c r="I40" i="10" s="1"/>
  <c r="K40" i="10"/>
  <c r="V399" i="4"/>
  <c r="AA397" i="11"/>
  <c r="AG82" i="4"/>
  <c r="AC81" i="11" s="1"/>
  <c r="AG81" i="11" s="1"/>
  <c r="L81" i="10" s="1"/>
  <c r="AC80" i="11"/>
  <c r="AG80" i="11" s="1"/>
  <c r="L80" i="10" s="1"/>
  <c r="AD400" i="4"/>
  <c r="AB398" i="11"/>
  <c r="AF398" i="11" s="1"/>
  <c r="J398" i="10" s="1"/>
  <c r="AD45" i="4"/>
  <c r="AB43" i="11"/>
  <c r="AF43" i="11" s="1"/>
  <c r="J43" i="10" s="1"/>
  <c r="AH287" i="4"/>
  <c r="AC285" i="11"/>
  <c r="AG285" i="11" s="1"/>
  <c r="L285" i="10" s="1"/>
  <c r="AG124" i="4"/>
  <c r="AC122" i="11"/>
  <c r="AG122" i="11" s="1"/>
  <c r="L122" i="10" s="1"/>
  <c r="AK393" i="4"/>
  <c r="AH391" i="11"/>
  <c r="M391" i="10" s="1"/>
  <c r="V43" i="4"/>
  <c r="AA41" i="11"/>
  <c r="M43" i="4"/>
  <c r="Z41" i="11"/>
  <c r="AK65" i="4"/>
  <c r="AH63" i="11"/>
  <c r="M63" i="10" s="1"/>
  <c r="N63" i="4"/>
  <c r="W60" i="4"/>
  <c r="AE41" i="11" l="1"/>
  <c r="K41" i="10" s="1"/>
  <c r="AE397" i="11"/>
  <c r="K397" i="10" s="1"/>
  <c r="AD41" i="11"/>
  <c r="I41" i="10" s="1"/>
  <c r="AK66" i="4"/>
  <c r="AH64" i="11"/>
  <c r="M64" i="10" s="1"/>
  <c r="V44" i="4"/>
  <c r="AA42" i="11"/>
  <c r="AG125" i="4"/>
  <c r="AC123" i="11"/>
  <c r="AG123" i="11" s="1"/>
  <c r="L123" i="10" s="1"/>
  <c r="AD46" i="4"/>
  <c r="AB44" i="11"/>
  <c r="AF44" i="11" s="1"/>
  <c r="J44" i="10" s="1"/>
  <c r="M44" i="4"/>
  <c r="Z42" i="11"/>
  <c r="AK394" i="4"/>
  <c r="AH392" i="11"/>
  <c r="M392" i="10" s="1"/>
  <c r="AH288" i="4"/>
  <c r="AC286" i="11"/>
  <c r="AG286" i="11" s="1"/>
  <c r="L286" i="10" s="1"/>
  <c r="AD401" i="4"/>
  <c r="AB399" i="11"/>
  <c r="AF399" i="11" s="1"/>
  <c r="J399" i="10" s="1"/>
  <c r="V400" i="4"/>
  <c r="AA398" i="11"/>
  <c r="W61" i="4"/>
  <c r="N64" i="4"/>
  <c r="AE42" i="11" l="1"/>
  <c r="AE398" i="11"/>
  <c r="K398" i="10" s="1"/>
  <c r="AD42" i="11"/>
  <c r="I42" i="10" s="1"/>
  <c r="K42" i="10"/>
  <c r="AD402" i="4"/>
  <c r="AB400" i="11"/>
  <c r="AF400" i="11" s="1"/>
  <c r="J400" i="10" s="1"/>
  <c r="AK395" i="4"/>
  <c r="AH393" i="11"/>
  <c r="M393" i="10" s="1"/>
  <c r="AD47" i="4"/>
  <c r="AB45" i="11"/>
  <c r="AF45" i="11" s="1"/>
  <c r="J45" i="10" s="1"/>
  <c r="V45" i="4"/>
  <c r="AA43" i="11"/>
  <c r="V401" i="4"/>
  <c r="AA399" i="11"/>
  <c r="AH289" i="4"/>
  <c r="AC287" i="11"/>
  <c r="AG287" i="11" s="1"/>
  <c r="L287" i="10" s="1"/>
  <c r="M45" i="4"/>
  <c r="Z43" i="11"/>
  <c r="AG126" i="4"/>
  <c r="AC124" i="11"/>
  <c r="AG124" i="11" s="1"/>
  <c r="L124" i="10" s="1"/>
  <c r="AK67" i="4"/>
  <c r="AH65" i="11"/>
  <c r="M65" i="10" s="1"/>
  <c r="N65" i="4"/>
  <c r="W62" i="4"/>
  <c r="AE43" i="11" l="1"/>
  <c r="AD43" i="11"/>
  <c r="I43" i="10" s="1"/>
  <c r="AE399" i="11"/>
  <c r="K399" i="10" s="1"/>
  <c r="K43" i="10"/>
  <c r="AG127" i="4"/>
  <c r="AC125" i="11"/>
  <c r="AG125" i="11" s="1"/>
  <c r="L125" i="10" s="1"/>
  <c r="AH290" i="4"/>
  <c r="AC288" i="11"/>
  <c r="AG288" i="11" s="1"/>
  <c r="L288" i="10" s="1"/>
  <c r="V46" i="4"/>
  <c r="AA44" i="11"/>
  <c r="AK396" i="4"/>
  <c r="AH394" i="11"/>
  <c r="M394" i="10" s="1"/>
  <c r="AK68" i="4"/>
  <c r="AH66" i="11"/>
  <c r="M66" i="10" s="1"/>
  <c r="M46" i="4"/>
  <c r="Z44" i="11"/>
  <c r="V402" i="4"/>
  <c r="AA400" i="11"/>
  <c r="AD48" i="4"/>
  <c r="AB46" i="11"/>
  <c r="AF46" i="11" s="1"/>
  <c r="J46" i="10" s="1"/>
  <c r="AD403" i="4"/>
  <c r="AB401" i="11"/>
  <c r="AF401" i="11" s="1"/>
  <c r="J401" i="10" s="1"/>
  <c r="W63" i="4"/>
  <c r="N66" i="4"/>
  <c r="AD44" i="11" l="1"/>
  <c r="I44" i="10" s="1"/>
  <c r="AE400" i="11"/>
  <c r="K400" i="10" s="1"/>
  <c r="AE44" i="11"/>
  <c r="K44" i="10" s="1"/>
  <c r="AK397" i="4"/>
  <c r="AH395" i="11"/>
  <c r="M395" i="10" s="1"/>
  <c r="AD49" i="4"/>
  <c r="AB47" i="11"/>
  <c r="AF47" i="11" s="1"/>
  <c r="J47" i="10" s="1"/>
  <c r="M47" i="4"/>
  <c r="Z45" i="11"/>
  <c r="AH291" i="4"/>
  <c r="AC289" i="11"/>
  <c r="AG289" i="11" s="1"/>
  <c r="L289" i="10" s="1"/>
  <c r="AD404" i="4"/>
  <c r="AB402" i="11"/>
  <c r="AF402" i="11" s="1"/>
  <c r="J402" i="10" s="1"/>
  <c r="V403" i="4"/>
  <c r="AA401" i="11"/>
  <c r="AK69" i="4"/>
  <c r="AH67" i="11"/>
  <c r="M67" i="10" s="1"/>
  <c r="V47" i="4"/>
  <c r="AA45" i="11"/>
  <c r="AG128" i="4"/>
  <c r="AC126" i="11"/>
  <c r="AG126" i="11" s="1"/>
  <c r="L126" i="10" s="1"/>
  <c r="N67" i="4"/>
  <c r="W64" i="4"/>
  <c r="AD45" i="11" l="1"/>
  <c r="I45" i="10" s="1"/>
  <c r="AE45" i="11"/>
  <c r="AE401" i="11"/>
  <c r="K401" i="10" s="1"/>
  <c r="K45" i="10"/>
  <c r="V48" i="4"/>
  <c r="AA46" i="11"/>
  <c r="V404" i="4"/>
  <c r="AA402" i="11"/>
  <c r="AH292" i="4"/>
  <c r="AC290" i="11"/>
  <c r="AG290" i="11" s="1"/>
  <c r="L290" i="10" s="1"/>
  <c r="AD50" i="4"/>
  <c r="AB48" i="11"/>
  <c r="AF48" i="11" s="1"/>
  <c r="J48" i="10" s="1"/>
  <c r="AG129" i="4"/>
  <c r="AC127" i="11"/>
  <c r="AG127" i="11" s="1"/>
  <c r="L127" i="10" s="1"/>
  <c r="AK70" i="4"/>
  <c r="AH68" i="11"/>
  <c r="M68" i="10" s="1"/>
  <c r="AD405" i="4"/>
  <c r="AB403" i="11"/>
  <c r="AF403" i="11" s="1"/>
  <c r="J403" i="10" s="1"/>
  <c r="M48" i="4"/>
  <c r="Z46" i="11"/>
  <c r="AK398" i="4"/>
  <c r="AH396" i="11"/>
  <c r="M396" i="10" s="1"/>
  <c r="W65" i="4"/>
  <c r="N68" i="4"/>
  <c r="AD46" i="11" l="1"/>
  <c r="I46" i="10" s="1"/>
  <c r="AE402" i="11"/>
  <c r="K402" i="10" s="1"/>
  <c r="AE46" i="11"/>
  <c r="K46" i="10" s="1"/>
  <c r="M49" i="4"/>
  <c r="Z47" i="11"/>
  <c r="AK71" i="4"/>
  <c r="AH69" i="11"/>
  <c r="M69" i="10" s="1"/>
  <c r="AD51" i="4"/>
  <c r="AB49" i="11"/>
  <c r="AF49" i="11" s="1"/>
  <c r="J49" i="10" s="1"/>
  <c r="V405" i="4"/>
  <c r="AA403" i="11"/>
  <c r="AK399" i="4"/>
  <c r="AH397" i="11"/>
  <c r="M397" i="10" s="1"/>
  <c r="AD406" i="4"/>
  <c r="AB404" i="11"/>
  <c r="AF404" i="11" s="1"/>
  <c r="J404" i="10" s="1"/>
  <c r="AG130" i="4"/>
  <c r="AC128" i="11"/>
  <c r="AG128" i="11" s="1"/>
  <c r="L128" i="10" s="1"/>
  <c r="AH293" i="4"/>
  <c r="AC291" i="11"/>
  <c r="AG291" i="11" s="1"/>
  <c r="L291" i="10" s="1"/>
  <c r="V49" i="4"/>
  <c r="AA47" i="11"/>
  <c r="N69" i="4"/>
  <c r="W66" i="4"/>
  <c r="AE47" i="11" l="1"/>
  <c r="AE403" i="11"/>
  <c r="K403" i="10" s="1"/>
  <c r="AD47" i="11"/>
  <c r="I47" i="10" s="1"/>
  <c r="K47" i="10"/>
  <c r="AH294" i="4"/>
  <c r="AC292" i="11"/>
  <c r="AG292" i="11" s="1"/>
  <c r="L292" i="10" s="1"/>
  <c r="AD407" i="4"/>
  <c r="AB405" i="11"/>
  <c r="AF405" i="11" s="1"/>
  <c r="J405" i="10" s="1"/>
  <c r="V406" i="4"/>
  <c r="AA404" i="11"/>
  <c r="AK72" i="4"/>
  <c r="AH70" i="11"/>
  <c r="M70" i="10" s="1"/>
  <c r="V50" i="4"/>
  <c r="AA48" i="11"/>
  <c r="AG131" i="4"/>
  <c r="AC129" i="11"/>
  <c r="AG129" i="11" s="1"/>
  <c r="L129" i="10" s="1"/>
  <c r="AK400" i="4"/>
  <c r="AH398" i="11"/>
  <c r="M398" i="10" s="1"/>
  <c r="AD52" i="4"/>
  <c r="AB50" i="11"/>
  <c r="AF50" i="11" s="1"/>
  <c r="J50" i="10" s="1"/>
  <c r="M50" i="4"/>
  <c r="Z48" i="11"/>
  <c r="W67" i="4"/>
  <c r="N70" i="4"/>
  <c r="AD48" i="11" l="1"/>
  <c r="I48" i="10" s="1"/>
  <c r="AE48" i="11"/>
  <c r="K48" i="10" s="1"/>
  <c r="AE404" i="11"/>
  <c r="K404" i="10" s="1"/>
  <c r="AD53" i="4"/>
  <c r="AB51" i="11"/>
  <c r="AF51" i="11" s="1"/>
  <c r="J51" i="10" s="1"/>
  <c r="AG132" i="4"/>
  <c r="AC130" i="11"/>
  <c r="AG130" i="11" s="1"/>
  <c r="L130" i="10" s="1"/>
  <c r="AK73" i="4"/>
  <c r="AH71" i="11"/>
  <c r="M71" i="10" s="1"/>
  <c r="AD408" i="4"/>
  <c r="AB406" i="11"/>
  <c r="AF406" i="11" s="1"/>
  <c r="J406" i="10" s="1"/>
  <c r="M51" i="4"/>
  <c r="Z49" i="11"/>
  <c r="AK401" i="4"/>
  <c r="AH399" i="11"/>
  <c r="M399" i="10" s="1"/>
  <c r="V51" i="4"/>
  <c r="AA49" i="11"/>
  <c r="V407" i="4"/>
  <c r="AA405" i="11"/>
  <c r="AH295" i="4"/>
  <c r="AC293" i="11"/>
  <c r="AG293" i="11" s="1"/>
  <c r="L293" i="10" s="1"/>
  <c r="N71" i="4"/>
  <c r="W68" i="4"/>
  <c r="AE405" i="11" l="1"/>
  <c r="K405" i="10" s="1"/>
  <c r="AE49" i="11"/>
  <c r="AD49" i="11"/>
  <c r="I49" i="10" s="1"/>
  <c r="K49" i="10"/>
  <c r="V408" i="4"/>
  <c r="AA406" i="11"/>
  <c r="AK402" i="4"/>
  <c r="AH400" i="11"/>
  <c r="M400" i="10" s="1"/>
  <c r="AD409" i="4"/>
  <c r="AB407" i="11"/>
  <c r="AF407" i="11" s="1"/>
  <c r="J407" i="10" s="1"/>
  <c r="AG133" i="4"/>
  <c r="AC131" i="11"/>
  <c r="AG131" i="11" s="1"/>
  <c r="L131" i="10" s="1"/>
  <c r="AH296" i="4"/>
  <c r="AC294" i="11"/>
  <c r="AG294" i="11" s="1"/>
  <c r="L294" i="10" s="1"/>
  <c r="V52" i="4"/>
  <c r="AA50" i="11"/>
  <c r="M52" i="4"/>
  <c r="Z50" i="11"/>
  <c r="AK74" i="4"/>
  <c r="AH72" i="11"/>
  <c r="M72" i="10" s="1"/>
  <c r="AD54" i="4"/>
  <c r="AB52" i="11"/>
  <c r="AF52" i="11" s="1"/>
  <c r="J52" i="10" s="1"/>
  <c r="W69" i="4"/>
  <c r="N72" i="4"/>
  <c r="AD50" i="11" l="1"/>
  <c r="I50" i="10" s="1"/>
  <c r="AE406" i="11"/>
  <c r="K406" i="10" s="1"/>
  <c r="AE50" i="11"/>
  <c r="K50" i="10"/>
  <c r="AK75" i="4"/>
  <c r="AH73" i="11"/>
  <c r="M73" i="10" s="1"/>
  <c r="V53" i="4"/>
  <c r="AA51" i="11"/>
  <c r="AG134" i="4"/>
  <c r="AC132" i="11"/>
  <c r="AG132" i="11" s="1"/>
  <c r="L132" i="10" s="1"/>
  <c r="AK403" i="4"/>
  <c r="AH401" i="11"/>
  <c r="M401" i="10" s="1"/>
  <c r="AD55" i="4"/>
  <c r="AB53" i="11"/>
  <c r="AF53" i="11" s="1"/>
  <c r="J53" i="10" s="1"/>
  <c r="M53" i="4"/>
  <c r="Z51" i="11"/>
  <c r="AH297" i="4"/>
  <c r="AC295" i="11"/>
  <c r="AG295" i="11" s="1"/>
  <c r="L295" i="10" s="1"/>
  <c r="AD410" i="4"/>
  <c r="AB408" i="11"/>
  <c r="AF408" i="11" s="1"/>
  <c r="J408" i="10" s="1"/>
  <c r="V409" i="4"/>
  <c r="AA407" i="11"/>
  <c r="N73" i="4"/>
  <c r="W70" i="4"/>
  <c r="AD51" i="11" l="1"/>
  <c r="I51" i="10" s="1"/>
  <c r="AE51" i="11"/>
  <c r="K51" i="10" s="1"/>
  <c r="AE407" i="11"/>
  <c r="K407" i="10" s="1"/>
  <c r="AD411" i="4"/>
  <c r="AB409" i="11"/>
  <c r="AF409" i="11" s="1"/>
  <c r="J409" i="10" s="1"/>
  <c r="M54" i="4"/>
  <c r="Z52" i="11"/>
  <c r="AK404" i="4"/>
  <c r="AH402" i="11"/>
  <c r="M402" i="10" s="1"/>
  <c r="V54" i="4"/>
  <c r="AA52" i="11"/>
  <c r="V410" i="4"/>
  <c r="AA408" i="11"/>
  <c r="AH298" i="4"/>
  <c r="AC296" i="11"/>
  <c r="AG296" i="11" s="1"/>
  <c r="L296" i="10" s="1"/>
  <c r="AD56" i="4"/>
  <c r="AB54" i="11"/>
  <c r="AF54" i="11" s="1"/>
  <c r="J54" i="10" s="1"/>
  <c r="AG135" i="4"/>
  <c r="AC133" i="11"/>
  <c r="AG133" i="11" s="1"/>
  <c r="L133" i="10" s="1"/>
  <c r="AK76" i="4"/>
  <c r="AH74" i="11"/>
  <c r="M74" i="10" s="1"/>
  <c r="W71" i="4"/>
  <c r="N74" i="4"/>
  <c r="AE408" i="11" l="1"/>
  <c r="K408" i="10" s="1"/>
  <c r="AE52" i="11"/>
  <c r="K52" i="10" s="1"/>
  <c r="AD52" i="11"/>
  <c r="I52" i="10" s="1"/>
  <c r="AG136" i="4"/>
  <c r="AC134" i="11"/>
  <c r="AG134" i="11" s="1"/>
  <c r="L134" i="10" s="1"/>
  <c r="V55" i="4"/>
  <c r="AA53" i="11"/>
  <c r="AH299" i="4"/>
  <c r="AC297" i="11"/>
  <c r="AG297" i="11" s="1"/>
  <c r="L297" i="10" s="1"/>
  <c r="M55" i="4"/>
  <c r="Z53" i="11"/>
  <c r="AK77" i="4"/>
  <c r="AH75" i="11"/>
  <c r="M75" i="10" s="1"/>
  <c r="AD57" i="4"/>
  <c r="AB55" i="11"/>
  <c r="AF55" i="11" s="1"/>
  <c r="J55" i="10" s="1"/>
  <c r="V411" i="4"/>
  <c r="AA409" i="11"/>
  <c r="AK405" i="4"/>
  <c r="AH403" i="11"/>
  <c r="M403" i="10" s="1"/>
  <c r="AD412" i="4"/>
  <c r="AB410" i="11"/>
  <c r="AF410" i="11" s="1"/>
  <c r="J410" i="10" s="1"/>
  <c r="N75" i="4"/>
  <c r="W72" i="4"/>
  <c r="AE409" i="11" l="1"/>
  <c r="K409" i="10" s="1"/>
  <c r="AD53" i="11"/>
  <c r="I53" i="10" s="1"/>
  <c r="AE53" i="11"/>
  <c r="K53" i="10" s="1"/>
  <c r="AK406" i="4"/>
  <c r="AH404" i="11"/>
  <c r="M404" i="10" s="1"/>
  <c r="AD58" i="4"/>
  <c r="AB56" i="11"/>
  <c r="AF56" i="11" s="1"/>
  <c r="J56" i="10" s="1"/>
  <c r="M56" i="4"/>
  <c r="Z54" i="11"/>
  <c r="V56" i="4"/>
  <c r="AA54" i="11"/>
  <c r="AD413" i="4"/>
  <c r="AB411" i="11"/>
  <c r="AF411" i="11" s="1"/>
  <c r="J411" i="10" s="1"/>
  <c r="V412" i="4"/>
  <c r="AA410" i="11"/>
  <c r="AK78" i="4"/>
  <c r="AH76" i="11"/>
  <c r="M76" i="10" s="1"/>
  <c r="AH300" i="4"/>
  <c r="AC298" i="11"/>
  <c r="AG298" i="11" s="1"/>
  <c r="L298" i="10" s="1"/>
  <c r="AG137" i="4"/>
  <c r="AC135" i="11"/>
  <c r="AG135" i="11" s="1"/>
  <c r="L135" i="10" s="1"/>
  <c r="W73" i="4"/>
  <c r="N76" i="4"/>
  <c r="AD54" i="11" l="1"/>
  <c r="I54" i="10" s="1"/>
  <c r="AE410" i="11"/>
  <c r="K410" i="10" s="1"/>
  <c r="AE54" i="11"/>
  <c r="K54" i="10"/>
  <c r="AH301" i="4"/>
  <c r="AC299" i="11"/>
  <c r="AG299" i="11" s="1"/>
  <c r="L299" i="10" s="1"/>
  <c r="V413" i="4"/>
  <c r="AA411" i="11"/>
  <c r="V57" i="4"/>
  <c r="AA55" i="11"/>
  <c r="AD59" i="4"/>
  <c r="AB57" i="11"/>
  <c r="AF57" i="11" s="1"/>
  <c r="J57" i="10" s="1"/>
  <c r="AG138" i="4"/>
  <c r="AC136" i="11"/>
  <c r="AG136" i="11" s="1"/>
  <c r="L136" i="10" s="1"/>
  <c r="AK79" i="4"/>
  <c r="AH77" i="11"/>
  <c r="M77" i="10" s="1"/>
  <c r="AD414" i="4"/>
  <c r="AB412" i="11"/>
  <c r="AF412" i="11" s="1"/>
  <c r="J412" i="10" s="1"/>
  <c r="M57" i="4"/>
  <c r="Z55" i="11"/>
  <c r="AK407" i="4"/>
  <c r="AH405" i="11"/>
  <c r="M405" i="10" s="1"/>
  <c r="N77" i="4"/>
  <c r="W74" i="4"/>
  <c r="AD55" i="11" l="1"/>
  <c r="I55" i="10" s="1"/>
  <c r="AE411" i="11"/>
  <c r="K411" i="10" s="1"/>
  <c r="AE55" i="11"/>
  <c r="K55" i="10" s="1"/>
  <c r="M58" i="4"/>
  <c r="Z56" i="11"/>
  <c r="AK80" i="4"/>
  <c r="AH78" i="11"/>
  <c r="M78" i="10" s="1"/>
  <c r="AD60" i="4"/>
  <c r="AB58" i="11"/>
  <c r="AF58" i="11" s="1"/>
  <c r="J58" i="10" s="1"/>
  <c r="V414" i="4"/>
  <c r="AA412" i="11"/>
  <c r="AK408" i="4"/>
  <c r="AH406" i="11"/>
  <c r="M406" i="10" s="1"/>
  <c r="AD415" i="4"/>
  <c r="AB413" i="11"/>
  <c r="AF413" i="11" s="1"/>
  <c r="J413" i="10" s="1"/>
  <c r="AG139" i="4"/>
  <c r="AC137" i="11"/>
  <c r="AG137" i="11" s="1"/>
  <c r="L137" i="10" s="1"/>
  <c r="V58" i="4"/>
  <c r="AA56" i="11"/>
  <c r="AH302" i="4"/>
  <c r="AC300" i="11"/>
  <c r="AG300" i="11" s="1"/>
  <c r="L300" i="10" s="1"/>
  <c r="W75" i="4"/>
  <c r="N78" i="4"/>
  <c r="AD56" i="11" l="1"/>
  <c r="I56" i="10" s="1"/>
  <c r="AE412" i="11"/>
  <c r="K412" i="10" s="1"/>
  <c r="AE56" i="11"/>
  <c r="K56" i="10" s="1"/>
  <c r="V415" i="4"/>
  <c r="AA413" i="11"/>
  <c r="AK81" i="4"/>
  <c r="AH79" i="11"/>
  <c r="M79" i="10" s="1"/>
  <c r="V59" i="4"/>
  <c r="AA57" i="11"/>
  <c r="AD416" i="4"/>
  <c r="AB414" i="11"/>
  <c r="AF414" i="11" s="1"/>
  <c r="J414" i="10" s="1"/>
  <c r="AH303" i="4"/>
  <c r="AC301" i="11"/>
  <c r="AG301" i="11" s="1"/>
  <c r="L301" i="10" s="1"/>
  <c r="AG140" i="4"/>
  <c r="AC138" i="11"/>
  <c r="AG138" i="11" s="1"/>
  <c r="L138" i="10" s="1"/>
  <c r="AK409" i="4"/>
  <c r="AH407" i="11"/>
  <c r="M407" i="10" s="1"/>
  <c r="AD61" i="4"/>
  <c r="AB59" i="11"/>
  <c r="AF59" i="11" s="1"/>
  <c r="J59" i="10" s="1"/>
  <c r="M59" i="4"/>
  <c r="Z57" i="11"/>
  <c r="N79" i="4"/>
  <c r="W76" i="4"/>
  <c r="AE413" i="11" l="1"/>
  <c r="K413" i="10" s="1"/>
  <c r="AD57" i="11"/>
  <c r="I57" i="10" s="1"/>
  <c r="AE57" i="11"/>
  <c r="K57" i="10" s="1"/>
  <c r="AD62" i="4"/>
  <c r="AB60" i="11"/>
  <c r="AF60" i="11" s="1"/>
  <c r="J60" i="10" s="1"/>
  <c r="AG141" i="4"/>
  <c r="AC139" i="11"/>
  <c r="AG139" i="11" s="1"/>
  <c r="L139" i="10" s="1"/>
  <c r="AD417" i="4"/>
  <c r="AB415" i="11"/>
  <c r="AF415" i="11" s="1"/>
  <c r="J415" i="10" s="1"/>
  <c r="AK82" i="4"/>
  <c r="AH80" i="11"/>
  <c r="M80" i="10" s="1"/>
  <c r="M60" i="4"/>
  <c r="Z58" i="11"/>
  <c r="AK410" i="4"/>
  <c r="AH408" i="11"/>
  <c r="M408" i="10" s="1"/>
  <c r="AH304" i="4"/>
  <c r="AC302" i="11"/>
  <c r="AG302" i="11" s="1"/>
  <c r="L302" i="10" s="1"/>
  <c r="V60" i="4"/>
  <c r="AA58" i="11"/>
  <c r="V416" i="4"/>
  <c r="AA414" i="11"/>
  <c r="W77" i="4"/>
  <c r="N80" i="4"/>
  <c r="AE414" i="11" l="1"/>
  <c r="K414" i="10" s="1"/>
  <c r="AE58" i="11"/>
  <c r="K58" i="10" s="1"/>
  <c r="AD58" i="11"/>
  <c r="I58" i="10" s="1"/>
  <c r="V61" i="4"/>
  <c r="AA59" i="11"/>
  <c r="AK411" i="4"/>
  <c r="AH409" i="11"/>
  <c r="M409" i="10" s="1"/>
  <c r="AK84" i="4"/>
  <c r="AH81" i="11"/>
  <c r="M81" i="10" s="1"/>
  <c r="AG142" i="4"/>
  <c r="AC140" i="11"/>
  <c r="AG140" i="11" s="1"/>
  <c r="L140" i="10" s="1"/>
  <c r="V417" i="4"/>
  <c r="AA415" i="11"/>
  <c r="AH305" i="4"/>
  <c r="AC303" i="11"/>
  <c r="AG303" i="11" s="1"/>
  <c r="L303" i="10" s="1"/>
  <c r="M61" i="4"/>
  <c r="Z59" i="11"/>
  <c r="AD418" i="4"/>
  <c r="AB416" i="11"/>
  <c r="AF416" i="11" s="1"/>
  <c r="J416" i="10" s="1"/>
  <c r="AD63" i="4"/>
  <c r="AB61" i="11"/>
  <c r="AF61" i="11" s="1"/>
  <c r="J61" i="10" s="1"/>
  <c r="N81" i="4"/>
  <c r="W78" i="4"/>
  <c r="AE415" i="11" l="1"/>
  <c r="K415" i="10" s="1"/>
  <c r="AE59" i="11"/>
  <c r="K59" i="10" s="1"/>
  <c r="AD59" i="11"/>
  <c r="I59" i="10" s="1"/>
  <c r="AD419" i="4"/>
  <c r="AB417" i="11"/>
  <c r="AF417" i="11" s="1"/>
  <c r="J417" i="10" s="1"/>
  <c r="AH306" i="4"/>
  <c r="AC304" i="11"/>
  <c r="AG304" i="11" s="1"/>
  <c r="L304" i="10" s="1"/>
  <c r="AG143" i="4"/>
  <c r="AC141" i="11"/>
  <c r="AG141" i="11" s="1"/>
  <c r="L141" i="10" s="1"/>
  <c r="AK412" i="4"/>
  <c r="AH410" i="11"/>
  <c r="M410" i="10" s="1"/>
  <c r="AD64" i="4"/>
  <c r="AB62" i="11"/>
  <c r="AF62" i="11" s="1"/>
  <c r="J62" i="10" s="1"/>
  <c r="M62" i="4"/>
  <c r="Z60" i="11"/>
  <c r="V418" i="4"/>
  <c r="AA416" i="11"/>
  <c r="AK85" i="4"/>
  <c r="AH83" i="11"/>
  <c r="M83" i="10" s="1"/>
  <c r="V62" i="4"/>
  <c r="AA60" i="11"/>
  <c r="W79" i="4"/>
  <c r="N82" i="4"/>
  <c r="AE416" i="11" l="1"/>
  <c r="K416" i="10" s="1"/>
  <c r="AD60" i="11"/>
  <c r="I60" i="10" s="1"/>
  <c r="AE60" i="11"/>
  <c r="K60" i="10" s="1"/>
  <c r="AK86" i="4"/>
  <c r="AH84" i="11"/>
  <c r="M84" i="10" s="1"/>
  <c r="M63" i="4"/>
  <c r="Z61" i="11"/>
  <c r="AK413" i="4"/>
  <c r="AH411" i="11"/>
  <c r="M411" i="10" s="1"/>
  <c r="AH307" i="4"/>
  <c r="AC305" i="11"/>
  <c r="AG305" i="11" s="1"/>
  <c r="L305" i="10" s="1"/>
  <c r="V63" i="4"/>
  <c r="AA61" i="11"/>
  <c r="V419" i="4"/>
  <c r="AA417" i="11"/>
  <c r="AD65" i="4"/>
  <c r="AB63" i="11"/>
  <c r="AF63" i="11" s="1"/>
  <c r="J63" i="10" s="1"/>
  <c r="AG144" i="4"/>
  <c r="AC142" i="11"/>
  <c r="AG142" i="11" s="1"/>
  <c r="L142" i="10" s="1"/>
  <c r="AD420" i="4"/>
  <c r="AB418" i="11"/>
  <c r="AF418" i="11" s="1"/>
  <c r="J418" i="10" s="1"/>
  <c r="N83" i="4"/>
  <c r="W80" i="4"/>
  <c r="AE417" i="11" l="1"/>
  <c r="K417" i="10" s="1"/>
  <c r="AD61" i="11"/>
  <c r="I61" i="10" s="1"/>
  <c r="AE61" i="11"/>
  <c r="K61" i="10" s="1"/>
  <c r="AG145" i="4"/>
  <c r="AC143" i="11"/>
  <c r="AG143" i="11" s="1"/>
  <c r="L143" i="10" s="1"/>
  <c r="V420" i="4"/>
  <c r="AA418" i="11"/>
  <c r="AH308" i="4"/>
  <c r="AC306" i="11"/>
  <c r="AG306" i="11" s="1"/>
  <c r="L306" i="10" s="1"/>
  <c r="M64" i="4"/>
  <c r="Z62" i="11"/>
  <c r="AD421" i="4"/>
  <c r="AB419" i="11"/>
  <c r="AF419" i="11" s="1"/>
  <c r="J419" i="10" s="1"/>
  <c r="AD66" i="4"/>
  <c r="AB64" i="11"/>
  <c r="AF64" i="11" s="1"/>
  <c r="J64" i="10" s="1"/>
  <c r="V64" i="4"/>
  <c r="AA62" i="11"/>
  <c r="AK414" i="4"/>
  <c r="AH412" i="11"/>
  <c r="M412" i="10" s="1"/>
  <c r="AK87" i="4"/>
  <c r="AH85" i="11"/>
  <c r="M85" i="10" s="1"/>
  <c r="W81" i="4"/>
  <c r="N84" i="4"/>
  <c r="AD62" i="11" l="1"/>
  <c r="I62" i="10" s="1"/>
  <c r="AE418" i="11"/>
  <c r="K418" i="10" s="1"/>
  <c r="AE62" i="11"/>
  <c r="K62" i="10" s="1"/>
  <c r="AK415" i="4"/>
  <c r="AH413" i="11"/>
  <c r="M413" i="10" s="1"/>
  <c r="AD67" i="4"/>
  <c r="AB65" i="11"/>
  <c r="AF65" i="11" s="1"/>
  <c r="J65" i="10" s="1"/>
  <c r="M65" i="4"/>
  <c r="Z63" i="11"/>
  <c r="V421" i="4"/>
  <c r="AA419" i="11"/>
  <c r="AK88" i="4"/>
  <c r="AH86" i="11"/>
  <c r="M86" i="10" s="1"/>
  <c r="V65" i="4"/>
  <c r="AA63" i="11"/>
  <c r="AD422" i="4"/>
  <c r="AB420" i="11"/>
  <c r="AF420" i="11" s="1"/>
  <c r="J420" i="10" s="1"/>
  <c r="AH309" i="4"/>
  <c r="AC307" i="11"/>
  <c r="AG307" i="11" s="1"/>
  <c r="L307" i="10" s="1"/>
  <c r="AG146" i="4"/>
  <c r="AC144" i="11"/>
  <c r="AG144" i="11" s="1"/>
  <c r="L144" i="10" s="1"/>
  <c r="N85" i="4"/>
  <c r="W82" i="4"/>
  <c r="AE63" i="11" l="1"/>
  <c r="AE419" i="11"/>
  <c r="K419" i="10" s="1"/>
  <c r="AD63" i="11"/>
  <c r="I63" i="10" s="1"/>
  <c r="K63" i="10"/>
  <c r="AH310" i="4"/>
  <c r="AC308" i="11"/>
  <c r="AG308" i="11" s="1"/>
  <c r="L308" i="10" s="1"/>
  <c r="V66" i="4"/>
  <c r="AA64" i="11"/>
  <c r="V422" i="4"/>
  <c r="AA420" i="11"/>
  <c r="AD68" i="4"/>
  <c r="AB66" i="11"/>
  <c r="AF66" i="11" s="1"/>
  <c r="J66" i="10" s="1"/>
  <c r="AG147" i="4"/>
  <c r="AC145" i="11"/>
  <c r="AG145" i="11" s="1"/>
  <c r="L145" i="10" s="1"/>
  <c r="AD423" i="4"/>
  <c r="AB421" i="11"/>
  <c r="AF421" i="11" s="1"/>
  <c r="J421" i="10" s="1"/>
  <c r="AK89" i="4"/>
  <c r="AH87" i="11"/>
  <c r="M87" i="10" s="1"/>
  <c r="M66" i="4"/>
  <c r="Z64" i="11"/>
  <c r="AK416" i="4"/>
  <c r="AH414" i="11"/>
  <c r="M414" i="10" s="1"/>
  <c r="W83" i="4"/>
  <c r="N86" i="4"/>
  <c r="AD64" i="11" l="1"/>
  <c r="I64" i="10" s="1"/>
  <c r="AE64" i="11"/>
  <c r="K64" i="10" s="1"/>
  <c r="AE420" i="11"/>
  <c r="K420" i="10" s="1"/>
  <c r="M67" i="4"/>
  <c r="Z65" i="11"/>
  <c r="AD424" i="4"/>
  <c r="AB422" i="11"/>
  <c r="AF422" i="11" s="1"/>
  <c r="J422" i="10" s="1"/>
  <c r="AD69" i="4"/>
  <c r="AB67" i="11"/>
  <c r="AF67" i="11" s="1"/>
  <c r="J67" i="10" s="1"/>
  <c r="V67" i="4"/>
  <c r="AA65" i="11"/>
  <c r="AK417" i="4"/>
  <c r="AH415" i="11"/>
  <c r="M415" i="10" s="1"/>
  <c r="AK90" i="4"/>
  <c r="AH88" i="11"/>
  <c r="M88" i="10" s="1"/>
  <c r="AG148" i="4"/>
  <c r="AC146" i="11"/>
  <c r="AG146" i="11" s="1"/>
  <c r="L146" i="10" s="1"/>
  <c r="V423" i="4"/>
  <c r="AA421" i="11"/>
  <c r="AH311" i="4"/>
  <c r="AC309" i="11"/>
  <c r="AG309" i="11" s="1"/>
  <c r="L309" i="10" s="1"/>
  <c r="W84" i="4"/>
  <c r="N87" i="4"/>
  <c r="AE65" i="11" l="1"/>
  <c r="AE421" i="11"/>
  <c r="K421" i="10" s="1"/>
  <c r="AD65" i="11"/>
  <c r="I65" i="10" s="1"/>
  <c r="K65" i="10"/>
  <c r="V424" i="4"/>
  <c r="AA422" i="11"/>
  <c r="AK91" i="4"/>
  <c r="AH89" i="11"/>
  <c r="M89" i="10" s="1"/>
  <c r="V68" i="4"/>
  <c r="AA66" i="11"/>
  <c r="AD425" i="4"/>
  <c r="AB423" i="11"/>
  <c r="AF423" i="11" s="1"/>
  <c r="J423" i="10" s="1"/>
  <c r="AH312" i="4"/>
  <c r="AC310" i="11"/>
  <c r="AG310" i="11" s="1"/>
  <c r="L310" i="10" s="1"/>
  <c r="AG149" i="4"/>
  <c r="AC147" i="11"/>
  <c r="AG147" i="11" s="1"/>
  <c r="L147" i="10" s="1"/>
  <c r="AK418" i="4"/>
  <c r="AH416" i="11"/>
  <c r="M416" i="10" s="1"/>
  <c r="AD70" i="4"/>
  <c r="AB68" i="11"/>
  <c r="AF68" i="11" s="1"/>
  <c r="J68" i="10" s="1"/>
  <c r="M68" i="4"/>
  <c r="Z66" i="11"/>
  <c r="N88" i="4"/>
  <c r="W85" i="4"/>
  <c r="AD66" i="11" l="1"/>
  <c r="I66" i="10" s="1"/>
  <c r="AE422" i="11"/>
  <c r="K422" i="10" s="1"/>
  <c r="AE66" i="11"/>
  <c r="K66" i="10" s="1"/>
  <c r="AD71" i="4"/>
  <c r="AB69" i="11"/>
  <c r="AF69" i="11" s="1"/>
  <c r="J69" i="10" s="1"/>
  <c r="AG150" i="4"/>
  <c r="AC148" i="11"/>
  <c r="AG148" i="11" s="1"/>
  <c r="L148" i="10" s="1"/>
  <c r="AD426" i="4"/>
  <c r="AB424" i="11"/>
  <c r="AF424" i="11" s="1"/>
  <c r="J424" i="10" s="1"/>
  <c r="AK92" i="4"/>
  <c r="AH90" i="11"/>
  <c r="M90" i="10" s="1"/>
  <c r="M69" i="4"/>
  <c r="Z67" i="11"/>
  <c r="AK419" i="4"/>
  <c r="AH417" i="11"/>
  <c r="M417" i="10" s="1"/>
  <c r="AH313" i="4"/>
  <c r="AC311" i="11"/>
  <c r="AG311" i="11" s="1"/>
  <c r="L311" i="10" s="1"/>
  <c r="V69" i="4"/>
  <c r="AA67" i="11"/>
  <c r="V425" i="4"/>
  <c r="AA423" i="11"/>
  <c r="W86" i="4"/>
  <c r="N89" i="4"/>
  <c r="AE67" i="11" l="1"/>
  <c r="AE423" i="11"/>
  <c r="K423" i="10" s="1"/>
  <c r="AD67" i="11"/>
  <c r="I67" i="10" s="1"/>
  <c r="V70" i="4"/>
  <c r="AA68" i="11"/>
  <c r="AK420" i="4"/>
  <c r="AH418" i="11"/>
  <c r="M418" i="10" s="1"/>
  <c r="AK93" i="4"/>
  <c r="AH91" i="11"/>
  <c r="M91" i="10" s="1"/>
  <c r="AG151" i="4"/>
  <c r="AC149" i="11"/>
  <c r="AG149" i="11" s="1"/>
  <c r="L149" i="10" s="1"/>
  <c r="V426" i="4"/>
  <c r="AA424" i="11"/>
  <c r="AH314" i="4"/>
  <c r="AC312" i="11"/>
  <c r="AG312" i="11" s="1"/>
  <c r="L312" i="10" s="1"/>
  <c r="M70" i="4"/>
  <c r="Z68" i="11"/>
  <c r="AD427" i="4"/>
  <c r="AB425" i="11"/>
  <c r="AF425" i="11" s="1"/>
  <c r="J425" i="10" s="1"/>
  <c r="AD72" i="4"/>
  <c r="AB70" i="11"/>
  <c r="AF70" i="11" s="1"/>
  <c r="J70" i="10" s="1"/>
  <c r="N90" i="4"/>
  <c r="W87" i="4"/>
  <c r="K67" i="10" l="1"/>
  <c r="AD68" i="11"/>
  <c r="I68" i="10" s="1"/>
  <c r="AE68" i="11"/>
  <c r="K68" i="10" s="1"/>
  <c r="AE424" i="11"/>
  <c r="K424" i="10" s="1"/>
  <c r="AD428" i="4"/>
  <c r="AB426" i="11"/>
  <c r="AF426" i="11" s="1"/>
  <c r="J426" i="10" s="1"/>
  <c r="AK421" i="4"/>
  <c r="AH419" i="11"/>
  <c r="M419" i="10" s="1"/>
  <c r="V71" i="4"/>
  <c r="AA69" i="11"/>
  <c r="AH315" i="4"/>
  <c r="AC313" i="11"/>
  <c r="AG313" i="11" s="1"/>
  <c r="L313" i="10" s="1"/>
  <c r="AG152" i="4"/>
  <c r="AC150" i="11"/>
  <c r="AG150" i="11" s="1"/>
  <c r="L150" i="10" s="1"/>
  <c r="AD73" i="4"/>
  <c r="AB71" i="11"/>
  <c r="AF71" i="11" s="1"/>
  <c r="J71" i="10" s="1"/>
  <c r="M71" i="4"/>
  <c r="Z69" i="11"/>
  <c r="V427" i="4"/>
  <c r="AA425" i="11"/>
  <c r="AK94" i="4"/>
  <c r="AH92" i="11"/>
  <c r="M92" i="10" s="1"/>
  <c r="W88" i="4"/>
  <c r="N91" i="4"/>
  <c r="AE69" i="11" l="1"/>
  <c r="K69" i="10" s="1"/>
  <c r="AE425" i="11"/>
  <c r="K425" i="10" s="1"/>
  <c r="AD69" i="11"/>
  <c r="I69" i="10" s="1"/>
  <c r="AD74" i="4"/>
  <c r="AB72" i="11"/>
  <c r="AF72" i="11" s="1"/>
  <c r="J72" i="10" s="1"/>
  <c r="AH316" i="4"/>
  <c r="AC314" i="11"/>
  <c r="AG314" i="11" s="1"/>
  <c r="L314" i="10" s="1"/>
  <c r="AK422" i="4"/>
  <c r="AH420" i="11"/>
  <c r="M420" i="10" s="1"/>
  <c r="V428" i="4"/>
  <c r="AA426" i="11"/>
  <c r="AK95" i="4"/>
  <c r="AH93" i="11"/>
  <c r="M93" i="10" s="1"/>
  <c r="M72" i="4"/>
  <c r="Z70" i="11"/>
  <c r="AG153" i="4"/>
  <c r="AC151" i="11"/>
  <c r="AG151" i="11" s="1"/>
  <c r="L151" i="10" s="1"/>
  <c r="V72" i="4"/>
  <c r="AA70" i="11"/>
  <c r="AD429" i="4"/>
  <c r="AB427" i="11"/>
  <c r="AF427" i="11" s="1"/>
  <c r="J427" i="10" s="1"/>
  <c r="N92" i="4"/>
  <c r="W89" i="4"/>
  <c r="AE70" i="11" l="1"/>
  <c r="AE426" i="11"/>
  <c r="K426" i="10" s="1"/>
  <c r="AD70" i="11"/>
  <c r="I70" i="10" s="1"/>
  <c r="K70" i="10"/>
  <c r="V73" i="4"/>
  <c r="AA71" i="11"/>
  <c r="M73" i="4"/>
  <c r="Z71" i="11"/>
  <c r="V429" i="4"/>
  <c r="AA427" i="11"/>
  <c r="AH317" i="4"/>
  <c r="AC315" i="11"/>
  <c r="AG315" i="11" s="1"/>
  <c r="L315" i="10" s="1"/>
  <c r="AD430" i="4"/>
  <c r="AB428" i="11"/>
  <c r="AF428" i="11" s="1"/>
  <c r="J428" i="10" s="1"/>
  <c r="AG154" i="4"/>
  <c r="AC152" i="11"/>
  <c r="AG152" i="11" s="1"/>
  <c r="L152" i="10" s="1"/>
  <c r="AK96" i="4"/>
  <c r="AH94" i="11"/>
  <c r="M94" i="10" s="1"/>
  <c r="AK423" i="4"/>
  <c r="AH421" i="11"/>
  <c r="M421" i="10" s="1"/>
  <c r="AD75" i="4"/>
  <c r="AB73" i="11"/>
  <c r="AF73" i="11" s="1"/>
  <c r="J73" i="10" s="1"/>
  <c r="W90" i="4"/>
  <c r="N93" i="4"/>
  <c r="AD71" i="11" l="1"/>
  <c r="I71" i="10" s="1"/>
  <c r="AE71" i="11"/>
  <c r="K71" i="10" s="1"/>
  <c r="AE427" i="11"/>
  <c r="K427" i="10" s="1"/>
  <c r="AK424" i="4"/>
  <c r="AH422" i="11"/>
  <c r="M422" i="10" s="1"/>
  <c r="AG155" i="4"/>
  <c r="AC153" i="11"/>
  <c r="AG153" i="11" s="1"/>
  <c r="L153" i="10" s="1"/>
  <c r="AH318" i="4"/>
  <c r="AC316" i="11"/>
  <c r="AG316" i="11" s="1"/>
  <c r="L316" i="10" s="1"/>
  <c r="M74" i="4"/>
  <c r="Z72" i="11"/>
  <c r="AD76" i="4"/>
  <c r="AB74" i="11"/>
  <c r="AF74" i="11" s="1"/>
  <c r="J74" i="10" s="1"/>
  <c r="AK97" i="4"/>
  <c r="AH95" i="11"/>
  <c r="M95" i="10" s="1"/>
  <c r="AD431" i="4"/>
  <c r="AB429" i="11"/>
  <c r="AF429" i="11" s="1"/>
  <c r="J429" i="10" s="1"/>
  <c r="V430" i="4"/>
  <c r="AA428" i="11"/>
  <c r="V74" i="4"/>
  <c r="AA72" i="11"/>
  <c r="N94" i="4"/>
  <c r="W91" i="4"/>
  <c r="AD72" i="11" l="1"/>
  <c r="I72" i="10" s="1"/>
  <c r="AE428" i="11"/>
  <c r="K428" i="10" s="1"/>
  <c r="AE72" i="11"/>
  <c r="K72" i="10"/>
  <c r="V431" i="4"/>
  <c r="AA429" i="11"/>
  <c r="AK98" i="4"/>
  <c r="AH96" i="11"/>
  <c r="M96" i="10" s="1"/>
  <c r="M75" i="4"/>
  <c r="Z73" i="11"/>
  <c r="AG156" i="4"/>
  <c r="AC154" i="11"/>
  <c r="AG154" i="11" s="1"/>
  <c r="L154" i="10" s="1"/>
  <c r="V75" i="4"/>
  <c r="AA73" i="11"/>
  <c r="AD432" i="4"/>
  <c r="AB430" i="11"/>
  <c r="AF430" i="11" s="1"/>
  <c r="J430" i="10" s="1"/>
  <c r="AD77" i="4"/>
  <c r="AB75" i="11"/>
  <c r="AF75" i="11" s="1"/>
  <c r="J75" i="10" s="1"/>
  <c r="AH319" i="4"/>
  <c r="AC317" i="11"/>
  <c r="AG317" i="11" s="1"/>
  <c r="L317" i="10" s="1"/>
  <c r="AK425" i="4"/>
  <c r="AH423" i="11"/>
  <c r="M423" i="10" s="1"/>
  <c r="W92" i="4"/>
  <c r="N95" i="4"/>
  <c r="AD73" i="11" l="1"/>
  <c r="I73" i="10" s="1"/>
  <c r="AE73" i="11"/>
  <c r="K73" i="10" s="1"/>
  <c r="AE429" i="11"/>
  <c r="K429" i="10" s="1"/>
  <c r="AH320" i="4"/>
  <c r="AC318" i="11"/>
  <c r="AG318" i="11" s="1"/>
  <c r="L318" i="10" s="1"/>
  <c r="AD433" i="4"/>
  <c r="AB431" i="11"/>
  <c r="AF431" i="11" s="1"/>
  <c r="J431" i="10" s="1"/>
  <c r="AG157" i="4"/>
  <c r="AC155" i="11"/>
  <c r="AG155" i="11" s="1"/>
  <c r="L155" i="10" s="1"/>
  <c r="AK99" i="4"/>
  <c r="AH97" i="11"/>
  <c r="M97" i="10" s="1"/>
  <c r="AK426" i="4"/>
  <c r="AH424" i="11"/>
  <c r="M424" i="10" s="1"/>
  <c r="AD78" i="4"/>
  <c r="AB76" i="11"/>
  <c r="AF76" i="11" s="1"/>
  <c r="J76" i="10" s="1"/>
  <c r="V76" i="4"/>
  <c r="AA74" i="11"/>
  <c r="M76" i="4"/>
  <c r="Z74" i="11"/>
  <c r="V432" i="4"/>
  <c r="AA430" i="11"/>
  <c r="N96" i="4"/>
  <c r="W93" i="4"/>
  <c r="AD74" i="11" l="1"/>
  <c r="I74" i="10" s="1"/>
  <c r="AE74" i="11"/>
  <c r="K74" i="10" s="1"/>
  <c r="AE430" i="11"/>
  <c r="K430" i="10" s="1"/>
  <c r="M77" i="4"/>
  <c r="Z75" i="11"/>
  <c r="AD79" i="4"/>
  <c r="AB77" i="11"/>
  <c r="AF77" i="11" s="1"/>
  <c r="J77" i="10" s="1"/>
  <c r="AK101" i="4"/>
  <c r="AH98" i="11"/>
  <c r="M98" i="10" s="1"/>
  <c r="AD434" i="4"/>
  <c r="AB433" i="11" s="1"/>
  <c r="AF433" i="11" s="1"/>
  <c r="J433" i="10" s="1"/>
  <c r="AB432" i="11"/>
  <c r="AF432" i="11" s="1"/>
  <c r="J432" i="10" s="1"/>
  <c r="V433" i="4"/>
  <c r="AA431" i="11"/>
  <c r="V77" i="4"/>
  <c r="AA75" i="11"/>
  <c r="AK427" i="4"/>
  <c r="AH425" i="11"/>
  <c r="M425" i="10" s="1"/>
  <c r="AG158" i="4"/>
  <c r="AC156" i="11"/>
  <c r="AG156" i="11" s="1"/>
  <c r="L156" i="10" s="1"/>
  <c r="AH321" i="4"/>
  <c r="AC319" i="11"/>
  <c r="AG319" i="11" s="1"/>
  <c r="L319" i="10" s="1"/>
  <c r="W94" i="4"/>
  <c r="N97" i="4"/>
  <c r="AE431" i="11" l="1"/>
  <c r="K431" i="10" s="1"/>
  <c r="AE75" i="11"/>
  <c r="K75" i="10" s="1"/>
  <c r="AD75" i="11"/>
  <c r="I75" i="10" s="1"/>
  <c r="AG159" i="4"/>
  <c r="AC157" i="11"/>
  <c r="AG157" i="11" s="1"/>
  <c r="L157" i="10" s="1"/>
  <c r="V78" i="4"/>
  <c r="AA76" i="11"/>
  <c r="AD80" i="4"/>
  <c r="AB78" i="11"/>
  <c r="AF78" i="11" s="1"/>
  <c r="J78" i="10" s="1"/>
  <c r="AH322" i="4"/>
  <c r="AC320" i="11"/>
  <c r="AG320" i="11" s="1"/>
  <c r="L320" i="10" s="1"/>
  <c r="AK428" i="4"/>
  <c r="AH426" i="11"/>
  <c r="M426" i="10" s="1"/>
  <c r="V434" i="4"/>
  <c r="AA433" i="11" s="1"/>
  <c r="AA432" i="11"/>
  <c r="AK102" i="4"/>
  <c r="AH100" i="11"/>
  <c r="M100" i="10" s="1"/>
  <c r="M78" i="4"/>
  <c r="Z76" i="11"/>
  <c r="N98" i="4"/>
  <c r="W95" i="4"/>
  <c r="AD76" i="11" l="1"/>
  <c r="I76" i="10" s="1"/>
  <c r="AE76" i="11"/>
  <c r="K76" i="10" s="1"/>
  <c r="AE433" i="11"/>
  <c r="K433" i="10" s="1"/>
  <c r="AE432" i="11"/>
  <c r="K432" i="10" s="1"/>
  <c r="AH323" i="4"/>
  <c r="AC321" i="11"/>
  <c r="AG321" i="11" s="1"/>
  <c r="L321" i="10" s="1"/>
  <c r="V79" i="4"/>
  <c r="AA77" i="11"/>
  <c r="M79" i="4"/>
  <c r="Z77" i="11"/>
  <c r="AK103" i="4"/>
  <c r="AH101" i="11"/>
  <c r="M101" i="10" s="1"/>
  <c r="AK429" i="4"/>
  <c r="AH427" i="11"/>
  <c r="M427" i="10" s="1"/>
  <c r="AD81" i="4"/>
  <c r="AB79" i="11"/>
  <c r="AF79" i="11" s="1"/>
  <c r="J79" i="10" s="1"/>
  <c r="AG160" i="4"/>
  <c r="AC158" i="11"/>
  <c r="AG158" i="11" s="1"/>
  <c r="L158" i="10" s="1"/>
  <c r="W96" i="4"/>
  <c r="N99" i="4"/>
  <c r="AE77" i="11" l="1"/>
  <c r="K77" i="10" s="1"/>
  <c r="AD77" i="11"/>
  <c r="I77" i="10" s="1"/>
  <c r="AD82" i="4"/>
  <c r="AB80" i="11"/>
  <c r="AF80" i="11" s="1"/>
  <c r="J80" i="10" s="1"/>
  <c r="AK104" i="4"/>
  <c r="AH102" i="11"/>
  <c r="M102" i="10" s="1"/>
  <c r="V80" i="4"/>
  <c r="AA78" i="11"/>
  <c r="AG161" i="4"/>
  <c r="AC159" i="11"/>
  <c r="AG159" i="11" s="1"/>
  <c r="L159" i="10" s="1"/>
  <c r="AK430" i="4"/>
  <c r="AH428" i="11"/>
  <c r="M428" i="10" s="1"/>
  <c r="M80" i="4"/>
  <c r="Z78" i="11"/>
  <c r="AH324" i="4"/>
  <c r="AC322" i="11"/>
  <c r="AG322" i="11" s="1"/>
  <c r="L322" i="10" s="1"/>
  <c r="N100" i="4"/>
  <c r="W97" i="4"/>
  <c r="AD78" i="11" l="1"/>
  <c r="I78" i="10" s="1"/>
  <c r="AE78" i="11"/>
  <c r="K78" i="10" s="1"/>
  <c r="M81" i="4"/>
  <c r="Z79" i="11"/>
  <c r="AG162" i="4"/>
  <c r="AC160" i="11"/>
  <c r="AG160" i="11" s="1"/>
  <c r="L160" i="10" s="1"/>
  <c r="AK105" i="4"/>
  <c r="AH103" i="11"/>
  <c r="M103" i="10" s="1"/>
  <c r="AH325" i="4"/>
  <c r="AC323" i="11"/>
  <c r="AG323" i="11" s="1"/>
  <c r="L323" i="10" s="1"/>
  <c r="AK431" i="4"/>
  <c r="AH429" i="11"/>
  <c r="M429" i="10" s="1"/>
  <c r="V81" i="4"/>
  <c r="AA79" i="11"/>
  <c r="AD83" i="4"/>
  <c r="AB81" i="11"/>
  <c r="AF81" i="11" s="1"/>
  <c r="J81" i="10" s="1"/>
  <c r="W98" i="4"/>
  <c r="N101" i="4"/>
  <c r="AE79" i="11" l="1"/>
  <c r="AD79" i="11"/>
  <c r="I79" i="10" s="1"/>
  <c r="K79" i="10"/>
  <c r="V82" i="4"/>
  <c r="AA80" i="11"/>
  <c r="AH326" i="4"/>
  <c r="AC324" i="11"/>
  <c r="AG324" i="11" s="1"/>
  <c r="L324" i="10" s="1"/>
  <c r="AG163" i="4"/>
  <c r="AC161" i="11"/>
  <c r="AG161" i="11" s="1"/>
  <c r="L161" i="10" s="1"/>
  <c r="AD84" i="4"/>
  <c r="AB82" i="11"/>
  <c r="AF82" i="11" s="1"/>
  <c r="J82" i="10" s="1"/>
  <c r="AK432" i="4"/>
  <c r="AH430" i="11"/>
  <c r="M430" i="10" s="1"/>
  <c r="AK106" i="4"/>
  <c r="AH104" i="11"/>
  <c r="M104" i="10" s="1"/>
  <c r="M82" i="4"/>
  <c r="Z80" i="11"/>
  <c r="W99" i="4"/>
  <c r="N102" i="4"/>
  <c r="AD80" i="11" l="1"/>
  <c r="I80" i="10" s="1"/>
  <c r="AE80" i="11"/>
  <c r="K80" i="10" s="1"/>
  <c r="AK107" i="4"/>
  <c r="AH105" i="11"/>
  <c r="M105" i="10" s="1"/>
  <c r="AD85" i="4"/>
  <c r="AB83" i="11"/>
  <c r="AF83" i="11" s="1"/>
  <c r="J83" i="10" s="1"/>
  <c r="AH327" i="4"/>
  <c r="AC325" i="11"/>
  <c r="AG325" i="11" s="1"/>
  <c r="L325" i="10" s="1"/>
  <c r="M83" i="4"/>
  <c r="Z81" i="11"/>
  <c r="AK433" i="4"/>
  <c r="AH431" i="11"/>
  <c r="M431" i="10" s="1"/>
  <c r="AG164" i="4"/>
  <c r="AC162" i="11"/>
  <c r="AG162" i="11" s="1"/>
  <c r="L162" i="10" s="1"/>
  <c r="V83" i="4"/>
  <c r="AA81" i="11"/>
  <c r="N103" i="4"/>
  <c r="W100" i="4"/>
  <c r="AE81" i="11" l="1"/>
  <c r="K81" i="10" s="1"/>
  <c r="AD81" i="11"/>
  <c r="I81" i="10" s="1"/>
  <c r="AG165" i="4"/>
  <c r="AC163" i="11"/>
  <c r="AG163" i="11" s="1"/>
  <c r="L163" i="10" s="1"/>
  <c r="M84" i="4"/>
  <c r="Z82" i="11"/>
  <c r="AD86" i="4"/>
  <c r="AB84" i="11"/>
  <c r="AF84" i="11" s="1"/>
  <c r="J84" i="10" s="1"/>
  <c r="V84" i="4"/>
  <c r="AA82" i="11"/>
  <c r="AK434" i="4"/>
  <c r="AH432" i="11"/>
  <c r="M432" i="10" s="1"/>
  <c r="AH328" i="4"/>
  <c r="AC326" i="11"/>
  <c r="AG326" i="11" s="1"/>
  <c r="L326" i="10" s="1"/>
  <c r="AK108" i="4"/>
  <c r="AH106" i="11"/>
  <c r="M106" i="10" s="1"/>
  <c r="W101" i="4"/>
  <c r="N104" i="4"/>
  <c r="AE82" i="11" l="1"/>
  <c r="AD82" i="11"/>
  <c r="I82" i="10" s="1"/>
  <c r="K82" i="10"/>
  <c r="AH329" i="4"/>
  <c r="AC327" i="11"/>
  <c r="AG327" i="11" s="1"/>
  <c r="L327" i="10" s="1"/>
  <c r="V85" i="4"/>
  <c r="AA83" i="11"/>
  <c r="M85" i="4"/>
  <c r="Z83" i="11"/>
  <c r="AK109" i="4"/>
  <c r="AH107" i="11"/>
  <c r="M107" i="10" s="1"/>
  <c r="AK435" i="4"/>
  <c r="AH433" i="11"/>
  <c r="M433" i="10" s="1"/>
  <c r="AD87" i="4"/>
  <c r="AB85" i="11"/>
  <c r="AF85" i="11" s="1"/>
  <c r="J85" i="10" s="1"/>
  <c r="AG167" i="4"/>
  <c r="AC164" i="11"/>
  <c r="AG164" i="11" s="1"/>
  <c r="L164" i="10" s="1"/>
  <c r="W102" i="4"/>
  <c r="N105" i="4"/>
  <c r="AE83" i="11" l="1"/>
  <c r="K83" i="10" s="1"/>
  <c r="AD83" i="11"/>
  <c r="I83" i="10" s="1"/>
  <c r="AD88" i="4"/>
  <c r="AB86" i="11"/>
  <c r="AF86" i="11" s="1"/>
  <c r="J86" i="10" s="1"/>
  <c r="AK110" i="4"/>
  <c r="AH108" i="11"/>
  <c r="M108" i="10" s="1"/>
  <c r="V86" i="4"/>
  <c r="AA84" i="11"/>
  <c r="AG168" i="4"/>
  <c r="AC166" i="11"/>
  <c r="AG166" i="11" s="1"/>
  <c r="L166" i="10" s="1"/>
  <c r="AK436" i="4"/>
  <c r="AH434" i="11"/>
  <c r="M86" i="4"/>
  <c r="Z84" i="11"/>
  <c r="AH330" i="4"/>
  <c r="AC328" i="11"/>
  <c r="AG328" i="11" s="1"/>
  <c r="L328" i="10" s="1"/>
  <c r="N106" i="4"/>
  <c r="W103" i="4"/>
  <c r="AD84" i="11" l="1"/>
  <c r="I84" i="10" s="1"/>
  <c r="AE84" i="11"/>
  <c r="K84" i="10" s="1"/>
  <c r="M434" i="10"/>
  <c r="M87" i="4"/>
  <c r="Z85" i="11"/>
  <c r="AG169" i="4"/>
  <c r="AC167" i="11"/>
  <c r="AG167" i="11" s="1"/>
  <c r="L167" i="10" s="1"/>
  <c r="AK111" i="4"/>
  <c r="AH109" i="11"/>
  <c r="M109" i="10" s="1"/>
  <c r="AH331" i="4"/>
  <c r="AC329" i="11"/>
  <c r="AG329" i="11" s="1"/>
  <c r="L329" i="10" s="1"/>
  <c r="AK437" i="4"/>
  <c r="AH435" i="11"/>
  <c r="V87" i="4"/>
  <c r="AA85" i="11"/>
  <c r="AD89" i="4"/>
  <c r="AB87" i="11"/>
  <c r="AF87" i="11" s="1"/>
  <c r="J87" i="10" s="1"/>
  <c r="W104" i="4"/>
  <c r="N107" i="4"/>
  <c r="AD85" i="11" l="1"/>
  <c r="I85" i="10" s="1"/>
  <c r="AE85" i="11"/>
  <c r="K85" i="10" s="1"/>
  <c r="M435" i="10"/>
  <c r="AG170" i="4"/>
  <c r="AC168" i="11"/>
  <c r="AG168" i="11" s="1"/>
  <c r="L168" i="10" s="1"/>
  <c r="AD90" i="4"/>
  <c r="AB88" i="11"/>
  <c r="AF88" i="11" s="1"/>
  <c r="J88" i="10" s="1"/>
  <c r="AK438" i="4"/>
  <c r="AH436" i="11"/>
  <c r="M436" i="10" s="1"/>
  <c r="V88" i="4"/>
  <c r="AA86" i="11"/>
  <c r="AH332" i="4"/>
  <c r="AC330" i="11"/>
  <c r="AG330" i="11" s="1"/>
  <c r="L330" i="10" s="1"/>
  <c r="AK113" i="4"/>
  <c r="AH110" i="11"/>
  <c r="M110" i="10" s="1"/>
  <c r="M88" i="4"/>
  <c r="Z86" i="11"/>
  <c r="W105" i="4"/>
  <c r="N108" i="4"/>
  <c r="AE86" i="11" l="1"/>
  <c r="AD86" i="11"/>
  <c r="I86" i="10" s="1"/>
  <c r="K86" i="10"/>
  <c r="AK114" i="4"/>
  <c r="AH112" i="11"/>
  <c r="M112" i="10" s="1"/>
  <c r="V89" i="4"/>
  <c r="AA87" i="11"/>
  <c r="AD91" i="4"/>
  <c r="AB89" i="11"/>
  <c r="AF89" i="11" s="1"/>
  <c r="J89" i="10" s="1"/>
  <c r="M89" i="4"/>
  <c r="Z87" i="11"/>
  <c r="AH333" i="4"/>
  <c r="AC331" i="11"/>
  <c r="AG331" i="11" s="1"/>
  <c r="L331" i="10" s="1"/>
  <c r="AK439" i="4"/>
  <c r="AH437" i="11"/>
  <c r="M437" i="10" s="1"/>
  <c r="AG171" i="4"/>
  <c r="AC169" i="11"/>
  <c r="AG169" i="11" s="1"/>
  <c r="L169" i="10" s="1"/>
  <c r="W106" i="4"/>
  <c r="N109" i="4"/>
  <c r="AD87" i="11" l="1"/>
  <c r="I87" i="10" s="1"/>
  <c r="AE87" i="11"/>
  <c r="K87" i="10" s="1"/>
  <c r="AK440" i="4"/>
  <c r="AH438" i="11"/>
  <c r="M438" i="10" s="1"/>
  <c r="M90" i="4"/>
  <c r="Z88" i="11"/>
  <c r="V90" i="4"/>
  <c r="AA88" i="11"/>
  <c r="AG172" i="4"/>
  <c r="AC170" i="11"/>
  <c r="AG170" i="11" s="1"/>
  <c r="L170" i="10" s="1"/>
  <c r="AH334" i="4"/>
  <c r="AC332" i="11"/>
  <c r="AG332" i="11" s="1"/>
  <c r="L332" i="10" s="1"/>
  <c r="AD92" i="4"/>
  <c r="AB90" i="11"/>
  <c r="AF90" i="11" s="1"/>
  <c r="J90" i="10" s="1"/>
  <c r="AK115" i="4"/>
  <c r="AH113" i="11"/>
  <c r="M113" i="10" s="1"/>
  <c r="W107" i="4"/>
  <c r="N110" i="4"/>
  <c r="AD88" i="11" l="1"/>
  <c r="I88" i="10" s="1"/>
  <c r="AE88" i="11"/>
  <c r="K88" i="10" s="1"/>
  <c r="AD93" i="4"/>
  <c r="AB91" i="11"/>
  <c r="AF91" i="11" s="1"/>
  <c r="J91" i="10" s="1"/>
  <c r="AG173" i="4"/>
  <c r="AC171" i="11"/>
  <c r="AG171" i="11" s="1"/>
  <c r="L171" i="10" s="1"/>
  <c r="M91" i="4"/>
  <c r="Z89" i="11"/>
  <c r="AK116" i="4"/>
  <c r="AH114" i="11"/>
  <c r="M114" i="10" s="1"/>
  <c r="AH335" i="4"/>
  <c r="AC333" i="11"/>
  <c r="AG333" i="11" s="1"/>
  <c r="L333" i="10" s="1"/>
  <c r="V91" i="4"/>
  <c r="AA89" i="11"/>
  <c r="AK441" i="4"/>
  <c r="AH439" i="11"/>
  <c r="M439" i="10" s="1"/>
  <c r="N111" i="4"/>
  <c r="W108" i="4"/>
  <c r="AE89" i="11" l="1"/>
  <c r="AD89" i="11"/>
  <c r="K89" i="10"/>
  <c r="I89" i="10"/>
  <c r="V92" i="4"/>
  <c r="AA90" i="11"/>
  <c r="AK117" i="4"/>
  <c r="AH115" i="11"/>
  <c r="M115" i="10" s="1"/>
  <c r="AG174" i="4"/>
  <c r="AC172" i="11"/>
  <c r="AG172" i="11" s="1"/>
  <c r="L172" i="10" s="1"/>
  <c r="AK442" i="4"/>
  <c r="AH440" i="11"/>
  <c r="M440" i="10" s="1"/>
  <c r="AH336" i="4"/>
  <c r="AC334" i="11"/>
  <c r="AG334" i="11" s="1"/>
  <c r="L334" i="10" s="1"/>
  <c r="M92" i="4"/>
  <c r="Z90" i="11"/>
  <c r="AD94" i="4"/>
  <c r="AB92" i="11"/>
  <c r="AF92" i="11" s="1"/>
  <c r="J92" i="10" s="1"/>
  <c r="W109" i="4"/>
  <c r="N112" i="4"/>
  <c r="AD90" i="11" l="1"/>
  <c r="I90" i="10" s="1"/>
  <c r="AE90" i="11"/>
  <c r="K90" i="10" s="1"/>
  <c r="M93" i="4"/>
  <c r="Z91" i="11"/>
  <c r="AK443" i="4"/>
  <c r="AH441" i="11"/>
  <c r="M441" i="10" s="1"/>
  <c r="AK118" i="4"/>
  <c r="AH116" i="11"/>
  <c r="M116" i="10" s="1"/>
  <c r="AD95" i="4"/>
  <c r="AB93" i="11"/>
  <c r="AF93" i="11" s="1"/>
  <c r="J93" i="10" s="1"/>
  <c r="AH337" i="4"/>
  <c r="AC335" i="11"/>
  <c r="AG335" i="11" s="1"/>
  <c r="L335" i="10" s="1"/>
  <c r="AG175" i="4"/>
  <c r="AC173" i="11"/>
  <c r="AG173" i="11" s="1"/>
  <c r="L173" i="10" s="1"/>
  <c r="V93" i="4"/>
  <c r="AA91" i="11"/>
  <c r="W110" i="4"/>
  <c r="N113" i="4"/>
  <c r="AE91" i="11" l="1"/>
  <c r="K91" i="10" s="1"/>
  <c r="AD91" i="11"/>
  <c r="I91" i="10" s="1"/>
  <c r="AK444" i="4"/>
  <c r="AH442" i="11"/>
  <c r="M442" i="10" s="1"/>
  <c r="V94" i="4"/>
  <c r="AA92" i="11"/>
  <c r="AH338" i="4"/>
  <c r="AC336" i="11"/>
  <c r="AG336" i="11" s="1"/>
  <c r="L336" i="10" s="1"/>
  <c r="AG176" i="4"/>
  <c r="AC174" i="11"/>
  <c r="AG174" i="11" s="1"/>
  <c r="L174" i="10" s="1"/>
  <c r="AD96" i="4"/>
  <c r="AB94" i="11"/>
  <c r="AF94" i="11" s="1"/>
  <c r="J94" i="10" s="1"/>
  <c r="AK119" i="4"/>
  <c r="AH117" i="11"/>
  <c r="M117" i="10" s="1"/>
  <c r="M94" i="4"/>
  <c r="Z92" i="11"/>
  <c r="N114" i="4"/>
  <c r="W111" i="4"/>
  <c r="AE92" i="11" l="1"/>
  <c r="K92" i="10" s="1"/>
  <c r="AD92" i="11"/>
  <c r="I92" i="10" s="1"/>
  <c r="AK121" i="4"/>
  <c r="AH118" i="11"/>
  <c r="M118" i="10" s="1"/>
  <c r="AG177" i="4"/>
  <c r="AC175" i="11"/>
  <c r="AG175" i="11" s="1"/>
  <c r="L175" i="10" s="1"/>
  <c r="V95" i="4"/>
  <c r="AA93" i="11"/>
  <c r="M95" i="4"/>
  <c r="Z93" i="11"/>
  <c r="AD97" i="4"/>
  <c r="AB95" i="11"/>
  <c r="AF95" i="11" s="1"/>
  <c r="J95" i="10" s="1"/>
  <c r="AH339" i="4"/>
  <c r="AC337" i="11"/>
  <c r="AG337" i="11" s="1"/>
  <c r="L337" i="10" s="1"/>
  <c r="AK445" i="4"/>
  <c r="AH443" i="11"/>
  <c r="M443" i="10" s="1"/>
  <c r="W112" i="4"/>
  <c r="N115" i="4"/>
  <c r="AE93" i="11" l="1"/>
  <c r="K93" i="10" s="1"/>
  <c r="AD93" i="11"/>
  <c r="I93" i="10" s="1"/>
  <c r="AH340" i="4"/>
  <c r="AC338" i="11"/>
  <c r="AG338" i="11" s="1"/>
  <c r="L338" i="10" s="1"/>
  <c r="M96" i="4"/>
  <c r="Z94" i="11"/>
  <c r="AG178" i="4"/>
  <c r="AC176" i="11"/>
  <c r="AG176" i="11" s="1"/>
  <c r="L176" i="10" s="1"/>
  <c r="AK446" i="4"/>
  <c r="AH445" i="11" s="1"/>
  <c r="M445" i="10" s="1"/>
  <c r="AH444" i="11"/>
  <c r="M444" i="10" s="1"/>
  <c r="AD98" i="4"/>
  <c r="AB96" i="11"/>
  <c r="AF96" i="11" s="1"/>
  <c r="J96" i="10" s="1"/>
  <c r="V96" i="4"/>
  <c r="AA94" i="11"/>
  <c r="AK122" i="4"/>
  <c r="AH120" i="11"/>
  <c r="M120" i="10" s="1"/>
  <c r="N116" i="4"/>
  <c r="W113" i="4"/>
  <c r="AE94" i="11" l="1"/>
  <c r="K94" i="10" s="1"/>
  <c r="AD94" i="11"/>
  <c r="I94" i="10" s="1"/>
  <c r="M97" i="4"/>
  <c r="Z95" i="11"/>
  <c r="AK123" i="4"/>
  <c r="AH121" i="11"/>
  <c r="M121" i="10" s="1"/>
  <c r="AD99" i="4"/>
  <c r="AB97" i="11"/>
  <c r="AF97" i="11" s="1"/>
  <c r="J97" i="10" s="1"/>
  <c r="V97" i="4"/>
  <c r="AA95" i="11"/>
  <c r="AG179" i="4"/>
  <c r="AC177" i="11"/>
  <c r="AG177" i="11" s="1"/>
  <c r="L177" i="10" s="1"/>
  <c r="AH341" i="4"/>
  <c r="AC339" i="11"/>
  <c r="AG339" i="11" s="1"/>
  <c r="L339" i="10" s="1"/>
  <c r="W114" i="4"/>
  <c r="N117" i="4"/>
  <c r="AE95" i="11" l="1"/>
  <c r="AD95" i="11"/>
  <c r="I95" i="10" s="1"/>
  <c r="K95" i="10"/>
  <c r="AH342" i="4"/>
  <c r="AC340" i="11"/>
  <c r="AG340" i="11" s="1"/>
  <c r="L340" i="10" s="1"/>
  <c r="V98" i="4"/>
  <c r="AA96" i="11"/>
  <c r="AK124" i="4"/>
  <c r="AH122" i="11"/>
  <c r="M122" i="10" s="1"/>
  <c r="AG180" i="4"/>
  <c r="AC178" i="11"/>
  <c r="AG178" i="11" s="1"/>
  <c r="L178" i="10" s="1"/>
  <c r="AD100" i="4"/>
  <c r="AB98" i="11"/>
  <c r="AF98" i="11" s="1"/>
  <c r="J98" i="10" s="1"/>
  <c r="M98" i="4"/>
  <c r="Z96" i="11"/>
  <c r="N118" i="4"/>
  <c r="W115" i="4"/>
  <c r="AD96" i="11" l="1"/>
  <c r="I96" i="10" s="1"/>
  <c r="AE96" i="11"/>
  <c r="K96" i="10" s="1"/>
  <c r="M99" i="4"/>
  <c r="Z97" i="11"/>
  <c r="AG181" i="4"/>
  <c r="AC179" i="11"/>
  <c r="AG179" i="11" s="1"/>
  <c r="L179" i="10" s="1"/>
  <c r="V99" i="4"/>
  <c r="AA97" i="11"/>
  <c r="AD101" i="4"/>
  <c r="AB99" i="11"/>
  <c r="AF99" i="11" s="1"/>
  <c r="J99" i="10" s="1"/>
  <c r="AK125" i="4"/>
  <c r="AH123" i="11"/>
  <c r="M123" i="10" s="1"/>
  <c r="AH343" i="4"/>
  <c r="AC341" i="11"/>
  <c r="AG341" i="11" s="1"/>
  <c r="L341" i="10" s="1"/>
  <c r="W116" i="4"/>
  <c r="N119" i="4"/>
  <c r="AE97" i="11" l="1"/>
  <c r="K97" i="10" s="1"/>
  <c r="AD97" i="11"/>
  <c r="I97" i="10" s="1"/>
  <c r="AH344" i="4"/>
  <c r="AC342" i="11"/>
  <c r="AG342" i="11" s="1"/>
  <c r="L342" i="10" s="1"/>
  <c r="AD102" i="4"/>
  <c r="AB100" i="11"/>
  <c r="AF100" i="11" s="1"/>
  <c r="J100" i="10" s="1"/>
  <c r="AG182" i="4"/>
  <c r="AC180" i="11"/>
  <c r="AG180" i="11" s="1"/>
  <c r="L180" i="10" s="1"/>
  <c r="AK126" i="4"/>
  <c r="AH124" i="11"/>
  <c r="M124" i="10" s="1"/>
  <c r="V100" i="4"/>
  <c r="AA98" i="11"/>
  <c r="M100" i="4"/>
  <c r="Z98" i="11"/>
  <c r="N120" i="4"/>
  <c r="W117" i="4"/>
  <c r="AE98" i="11" l="1"/>
  <c r="K98" i="10" s="1"/>
  <c r="AD98" i="11"/>
  <c r="I98" i="10" s="1"/>
  <c r="M101" i="4"/>
  <c r="Z99" i="11"/>
  <c r="AK127" i="4"/>
  <c r="AH125" i="11"/>
  <c r="M125" i="10" s="1"/>
  <c r="AD103" i="4"/>
  <c r="AB101" i="11"/>
  <c r="AF101" i="11" s="1"/>
  <c r="J101" i="10" s="1"/>
  <c r="V101" i="4"/>
  <c r="AA99" i="11"/>
  <c r="AG183" i="4"/>
  <c r="AC181" i="11"/>
  <c r="AG181" i="11" s="1"/>
  <c r="L181" i="10" s="1"/>
  <c r="AH345" i="4"/>
  <c r="AC343" i="11"/>
  <c r="AG343" i="11" s="1"/>
  <c r="L343" i="10" s="1"/>
  <c r="W118" i="4"/>
  <c r="N121" i="4"/>
  <c r="AD99" i="11" l="1"/>
  <c r="I99" i="10" s="1"/>
  <c r="AE99" i="11"/>
  <c r="K99" i="10" s="1"/>
  <c r="AH346" i="4"/>
  <c r="AC344" i="11"/>
  <c r="AG344" i="11" s="1"/>
  <c r="L344" i="10" s="1"/>
  <c r="V102" i="4"/>
  <c r="AA100" i="11"/>
  <c r="AK128" i="4"/>
  <c r="AH126" i="11"/>
  <c r="M126" i="10" s="1"/>
  <c r="AG184" i="4"/>
  <c r="AC182" i="11"/>
  <c r="AG182" i="11" s="1"/>
  <c r="L182" i="10" s="1"/>
  <c r="AD104" i="4"/>
  <c r="AB102" i="11"/>
  <c r="AF102" i="11" s="1"/>
  <c r="J102" i="10" s="1"/>
  <c r="M102" i="4"/>
  <c r="Z100" i="11"/>
  <c r="N122" i="4"/>
  <c r="W119" i="4"/>
  <c r="AD100" i="11" l="1"/>
  <c r="I100" i="10" s="1"/>
  <c r="AE100" i="11"/>
  <c r="K100" i="10" s="1"/>
  <c r="M103" i="4"/>
  <c r="Z101" i="11"/>
  <c r="AG185" i="4"/>
  <c r="AC183" i="11"/>
  <c r="AG183" i="11" s="1"/>
  <c r="L183" i="10" s="1"/>
  <c r="V103" i="4"/>
  <c r="AA101" i="11"/>
  <c r="AD105" i="4"/>
  <c r="AB103" i="11"/>
  <c r="AF103" i="11" s="1"/>
  <c r="J103" i="10" s="1"/>
  <c r="AK129" i="4"/>
  <c r="AH127" i="11"/>
  <c r="M127" i="10" s="1"/>
  <c r="AH347" i="4"/>
  <c r="AC345" i="11"/>
  <c r="AG345" i="11" s="1"/>
  <c r="L345" i="10" s="1"/>
  <c r="W120" i="4"/>
  <c r="N123" i="4"/>
  <c r="AE101" i="11" l="1"/>
  <c r="K101" i="10" s="1"/>
  <c r="AD101" i="11"/>
  <c r="I101" i="10" s="1"/>
  <c r="AH348" i="4"/>
  <c r="AC346" i="11"/>
  <c r="AG346" i="11" s="1"/>
  <c r="L346" i="10" s="1"/>
  <c r="AD106" i="4"/>
  <c r="AB104" i="11"/>
  <c r="AF104" i="11" s="1"/>
  <c r="J104" i="10" s="1"/>
  <c r="AG186" i="4"/>
  <c r="AC184" i="11"/>
  <c r="AG184" i="11" s="1"/>
  <c r="L184" i="10" s="1"/>
  <c r="AK130" i="4"/>
  <c r="AH128" i="11"/>
  <c r="M128" i="10" s="1"/>
  <c r="V104" i="4"/>
  <c r="AA102" i="11"/>
  <c r="M104" i="4"/>
  <c r="Z102" i="11"/>
  <c r="N124" i="4"/>
  <c r="W121" i="4"/>
  <c r="AE102" i="11" l="1"/>
  <c r="K102" i="10" s="1"/>
  <c r="AD102" i="11"/>
  <c r="I102" i="10" s="1"/>
  <c r="M105" i="4"/>
  <c r="Z103" i="11"/>
  <c r="AK131" i="4"/>
  <c r="AH129" i="11"/>
  <c r="M129" i="10" s="1"/>
  <c r="AD107" i="4"/>
  <c r="AB105" i="11"/>
  <c r="AF105" i="11" s="1"/>
  <c r="J105" i="10" s="1"/>
  <c r="V105" i="4"/>
  <c r="AA103" i="11"/>
  <c r="AG187" i="4"/>
  <c r="AC185" i="11"/>
  <c r="AG185" i="11" s="1"/>
  <c r="L185" i="10" s="1"/>
  <c r="AH349" i="4"/>
  <c r="AC347" i="11"/>
  <c r="AG347" i="11" s="1"/>
  <c r="L347" i="10" s="1"/>
  <c r="W122" i="4"/>
  <c r="N125" i="4"/>
  <c r="AD103" i="11" l="1"/>
  <c r="I103" i="10" s="1"/>
  <c r="AE103" i="11"/>
  <c r="K103" i="10" s="1"/>
  <c r="AH350" i="4"/>
  <c r="AC348" i="11"/>
  <c r="AG348" i="11" s="1"/>
  <c r="L348" i="10" s="1"/>
  <c r="V106" i="4"/>
  <c r="AA104" i="11"/>
  <c r="AK132" i="4"/>
  <c r="AH130" i="11"/>
  <c r="M130" i="10" s="1"/>
  <c r="AG188" i="4"/>
  <c r="AC186" i="11"/>
  <c r="AG186" i="11" s="1"/>
  <c r="L186" i="10" s="1"/>
  <c r="AD108" i="4"/>
  <c r="AB106" i="11"/>
  <c r="AF106" i="11" s="1"/>
  <c r="J106" i="10" s="1"/>
  <c r="M106" i="4"/>
  <c r="Z104" i="11"/>
  <c r="N126" i="4"/>
  <c r="W123" i="4"/>
  <c r="AD104" i="11" l="1"/>
  <c r="I104" i="10" s="1"/>
  <c r="AE104" i="11"/>
  <c r="M107" i="4"/>
  <c r="Z105" i="11"/>
  <c r="AG189" i="4"/>
  <c r="AC187" i="11"/>
  <c r="AG187" i="11" s="1"/>
  <c r="L187" i="10" s="1"/>
  <c r="V107" i="4"/>
  <c r="AA105" i="11"/>
  <c r="AD109" i="4"/>
  <c r="AB107" i="11"/>
  <c r="AF107" i="11" s="1"/>
  <c r="J107" i="10" s="1"/>
  <c r="AK133" i="4"/>
  <c r="AH131" i="11"/>
  <c r="M131" i="10" s="1"/>
  <c r="AH351" i="4"/>
  <c r="AC350" i="11" s="1"/>
  <c r="AG350" i="11" s="1"/>
  <c r="L350" i="10" s="1"/>
  <c r="AC349" i="11"/>
  <c r="AG349" i="11" s="1"/>
  <c r="L349" i="10" s="1"/>
  <c r="W124" i="4"/>
  <c r="N127" i="4"/>
  <c r="AD105" i="11" l="1"/>
  <c r="I105" i="10" s="1"/>
  <c r="AE105" i="11"/>
  <c r="K104" i="10"/>
  <c r="K105" i="10"/>
  <c r="AD110" i="4"/>
  <c r="AB108" i="11"/>
  <c r="AF108" i="11" s="1"/>
  <c r="J108" i="10" s="1"/>
  <c r="AG190" i="4"/>
  <c r="AC188" i="11"/>
  <c r="AG188" i="11" s="1"/>
  <c r="L188" i="10" s="1"/>
  <c r="AK134" i="4"/>
  <c r="AH132" i="11"/>
  <c r="M132" i="10" s="1"/>
  <c r="V108" i="4"/>
  <c r="AA106" i="11"/>
  <c r="M108" i="4"/>
  <c r="Z106" i="11"/>
  <c r="N128" i="4"/>
  <c r="W125" i="4"/>
  <c r="AE106" i="11" l="1"/>
  <c r="K106" i="10" s="1"/>
  <c r="AD106" i="11"/>
  <c r="I106" i="10" s="1"/>
  <c r="V109" i="4"/>
  <c r="AA107" i="11"/>
  <c r="AG191" i="4"/>
  <c r="AC189" i="11"/>
  <c r="AG189" i="11" s="1"/>
  <c r="L189" i="10" s="1"/>
  <c r="M109" i="4"/>
  <c r="Z107" i="11"/>
  <c r="AK135" i="4"/>
  <c r="AH133" i="11"/>
  <c r="M133" i="10" s="1"/>
  <c r="AD111" i="4"/>
  <c r="AB109" i="11"/>
  <c r="AF109" i="11" s="1"/>
  <c r="J109" i="10" s="1"/>
  <c r="W126" i="4"/>
  <c r="N129" i="4"/>
  <c r="AD107" i="11" l="1"/>
  <c r="I107" i="10" s="1"/>
  <c r="AE107" i="11"/>
  <c r="K107" i="10" s="1"/>
  <c r="AK136" i="4"/>
  <c r="AH134" i="11"/>
  <c r="M134" i="10" s="1"/>
  <c r="AG192" i="4"/>
  <c r="AC190" i="11"/>
  <c r="AG190" i="11" s="1"/>
  <c r="L190" i="10" s="1"/>
  <c r="AD112" i="4"/>
  <c r="AB110" i="11"/>
  <c r="AF110" i="11" s="1"/>
  <c r="J110" i="10" s="1"/>
  <c r="M110" i="4"/>
  <c r="Z108" i="11"/>
  <c r="V110" i="4"/>
  <c r="AA108" i="11"/>
  <c r="N130" i="4"/>
  <c r="W127" i="4"/>
  <c r="AE108" i="11" l="1"/>
  <c r="K108" i="10" s="1"/>
  <c r="AD108" i="11"/>
  <c r="I108" i="10" s="1"/>
  <c r="M111" i="4"/>
  <c r="Z109" i="11"/>
  <c r="AG193" i="4"/>
  <c r="AC191" i="11"/>
  <c r="AG191" i="11" s="1"/>
  <c r="L191" i="10" s="1"/>
  <c r="V111" i="4"/>
  <c r="AA109" i="11"/>
  <c r="AD113" i="4"/>
  <c r="AB111" i="11"/>
  <c r="AF111" i="11" s="1"/>
  <c r="J111" i="10" s="1"/>
  <c r="V17" i="10" s="1"/>
  <c r="AK137" i="4"/>
  <c r="AH135" i="11"/>
  <c r="M135" i="10" s="1"/>
  <c r="W128" i="4"/>
  <c r="N131" i="4"/>
  <c r="AE109" i="11" l="1"/>
  <c r="AD109" i="11"/>
  <c r="I109" i="10" s="1"/>
  <c r="K109" i="10"/>
  <c r="AD114" i="4"/>
  <c r="AB112" i="11"/>
  <c r="AF112" i="11" s="1"/>
  <c r="J112" i="10" s="1"/>
  <c r="AG194" i="4"/>
  <c r="AC192" i="11"/>
  <c r="AG192" i="11" s="1"/>
  <c r="L192" i="10" s="1"/>
  <c r="AK138" i="4"/>
  <c r="AH136" i="11"/>
  <c r="M136" i="10" s="1"/>
  <c r="V112" i="4"/>
  <c r="AA110" i="11"/>
  <c r="M112" i="4"/>
  <c r="Z110" i="11"/>
  <c r="N132" i="4"/>
  <c r="W129" i="4"/>
  <c r="AD110" i="11" l="1"/>
  <c r="I110" i="10" s="1"/>
  <c r="AE110" i="11"/>
  <c r="K110" i="10" s="1"/>
  <c r="V113" i="4"/>
  <c r="AA111" i="11"/>
  <c r="AG195" i="4"/>
  <c r="AC193" i="11"/>
  <c r="AG193" i="11" s="1"/>
  <c r="L193" i="10" s="1"/>
  <c r="M113" i="4"/>
  <c r="Z111" i="11"/>
  <c r="AK139" i="4"/>
  <c r="AH137" i="11"/>
  <c r="M137" i="10" s="1"/>
  <c r="AD115" i="4"/>
  <c r="AB113" i="11"/>
  <c r="AF113" i="11" s="1"/>
  <c r="J113" i="10" s="1"/>
  <c r="W130" i="4"/>
  <c r="N133" i="4"/>
  <c r="AD111" i="11" l="1"/>
  <c r="I111" i="10" s="1"/>
  <c r="V16" i="10" s="1"/>
  <c r="AE111" i="11"/>
  <c r="K111" i="10" s="1"/>
  <c r="V18" i="10" s="1"/>
  <c r="AK140" i="4"/>
  <c r="AH138" i="11"/>
  <c r="M138" i="10" s="1"/>
  <c r="AG196" i="4"/>
  <c r="AC194" i="11"/>
  <c r="AG194" i="11" s="1"/>
  <c r="L194" i="10" s="1"/>
  <c r="AD116" i="4"/>
  <c r="AB114" i="11"/>
  <c r="AF114" i="11" s="1"/>
  <c r="J114" i="10" s="1"/>
  <c r="M114" i="4"/>
  <c r="Z112" i="11"/>
  <c r="V114" i="4"/>
  <c r="AA112" i="11"/>
  <c r="W131" i="4"/>
  <c r="N134" i="4"/>
  <c r="AE112" i="11" l="1"/>
  <c r="K112" i="10" s="1"/>
  <c r="AD112" i="11"/>
  <c r="I112" i="10" s="1"/>
  <c r="M115" i="4"/>
  <c r="Z113" i="11"/>
  <c r="AG197" i="4"/>
  <c r="AC195" i="11"/>
  <c r="AG195" i="11" s="1"/>
  <c r="L195" i="10" s="1"/>
  <c r="V115" i="4"/>
  <c r="AA113" i="11"/>
  <c r="AD117" i="4"/>
  <c r="AB115" i="11"/>
  <c r="AF115" i="11" s="1"/>
  <c r="J115" i="10" s="1"/>
  <c r="AK142" i="4"/>
  <c r="AH139" i="11"/>
  <c r="M139" i="10" s="1"/>
  <c r="N135" i="4"/>
  <c r="W132" i="4"/>
  <c r="AE113" i="11" l="1"/>
  <c r="AD113" i="11"/>
  <c r="I113" i="10" s="1"/>
  <c r="AD118" i="4"/>
  <c r="AB116" i="11"/>
  <c r="AF116" i="11" s="1"/>
  <c r="J116" i="10" s="1"/>
  <c r="AG198" i="4"/>
  <c r="AC196" i="11"/>
  <c r="AG196" i="11" s="1"/>
  <c r="L196" i="10" s="1"/>
  <c r="AK143" i="4"/>
  <c r="AH141" i="11"/>
  <c r="M141" i="10" s="1"/>
  <c r="V116" i="4"/>
  <c r="AA114" i="11"/>
  <c r="M116" i="4"/>
  <c r="Z114" i="11"/>
  <c r="W133" i="4"/>
  <c r="N136" i="4"/>
  <c r="K113" i="10" l="1"/>
  <c r="AE114" i="11"/>
  <c r="K114" i="10" s="1"/>
  <c r="AD114" i="11"/>
  <c r="I114" i="10" s="1"/>
  <c r="V117" i="4"/>
  <c r="AA115" i="11"/>
  <c r="AG199" i="4"/>
  <c r="AC197" i="11"/>
  <c r="AG197" i="11" s="1"/>
  <c r="L197" i="10" s="1"/>
  <c r="M117" i="4"/>
  <c r="Z115" i="11"/>
  <c r="AK144" i="4"/>
  <c r="AH142" i="11"/>
  <c r="M142" i="10" s="1"/>
  <c r="AD119" i="4"/>
  <c r="AB117" i="11"/>
  <c r="AF117" i="11" s="1"/>
  <c r="J117" i="10" s="1"/>
  <c r="N137" i="4"/>
  <c r="W134" i="4"/>
  <c r="AE115" i="11" l="1"/>
  <c r="K115" i="10" s="1"/>
  <c r="AD115" i="11"/>
  <c r="I115" i="10" s="1"/>
  <c r="AK145" i="4"/>
  <c r="AH143" i="11"/>
  <c r="M143" i="10" s="1"/>
  <c r="AG200" i="4"/>
  <c r="AC198" i="11"/>
  <c r="AG198" i="11" s="1"/>
  <c r="L198" i="10" s="1"/>
  <c r="AD120" i="4"/>
  <c r="AB118" i="11"/>
  <c r="AF118" i="11" s="1"/>
  <c r="J118" i="10" s="1"/>
  <c r="M118" i="4"/>
  <c r="Z116" i="11"/>
  <c r="V118" i="4"/>
  <c r="AA116" i="11"/>
  <c r="W135" i="4"/>
  <c r="N138" i="4"/>
  <c r="AD116" i="11" l="1"/>
  <c r="I116" i="10" s="1"/>
  <c r="AE116" i="11"/>
  <c r="K116" i="10"/>
  <c r="M119" i="4"/>
  <c r="Z117" i="11"/>
  <c r="AG201" i="4"/>
  <c r="AC199" i="11"/>
  <c r="AG199" i="11" s="1"/>
  <c r="L199" i="10" s="1"/>
  <c r="V119" i="4"/>
  <c r="AA117" i="11"/>
  <c r="AD121" i="4"/>
  <c r="AB119" i="11"/>
  <c r="AF119" i="11" s="1"/>
  <c r="J119" i="10" s="1"/>
  <c r="AK146" i="4"/>
  <c r="AH144" i="11"/>
  <c r="M144" i="10" s="1"/>
  <c r="N139" i="4"/>
  <c r="W136" i="4"/>
  <c r="AD117" i="11" l="1"/>
  <c r="I117" i="10" s="1"/>
  <c r="AE117" i="11"/>
  <c r="K117" i="10" s="1"/>
  <c r="AD122" i="4"/>
  <c r="AB120" i="11"/>
  <c r="AF120" i="11" s="1"/>
  <c r="J120" i="10" s="1"/>
  <c r="AG202" i="4"/>
  <c r="AC200" i="11"/>
  <c r="AG200" i="11" s="1"/>
  <c r="L200" i="10" s="1"/>
  <c r="AK147" i="4"/>
  <c r="AH145" i="11"/>
  <c r="M145" i="10" s="1"/>
  <c r="V120" i="4"/>
  <c r="AA118" i="11"/>
  <c r="M120" i="4"/>
  <c r="Z118" i="11"/>
  <c r="N140" i="4"/>
  <c r="W137" i="4"/>
  <c r="AD118" i="11" l="1"/>
  <c r="I118" i="10" s="1"/>
  <c r="AE118" i="11"/>
  <c r="K118" i="10"/>
  <c r="V121" i="4"/>
  <c r="AA119" i="11"/>
  <c r="AG203" i="4"/>
  <c r="AC201" i="11"/>
  <c r="AG201" i="11" s="1"/>
  <c r="L201" i="10" s="1"/>
  <c r="M121" i="4"/>
  <c r="Z119" i="11"/>
  <c r="AK148" i="4"/>
  <c r="AH146" i="11"/>
  <c r="M146" i="10" s="1"/>
  <c r="AD123" i="4"/>
  <c r="AB121" i="11"/>
  <c r="AF121" i="11" s="1"/>
  <c r="J121" i="10" s="1"/>
  <c r="W138" i="4"/>
  <c r="N141" i="4"/>
  <c r="AD119" i="11" l="1"/>
  <c r="I119" i="10" s="1"/>
  <c r="AE119" i="11"/>
  <c r="K119" i="10" s="1"/>
  <c r="AK149" i="4"/>
  <c r="AH147" i="11"/>
  <c r="M147" i="10" s="1"/>
  <c r="AG204" i="4"/>
  <c r="AC202" i="11"/>
  <c r="AG202" i="11" s="1"/>
  <c r="L202" i="10" s="1"/>
  <c r="AD124" i="4"/>
  <c r="AB122" i="11"/>
  <c r="AF122" i="11" s="1"/>
  <c r="J122" i="10" s="1"/>
  <c r="M122" i="4"/>
  <c r="Z120" i="11"/>
  <c r="V122" i="4"/>
  <c r="AA120" i="11"/>
  <c r="N142" i="4"/>
  <c r="W139" i="4"/>
  <c r="AD120" i="11" l="1"/>
  <c r="I120" i="10" s="1"/>
  <c r="AE120" i="11"/>
  <c r="K120" i="10" s="1"/>
  <c r="M123" i="4"/>
  <c r="Z121" i="11"/>
  <c r="AG205" i="4"/>
  <c r="AC203" i="11"/>
  <c r="AG203" i="11" s="1"/>
  <c r="L203" i="10" s="1"/>
  <c r="V123" i="4"/>
  <c r="AA121" i="11"/>
  <c r="AD125" i="4"/>
  <c r="AB123" i="11"/>
  <c r="AF123" i="11" s="1"/>
  <c r="J123" i="10" s="1"/>
  <c r="AK151" i="4"/>
  <c r="AH148" i="11"/>
  <c r="M148" i="10" s="1"/>
  <c r="W140" i="4"/>
  <c r="N143" i="4"/>
  <c r="AE121" i="11" l="1"/>
  <c r="AD121" i="11"/>
  <c r="I121" i="10" s="1"/>
  <c r="K121" i="10"/>
  <c r="AD126" i="4"/>
  <c r="AB124" i="11"/>
  <c r="AF124" i="11" s="1"/>
  <c r="J124" i="10" s="1"/>
  <c r="AG206" i="4"/>
  <c r="AC204" i="11"/>
  <c r="AG204" i="11" s="1"/>
  <c r="L204" i="10" s="1"/>
  <c r="AK152" i="4"/>
  <c r="AH150" i="11"/>
  <c r="M150" i="10" s="1"/>
  <c r="V124" i="4"/>
  <c r="AA122" i="11"/>
  <c r="M124" i="4"/>
  <c r="Z122" i="11"/>
  <c r="N144" i="4"/>
  <c r="W141" i="4"/>
  <c r="AD122" i="11" l="1"/>
  <c r="I122" i="10" s="1"/>
  <c r="AE122" i="11"/>
  <c r="K122" i="10" s="1"/>
  <c r="V125" i="4"/>
  <c r="AA123" i="11"/>
  <c r="AG207" i="4"/>
  <c r="AC205" i="11"/>
  <c r="AG205" i="11" s="1"/>
  <c r="L205" i="10" s="1"/>
  <c r="M125" i="4"/>
  <c r="Z123" i="11"/>
  <c r="AK153" i="4"/>
  <c r="AH151" i="11"/>
  <c r="M151" i="10" s="1"/>
  <c r="AD127" i="4"/>
  <c r="AB125" i="11"/>
  <c r="AF125" i="11" s="1"/>
  <c r="J125" i="10" s="1"/>
  <c r="W142" i="4"/>
  <c r="N145" i="4"/>
  <c r="AD123" i="11" l="1"/>
  <c r="I123" i="10" s="1"/>
  <c r="AE123" i="11"/>
  <c r="K123" i="10" s="1"/>
  <c r="AK154" i="4"/>
  <c r="AH152" i="11"/>
  <c r="M152" i="10" s="1"/>
  <c r="AG208" i="4"/>
  <c r="AC206" i="11"/>
  <c r="AG206" i="11" s="1"/>
  <c r="L206" i="10" s="1"/>
  <c r="AD128" i="4"/>
  <c r="AB126" i="11"/>
  <c r="AF126" i="11" s="1"/>
  <c r="J126" i="10" s="1"/>
  <c r="M126" i="4"/>
  <c r="Z124" i="11"/>
  <c r="V126" i="4"/>
  <c r="AA124" i="11"/>
  <c r="N146" i="4"/>
  <c r="W143" i="4"/>
  <c r="AD124" i="11" l="1"/>
  <c r="I124" i="10" s="1"/>
  <c r="AE124" i="11"/>
  <c r="K124" i="10" s="1"/>
  <c r="M127" i="4"/>
  <c r="Z125" i="11"/>
  <c r="AG209" i="4"/>
  <c r="AC207" i="11"/>
  <c r="AG207" i="11" s="1"/>
  <c r="L207" i="10" s="1"/>
  <c r="V127" i="4"/>
  <c r="AA125" i="11"/>
  <c r="AD129" i="4"/>
  <c r="AB127" i="11"/>
  <c r="AF127" i="11" s="1"/>
  <c r="J127" i="10" s="1"/>
  <c r="AK155" i="4"/>
  <c r="AH153" i="11"/>
  <c r="M153" i="10" s="1"/>
  <c r="W144" i="4"/>
  <c r="N147" i="4"/>
  <c r="AE125" i="11" l="1"/>
  <c r="K125" i="10" s="1"/>
  <c r="AD125" i="11"/>
  <c r="I125" i="10" s="1"/>
  <c r="AD130" i="4"/>
  <c r="AB128" i="11"/>
  <c r="AF128" i="11" s="1"/>
  <c r="J128" i="10" s="1"/>
  <c r="AG210" i="4"/>
  <c r="AC208" i="11"/>
  <c r="AG208" i="11" s="1"/>
  <c r="L208" i="10" s="1"/>
  <c r="AK156" i="4"/>
  <c r="AH154" i="11"/>
  <c r="M154" i="10" s="1"/>
  <c r="V128" i="4"/>
  <c r="AA126" i="11"/>
  <c r="M128" i="4"/>
  <c r="Z126" i="11"/>
  <c r="N148" i="4"/>
  <c r="W145" i="4"/>
  <c r="AD126" i="11" l="1"/>
  <c r="I126" i="10" s="1"/>
  <c r="AE126" i="11"/>
  <c r="K126" i="10" s="1"/>
  <c r="V129" i="4"/>
  <c r="AA127" i="11"/>
  <c r="AG211" i="4"/>
  <c r="AC209" i="11"/>
  <c r="AG209" i="11" s="1"/>
  <c r="L209" i="10" s="1"/>
  <c r="M129" i="4"/>
  <c r="Z127" i="11"/>
  <c r="AK157" i="4"/>
  <c r="AH155" i="11"/>
  <c r="M155" i="10" s="1"/>
  <c r="AD131" i="4"/>
  <c r="AB129" i="11"/>
  <c r="AF129" i="11" s="1"/>
  <c r="J129" i="10" s="1"/>
  <c r="W146" i="4"/>
  <c r="N149" i="4"/>
  <c r="AD127" i="11" l="1"/>
  <c r="I127" i="10" s="1"/>
  <c r="AE127" i="11"/>
  <c r="K127" i="10" s="1"/>
  <c r="AK158" i="4"/>
  <c r="AH156" i="11"/>
  <c r="M156" i="10" s="1"/>
  <c r="AG212" i="4"/>
  <c r="AC210" i="11"/>
  <c r="AG210" i="11" s="1"/>
  <c r="L210" i="10" s="1"/>
  <c r="AD132" i="4"/>
  <c r="AB130" i="11"/>
  <c r="AF130" i="11" s="1"/>
  <c r="J130" i="10" s="1"/>
  <c r="M130" i="4"/>
  <c r="Z128" i="11"/>
  <c r="V130" i="4"/>
  <c r="AA128" i="11"/>
  <c r="N150" i="4"/>
  <c r="W147" i="4"/>
  <c r="AD128" i="11" l="1"/>
  <c r="I128" i="10" s="1"/>
  <c r="AE128" i="11"/>
  <c r="M131" i="4"/>
  <c r="Z129" i="11"/>
  <c r="AG213" i="4"/>
  <c r="AC211" i="11"/>
  <c r="AG211" i="11" s="1"/>
  <c r="L211" i="10" s="1"/>
  <c r="V131" i="4"/>
  <c r="AA129" i="11"/>
  <c r="AD133" i="4"/>
  <c r="AB131" i="11"/>
  <c r="AF131" i="11" s="1"/>
  <c r="J131" i="10" s="1"/>
  <c r="AK159" i="4"/>
  <c r="AH157" i="11"/>
  <c r="M157" i="10" s="1"/>
  <c r="W148" i="4"/>
  <c r="N151" i="4"/>
  <c r="AE129" i="11" l="1"/>
  <c r="K129" i="10" s="1"/>
  <c r="K128" i="10"/>
  <c r="AD129" i="11"/>
  <c r="I129" i="10" s="1"/>
  <c r="AD134" i="4"/>
  <c r="AB132" i="11"/>
  <c r="AF132" i="11" s="1"/>
  <c r="J132" i="10" s="1"/>
  <c r="AG214" i="4"/>
  <c r="AC212" i="11"/>
  <c r="AG212" i="11" s="1"/>
  <c r="L212" i="10" s="1"/>
  <c r="AK160" i="4"/>
  <c r="AH158" i="11"/>
  <c r="M158" i="10" s="1"/>
  <c r="V132" i="4"/>
  <c r="AA130" i="11"/>
  <c r="M132" i="4"/>
  <c r="Z130" i="11"/>
  <c r="N152" i="4"/>
  <c r="W149" i="4"/>
  <c r="AD130" i="11" l="1"/>
  <c r="I130" i="10" s="1"/>
  <c r="AE130" i="11"/>
  <c r="K130" i="10" s="1"/>
  <c r="V133" i="4"/>
  <c r="AA131" i="11"/>
  <c r="AG215" i="4"/>
  <c r="AC213" i="11"/>
  <c r="AG213" i="11" s="1"/>
  <c r="L213" i="10" s="1"/>
  <c r="M133" i="4"/>
  <c r="Z131" i="11"/>
  <c r="AK161" i="4"/>
  <c r="AH159" i="11"/>
  <c r="M159" i="10" s="1"/>
  <c r="AD135" i="4"/>
  <c r="AB133" i="11"/>
  <c r="AF133" i="11" s="1"/>
  <c r="J133" i="10" s="1"/>
  <c r="W150" i="4"/>
  <c r="N153" i="4"/>
  <c r="AE131" i="11" l="1"/>
  <c r="K131" i="10" s="1"/>
  <c r="AD131" i="11"/>
  <c r="I131" i="10" s="1"/>
  <c r="AK162" i="4"/>
  <c r="AH160" i="11"/>
  <c r="M160" i="10" s="1"/>
  <c r="AG216" i="4"/>
  <c r="AC214" i="11"/>
  <c r="AG214" i="11" s="1"/>
  <c r="L214" i="10" s="1"/>
  <c r="AD136" i="4"/>
  <c r="AB134" i="11"/>
  <c r="AF134" i="11" s="1"/>
  <c r="J134" i="10" s="1"/>
  <c r="M134" i="4"/>
  <c r="Z132" i="11"/>
  <c r="V134" i="4"/>
  <c r="AA132" i="11"/>
  <c r="N154" i="4"/>
  <c r="W151" i="4"/>
  <c r="AD132" i="11" l="1"/>
  <c r="I132" i="10" s="1"/>
  <c r="AE132" i="11"/>
  <c r="M135" i="4"/>
  <c r="Z133" i="11"/>
  <c r="AG217" i="4"/>
  <c r="AC215" i="11"/>
  <c r="AG215" i="11" s="1"/>
  <c r="L215" i="10" s="1"/>
  <c r="V135" i="4"/>
  <c r="AA133" i="11"/>
  <c r="AD137" i="4"/>
  <c r="AB135" i="11"/>
  <c r="AF135" i="11" s="1"/>
  <c r="J135" i="10" s="1"/>
  <c r="AK163" i="4"/>
  <c r="AH161" i="11"/>
  <c r="M161" i="10" s="1"/>
  <c r="W152" i="4"/>
  <c r="N155" i="4"/>
  <c r="AD133" i="11" l="1"/>
  <c r="I133" i="10" s="1"/>
  <c r="K132" i="10"/>
  <c r="AE133" i="11"/>
  <c r="AD138" i="4"/>
  <c r="AB136" i="11"/>
  <c r="AF136" i="11" s="1"/>
  <c r="J136" i="10" s="1"/>
  <c r="AG218" i="4"/>
  <c r="AC216" i="11"/>
  <c r="AG216" i="11" s="1"/>
  <c r="L216" i="10" s="1"/>
  <c r="AK164" i="4"/>
  <c r="AH162" i="11"/>
  <c r="M162" i="10" s="1"/>
  <c r="V136" i="4"/>
  <c r="AA134" i="11"/>
  <c r="M136" i="4"/>
  <c r="Z134" i="11"/>
  <c r="N156" i="4"/>
  <c r="W153" i="4"/>
  <c r="K133" i="10" l="1"/>
  <c r="AE134" i="11"/>
  <c r="K134" i="10" s="1"/>
  <c r="AD134" i="11"/>
  <c r="I134" i="10" s="1"/>
  <c r="V137" i="4"/>
  <c r="AA135" i="11"/>
  <c r="AG219" i="4"/>
  <c r="AC217" i="11"/>
  <c r="AG217" i="11" s="1"/>
  <c r="L217" i="10" s="1"/>
  <c r="M137" i="4"/>
  <c r="Z135" i="11"/>
  <c r="AK165" i="4"/>
  <c r="AH163" i="11"/>
  <c r="M163" i="10" s="1"/>
  <c r="AD139" i="4"/>
  <c r="AB137" i="11"/>
  <c r="AF137" i="11" s="1"/>
  <c r="J137" i="10" s="1"/>
  <c r="W154" i="4"/>
  <c r="N157" i="4"/>
  <c r="AD135" i="11" l="1"/>
  <c r="I135" i="10" s="1"/>
  <c r="AE135" i="11"/>
  <c r="K135" i="10" s="1"/>
  <c r="AK167" i="4"/>
  <c r="AH164" i="11"/>
  <c r="M164" i="10" s="1"/>
  <c r="AG220" i="4"/>
  <c r="AC218" i="11"/>
  <c r="AG218" i="11" s="1"/>
  <c r="L218" i="10" s="1"/>
  <c r="AD140" i="4"/>
  <c r="AB138" i="11"/>
  <c r="AF138" i="11" s="1"/>
  <c r="J138" i="10" s="1"/>
  <c r="M138" i="4"/>
  <c r="Z136" i="11"/>
  <c r="V138" i="4"/>
  <c r="AA136" i="11"/>
  <c r="N158" i="4"/>
  <c r="W155" i="4"/>
  <c r="AE136" i="11" l="1"/>
  <c r="K136" i="10" s="1"/>
  <c r="AD136" i="11"/>
  <c r="I136" i="10" s="1"/>
  <c r="M139" i="4"/>
  <c r="Z137" i="11"/>
  <c r="AG221" i="4"/>
  <c r="AC219" i="11"/>
  <c r="AG219" i="11" s="1"/>
  <c r="L219" i="10" s="1"/>
  <c r="V139" i="4"/>
  <c r="AA137" i="11"/>
  <c r="AD141" i="4"/>
  <c r="AB139" i="11"/>
  <c r="AF139" i="11" s="1"/>
  <c r="J139" i="10" s="1"/>
  <c r="AK168" i="4"/>
  <c r="AH166" i="11"/>
  <c r="M166" i="10" s="1"/>
  <c r="W156" i="4"/>
  <c r="N159" i="4"/>
  <c r="AE137" i="11" l="1"/>
  <c r="AD137" i="11"/>
  <c r="I137" i="10" s="1"/>
  <c r="K137" i="10"/>
  <c r="AD142" i="4"/>
  <c r="AB140" i="11"/>
  <c r="AF140" i="11" s="1"/>
  <c r="J140" i="10" s="1"/>
  <c r="AG222" i="4"/>
  <c r="AC220" i="11"/>
  <c r="AG220" i="11" s="1"/>
  <c r="L220" i="10" s="1"/>
  <c r="AK169" i="4"/>
  <c r="AH167" i="11"/>
  <c r="M167" i="10" s="1"/>
  <c r="V140" i="4"/>
  <c r="AA138" i="11"/>
  <c r="M140" i="4"/>
  <c r="Z138" i="11"/>
  <c r="N160" i="4"/>
  <c r="W157" i="4"/>
  <c r="AD138" i="11" l="1"/>
  <c r="I138" i="10" s="1"/>
  <c r="AE138" i="11"/>
  <c r="K138" i="10" s="1"/>
  <c r="V141" i="4"/>
  <c r="AA139" i="11"/>
  <c r="AG223" i="4"/>
  <c r="AC221" i="11"/>
  <c r="AG221" i="11" s="1"/>
  <c r="L221" i="10" s="1"/>
  <c r="M141" i="4"/>
  <c r="Z139" i="11"/>
  <c r="AK170" i="4"/>
  <c r="AH168" i="11"/>
  <c r="M168" i="10" s="1"/>
  <c r="AD143" i="4"/>
  <c r="AB141" i="11"/>
  <c r="AF141" i="11" s="1"/>
  <c r="J141" i="10" s="1"/>
  <c r="W158" i="4"/>
  <c r="N161" i="4"/>
  <c r="AD139" i="11" l="1"/>
  <c r="I139" i="10" s="1"/>
  <c r="AE139" i="11"/>
  <c r="K139" i="10" s="1"/>
  <c r="AK171" i="4"/>
  <c r="AH169" i="11"/>
  <c r="M169" i="10" s="1"/>
  <c r="AG224" i="4"/>
  <c r="AC222" i="11"/>
  <c r="AG222" i="11" s="1"/>
  <c r="L222" i="10" s="1"/>
  <c r="AD144" i="4"/>
  <c r="AB142" i="11"/>
  <c r="AF142" i="11" s="1"/>
  <c r="J142" i="10" s="1"/>
  <c r="M142" i="4"/>
  <c r="Z140" i="11"/>
  <c r="V142" i="4"/>
  <c r="AA140" i="11"/>
  <c r="N162" i="4"/>
  <c r="W159" i="4"/>
  <c r="AE140" i="11" l="1"/>
  <c r="AD140" i="11"/>
  <c r="I140" i="10" s="1"/>
  <c r="K140" i="10"/>
  <c r="M143" i="4"/>
  <c r="Z141" i="11"/>
  <c r="AG225" i="4"/>
  <c r="AC223" i="11"/>
  <c r="AG223" i="11" s="1"/>
  <c r="L223" i="10" s="1"/>
  <c r="V143" i="4"/>
  <c r="AA141" i="11"/>
  <c r="AD145" i="4"/>
  <c r="AB143" i="11"/>
  <c r="AF143" i="11" s="1"/>
  <c r="J143" i="10" s="1"/>
  <c r="AK172" i="4"/>
  <c r="AH170" i="11"/>
  <c r="M170" i="10" s="1"/>
  <c r="W160" i="4"/>
  <c r="N163" i="4"/>
  <c r="AE141" i="11" l="1"/>
  <c r="K141" i="10" s="1"/>
  <c r="AD141" i="11"/>
  <c r="I141" i="10" s="1"/>
  <c r="AD146" i="4"/>
  <c r="AB144" i="11"/>
  <c r="AF144" i="11" s="1"/>
  <c r="J144" i="10" s="1"/>
  <c r="AG226" i="4"/>
  <c r="AC224" i="11"/>
  <c r="AG224" i="11" s="1"/>
  <c r="L224" i="10" s="1"/>
  <c r="AK173" i="4"/>
  <c r="AH171" i="11"/>
  <c r="M171" i="10" s="1"/>
  <c r="V144" i="4"/>
  <c r="AA142" i="11"/>
  <c r="M144" i="4"/>
  <c r="Z142" i="11"/>
  <c r="N164" i="4"/>
  <c r="W161" i="4"/>
  <c r="AE142" i="11" l="1"/>
  <c r="AD142" i="11"/>
  <c r="I142" i="10" s="1"/>
  <c r="V145" i="4"/>
  <c r="AA143" i="11"/>
  <c r="AG227" i="4"/>
  <c r="AC225" i="11"/>
  <c r="AG225" i="11" s="1"/>
  <c r="L225" i="10" s="1"/>
  <c r="M145" i="4"/>
  <c r="Z143" i="11"/>
  <c r="AK174" i="4"/>
  <c r="AH172" i="11"/>
  <c r="M172" i="10" s="1"/>
  <c r="AD147" i="4"/>
  <c r="AB145" i="11"/>
  <c r="AF145" i="11" s="1"/>
  <c r="J145" i="10" s="1"/>
  <c r="W162" i="4"/>
  <c r="N167" i="4"/>
  <c r="N168" i="4" s="1"/>
  <c r="N169" i="4" s="1"/>
  <c r="N170" i="4" s="1"/>
  <c r="N171" i="4" s="1"/>
  <c r="N172" i="4" s="1"/>
  <c r="N173" i="4" s="1"/>
  <c r="N174" i="4" s="1"/>
  <c r="N175" i="4" s="1"/>
  <c r="N176" i="4" s="1"/>
  <c r="N177" i="4" s="1"/>
  <c r="N178" i="4" s="1"/>
  <c r="N179" i="4" s="1"/>
  <c r="N180" i="4" s="1"/>
  <c r="N181" i="4" s="1"/>
  <c r="N182" i="4" s="1"/>
  <c r="N183" i="4" s="1"/>
  <c r="N184" i="4" s="1"/>
  <c r="N185" i="4" s="1"/>
  <c r="N186" i="4" s="1"/>
  <c r="N187" i="4" s="1"/>
  <c r="N188" i="4" s="1"/>
  <c r="N189" i="4" s="1"/>
  <c r="N190" i="4" s="1"/>
  <c r="N191" i="4" s="1"/>
  <c r="N192" i="4" s="1"/>
  <c r="N193" i="4" s="1"/>
  <c r="N194" i="4" s="1"/>
  <c r="N195" i="4" s="1"/>
  <c r="N196" i="4" s="1"/>
  <c r="N197" i="4" s="1"/>
  <c r="N198" i="4" s="1"/>
  <c r="N199" i="4" s="1"/>
  <c r="N200" i="4" s="1"/>
  <c r="N201" i="4" s="1"/>
  <c r="N202" i="4" s="1"/>
  <c r="N203" i="4" s="1"/>
  <c r="N204" i="4" s="1"/>
  <c r="N205" i="4" s="1"/>
  <c r="N206" i="4" s="1"/>
  <c r="N207" i="4" s="1"/>
  <c r="N208" i="4" s="1"/>
  <c r="N209" i="4" s="1"/>
  <c r="N210" i="4" s="1"/>
  <c r="N211" i="4" s="1"/>
  <c r="N212" i="4" s="1"/>
  <c r="N213" i="4" s="1"/>
  <c r="N214" i="4" s="1"/>
  <c r="N215" i="4" s="1"/>
  <c r="N216" i="4" s="1"/>
  <c r="N217" i="4" s="1"/>
  <c r="N218" i="4" s="1"/>
  <c r="N219" i="4" s="1"/>
  <c r="N220" i="4" s="1"/>
  <c r="N221" i="4" s="1"/>
  <c r="N222" i="4" s="1"/>
  <c r="N223" i="4" s="1"/>
  <c r="N224" i="4" s="1"/>
  <c r="N225" i="4" s="1"/>
  <c r="N226" i="4" s="1"/>
  <c r="N227" i="4" s="1"/>
  <c r="N228" i="4" s="1"/>
  <c r="N229" i="4" s="1"/>
  <c r="N230" i="4" s="1"/>
  <c r="N231" i="4" s="1"/>
  <c r="N232" i="4" s="1"/>
  <c r="N233" i="4" s="1"/>
  <c r="N234" i="4" s="1"/>
  <c r="N235" i="4" s="1"/>
  <c r="N236" i="4" s="1"/>
  <c r="N237" i="4" s="1"/>
  <c r="N238" i="4" s="1"/>
  <c r="N239" i="4" s="1"/>
  <c r="N240" i="4" s="1"/>
  <c r="N241" i="4" s="1"/>
  <c r="N242" i="4" s="1"/>
  <c r="N243" i="4" s="1"/>
  <c r="N244" i="4" s="1"/>
  <c r="N245" i="4" s="1"/>
  <c r="N246" i="4" s="1"/>
  <c r="N247" i="4" s="1"/>
  <c r="N248" i="4" s="1"/>
  <c r="N249" i="4" s="1"/>
  <c r="N250" i="4" s="1"/>
  <c r="N251" i="4" s="1"/>
  <c r="N252" i="4" s="1"/>
  <c r="N253" i="4" s="1"/>
  <c r="N254" i="4" s="1"/>
  <c r="N255" i="4" s="1"/>
  <c r="N256" i="4" s="1"/>
  <c r="N257" i="4" s="1"/>
  <c r="N258" i="4" s="1"/>
  <c r="N259" i="4" s="1"/>
  <c r="N260" i="4" s="1"/>
  <c r="N261" i="4" s="1"/>
  <c r="N262" i="4" s="1"/>
  <c r="N263" i="4" s="1"/>
  <c r="N264" i="4" s="1"/>
  <c r="N265" i="4" s="1"/>
  <c r="N266" i="4" s="1"/>
  <c r="N267" i="4" s="1"/>
  <c r="N268" i="4" s="1"/>
  <c r="N269" i="4" s="1"/>
  <c r="N270" i="4" s="1"/>
  <c r="N271" i="4" s="1"/>
  <c r="N272" i="4" s="1"/>
  <c r="N273" i="4" s="1"/>
  <c r="N274" i="4" s="1"/>
  <c r="N275" i="4" s="1"/>
  <c r="N276" i="4" s="1"/>
  <c r="N277" i="4" s="1"/>
  <c r="N278" i="4" s="1"/>
  <c r="N279" i="4" s="1"/>
  <c r="N280" i="4" s="1"/>
  <c r="N281" i="4" s="1"/>
  <c r="N282" i="4" s="1"/>
  <c r="N283" i="4" s="1"/>
  <c r="N284" i="4" s="1"/>
  <c r="N285" i="4" s="1"/>
  <c r="N286" i="4" s="1"/>
  <c r="N287" i="4" s="1"/>
  <c r="N288" i="4" s="1"/>
  <c r="N289" i="4" s="1"/>
  <c r="N290" i="4" s="1"/>
  <c r="N291" i="4" s="1"/>
  <c r="N292" i="4" s="1"/>
  <c r="N293" i="4" s="1"/>
  <c r="N294" i="4" s="1"/>
  <c r="N295" i="4" s="1"/>
  <c r="N296" i="4" s="1"/>
  <c r="N297" i="4" s="1"/>
  <c r="N298" i="4" s="1"/>
  <c r="N299" i="4" s="1"/>
  <c r="N300" i="4" s="1"/>
  <c r="N301" i="4" s="1"/>
  <c r="N302" i="4" s="1"/>
  <c r="N303" i="4" s="1"/>
  <c r="N304" i="4" s="1"/>
  <c r="N305" i="4" s="1"/>
  <c r="N306" i="4" s="1"/>
  <c r="N307" i="4" s="1"/>
  <c r="N308" i="4" s="1"/>
  <c r="K142" i="10" l="1"/>
  <c r="AE143" i="11"/>
  <c r="K143" i="10" s="1"/>
  <c r="AD143" i="11"/>
  <c r="I143" i="10" s="1"/>
  <c r="AK175" i="4"/>
  <c r="AH173" i="11"/>
  <c r="M173" i="10" s="1"/>
  <c r="AG228" i="4"/>
  <c r="AC226" i="11"/>
  <c r="AG226" i="11" s="1"/>
  <c r="L226" i="10" s="1"/>
  <c r="AD148" i="4"/>
  <c r="AB146" i="11"/>
  <c r="AF146" i="11" s="1"/>
  <c r="J146" i="10" s="1"/>
  <c r="M146" i="4"/>
  <c r="Z144" i="11"/>
  <c r="V146" i="4"/>
  <c r="AA144" i="11"/>
  <c r="W163" i="4"/>
  <c r="N309" i="4"/>
  <c r="AD144" i="11" l="1"/>
  <c r="I144" i="10" s="1"/>
  <c r="AE144" i="11"/>
  <c r="K144" i="10" s="1"/>
  <c r="M147" i="4"/>
  <c r="Z145" i="11"/>
  <c r="AG229" i="4"/>
  <c r="AC227" i="11"/>
  <c r="AG227" i="11" s="1"/>
  <c r="L227" i="10" s="1"/>
  <c r="V147" i="4"/>
  <c r="AA145" i="11"/>
  <c r="AD149" i="4"/>
  <c r="AB147" i="11"/>
  <c r="AF147" i="11" s="1"/>
  <c r="J147" i="10" s="1"/>
  <c r="AK176" i="4"/>
  <c r="AH174" i="11"/>
  <c r="M174" i="10" s="1"/>
  <c r="W164" i="4"/>
  <c r="N310" i="4"/>
  <c r="AE145" i="11" l="1"/>
  <c r="AD145" i="11"/>
  <c r="I145" i="10" s="1"/>
  <c r="K145" i="10"/>
  <c r="AD150" i="4"/>
  <c r="AB148" i="11"/>
  <c r="AF148" i="11" s="1"/>
  <c r="J148" i="10" s="1"/>
  <c r="AG230" i="4"/>
  <c r="AC228" i="11"/>
  <c r="AG228" i="11" s="1"/>
  <c r="L228" i="10" s="1"/>
  <c r="AK177" i="4"/>
  <c r="AH175" i="11"/>
  <c r="M175" i="10" s="1"/>
  <c r="V148" i="4"/>
  <c r="AA146" i="11"/>
  <c r="M148" i="4"/>
  <c r="Z146" i="11"/>
  <c r="W165" i="4"/>
  <c r="N311" i="4"/>
  <c r="AE146" i="11" l="1"/>
  <c r="K146" i="10" s="1"/>
  <c r="AD146" i="11"/>
  <c r="I146" i="10" s="1"/>
  <c r="V149" i="4"/>
  <c r="AA147" i="11"/>
  <c r="AG231" i="4"/>
  <c r="AC229" i="11"/>
  <c r="AG229" i="11" s="1"/>
  <c r="L229" i="10" s="1"/>
  <c r="M149" i="4"/>
  <c r="Z147" i="11"/>
  <c r="AK178" i="4"/>
  <c r="AH176" i="11"/>
  <c r="M176" i="10" s="1"/>
  <c r="AD151" i="4"/>
  <c r="AB149" i="11"/>
  <c r="AF149" i="11" s="1"/>
  <c r="J149" i="10" s="1"/>
  <c r="W167" i="4"/>
  <c r="W168" i="4" s="1"/>
  <c r="W169" i="4" s="1"/>
  <c r="W170" i="4" s="1"/>
  <c r="W171" i="4" s="1"/>
  <c r="W172" i="4" s="1"/>
  <c r="W173" i="4" s="1"/>
  <c r="W174" i="4" s="1"/>
  <c r="W175" i="4" s="1"/>
  <c r="W176" i="4" s="1"/>
  <c r="W177" i="4" s="1"/>
  <c r="W178" i="4" s="1"/>
  <c r="W179" i="4" s="1"/>
  <c r="W180" i="4" s="1"/>
  <c r="W181" i="4" s="1"/>
  <c r="W182" i="4" s="1"/>
  <c r="W183" i="4" s="1"/>
  <c r="W184" i="4" s="1"/>
  <c r="W185" i="4" s="1"/>
  <c r="W186" i="4" s="1"/>
  <c r="W187" i="4" s="1"/>
  <c r="W188" i="4" s="1"/>
  <c r="W189" i="4" s="1"/>
  <c r="W190" i="4" s="1"/>
  <c r="W191" i="4" s="1"/>
  <c r="W192" i="4" s="1"/>
  <c r="W193" i="4" s="1"/>
  <c r="W194" i="4" s="1"/>
  <c r="W195" i="4" s="1"/>
  <c r="W196" i="4" s="1"/>
  <c r="W197" i="4" s="1"/>
  <c r="W198" i="4" s="1"/>
  <c r="W199" i="4" s="1"/>
  <c r="W200" i="4" s="1"/>
  <c r="W201" i="4" s="1"/>
  <c r="W202" i="4" s="1"/>
  <c r="W203" i="4" s="1"/>
  <c r="W204" i="4" s="1"/>
  <c r="W205" i="4" s="1"/>
  <c r="W206" i="4" s="1"/>
  <c r="W207" i="4" s="1"/>
  <c r="W208" i="4" s="1"/>
  <c r="W209" i="4" s="1"/>
  <c r="W210" i="4" s="1"/>
  <c r="W211" i="4" s="1"/>
  <c r="W212" i="4" s="1"/>
  <c r="W213" i="4" s="1"/>
  <c r="W214" i="4" s="1"/>
  <c r="W215" i="4" s="1"/>
  <c r="W216" i="4" s="1"/>
  <c r="W217" i="4" s="1"/>
  <c r="W218" i="4" s="1"/>
  <c r="W219" i="4" s="1"/>
  <c r="W220" i="4" s="1"/>
  <c r="W221" i="4" s="1"/>
  <c r="W222" i="4" s="1"/>
  <c r="W223" i="4" s="1"/>
  <c r="W224" i="4" s="1"/>
  <c r="W225" i="4" s="1"/>
  <c r="W226" i="4" s="1"/>
  <c r="W227" i="4" s="1"/>
  <c r="W228" i="4" s="1"/>
  <c r="W229" i="4" s="1"/>
  <c r="W230" i="4" s="1"/>
  <c r="W231" i="4" s="1"/>
  <c r="W232" i="4" s="1"/>
  <c r="W233" i="4" s="1"/>
  <c r="W234" i="4" s="1"/>
  <c r="W235" i="4" s="1"/>
  <c r="W236" i="4" s="1"/>
  <c r="W237" i="4" s="1"/>
  <c r="W238" i="4" s="1"/>
  <c r="W239" i="4" s="1"/>
  <c r="W240" i="4" s="1"/>
  <c r="W241" i="4" s="1"/>
  <c r="W242" i="4" s="1"/>
  <c r="W243" i="4" s="1"/>
  <c r="W244" i="4" s="1"/>
  <c r="W245" i="4" s="1"/>
  <c r="W246" i="4" s="1"/>
  <c r="W247" i="4" s="1"/>
  <c r="W248" i="4" s="1"/>
  <c r="W249" i="4" s="1"/>
  <c r="W250" i="4" s="1"/>
  <c r="W251" i="4" s="1"/>
  <c r="W252" i="4" s="1"/>
  <c r="W253" i="4" s="1"/>
  <c r="W254" i="4" s="1"/>
  <c r="W255" i="4" s="1"/>
  <c r="W256" i="4" s="1"/>
  <c r="W257" i="4" s="1"/>
  <c r="W258" i="4" s="1"/>
  <c r="W259" i="4" s="1"/>
  <c r="W260" i="4" s="1"/>
  <c r="W261" i="4" s="1"/>
  <c r="W262" i="4" s="1"/>
  <c r="W263" i="4" s="1"/>
  <c r="W264" i="4" s="1"/>
  <c r="W265" i="4" s="1"/>
  <c r="W266" i="4" s="1"/>
  <c r="W267" i="4" s="1"/>
  <c r="W268" i="4" s="1"/>
  <c r="W269" i="4" s="1"/>
  <c r="W270" i="4" s="1"/>
  <c r="W271" i="4" s="1"/>
  <c r="W272" i="4" s="1"/>
  <c r="W273" i="4" s="1"/>
  <c r="W274" i="4" s="1"/>
  <c r="W275" i="4" s="1"/>
  <c r="W276" i="4" s="1"/>
  <c r="W277" i="4" s="1"/>
  <c r="W278" i="4" s="1"/>
  <c r="W279" i="4" s="1"/>
  <c r="W280" i="4" s="1"/>
  <c r="W281" i="4" s="1"/>
  <c r="W282" i="4" s="1"/>
  <c r="W283" i="4" s="1"/>
  <c r="W284" i="4" s="1"/>
  <c r="W285" i="4" s="1"/>
  <c r="W286" i="4" s="1"/>
  <c r="W287" i="4" s="1"/>
  <c r="W288" i="4" s="1"/>
  <c r="W289" i="4" s="1"/>
  <c r="W290" i="4" s="1"/>
  <c r="W291" i="4" s="1"/>
  <c r="W292" i="4" s="1"/>
  <c r="W293" i="4" s="1"/>
  <c r="W294" i="4" s="1"/>
  <c r="W295" i="4" s="1"/>
  <c r="W296" i="4" s="1"/>
  <c r="W297" i="4" s="1"/>
  <c r="W298" i="4" s="1"/>
  <c r="W299" i="4" s="1"/>
  <c r="W300" i="4" s="1"/>
  <c r="W301" i="4" s="1"/>
  <c r="W302" i="4" s="1"/>
  <c r="W303" i="4" s="1"/>
  <c r="W304" i="4" s="1"/>
  <c r="W305" i="4" s="1"/>
  <c r="W306" i="4" s="1"/>
  <c r="W307" i="4" s="1"/>
  <c r="W308" i="4" s="1"/>
  <c r="W309" i="4" s="1"/>
  <c r="W310" i="4" s="1"/>
  <c r="W311" i="4" s="1"/>
  <c r="W312" i="4" s="1"/>
  <c r="W313" i="4" s="1"/>
  <c r="W314" i="4" s="1"/>
  <c r="W315" i="4" s="1"/>
  <c r="W316" i="4" s="1"/>
  <c r="W317" i="4" s="1"/>
  <c r="W318" i="4" s="1"/>
  <c r="W319" i="4" s="1"/>
  <c r="W320" i="4" s="1"/>
  <c r="W321" i="4" s="1"/>
  <c r="W322" i="4" s="1"/>
  <c r="W323" i="4" s="1"/>
  <c r="W324" i="4" s="1"/>
  <c r="W325" i="4" s="1"/>
  <c r="W326" i="4" s="1"/>
  <c r="W327" i="4" s="1"/>
  <c r="W328" i="4" s="1"/>
  <c r="W329" i="4" s="1"/>
  <c r="W330" i="4" s="1"/>
  <c r="W331" i="4" s="1"/>
  <c r="W332" i="4" s="1"/>
  <c r="W333" i="4" s="1"/>
  <c r="W334" i="4" s="1"/>
  <c r="W335" i="4" s="1"/>
  <c r="W336" i="4" s="1"/>
  <c r="W337" i="4" s="1"/>
  <c r="W338" i="4" s="1"/>
  <c r="W339" i="4" s="1"/>
  <c r="W340" i="4" s="1"/>
  <c r="W341" i="4" s="1"/>
  <c r="W342" i="4" s="1"/>
  <c r="W343" i="4" s="1"/>
  <c r="W344" i="4" s="1"/>
  <c r="W345" i="4" s="1"/>
  <c r="W346" i="4" s="1"/>
  <c r="W347" i="4" s="1"/>
  <c r="W348" i="4" s="1"/>
  <c r="W349" i="4" s="1"/>
  <c r="W350" i="4" s="1"/>
  <c r="W351" i="4" s="1"/>
  <c r="N312" i="4"/>
  <c r="AE147" i="11" l="1"/>
  <c r="K147" i="10" s="1"/>
  <c r="AD147" i="11"/>
  <c r="I147" i="10" s="1"/>
  <c r="AK179" i="4"/>
  <c r="AH177" i="11"/>
  <c r="M177" i="10" s="1"/>
  <c r="AG232" i="4"/>
  <c r="AC230" i="11"/>
  <c r="AG230" i="11" s="1"/>
  <c r="L230" i="10" s="1"/>
  <c r="AD152" i="4"/>
  <c r="AB150" i="11"/>
  <c r="AF150" i="11" s="1"/>
  <c r="J150" i="10" s="1"/>
  <c r="M150" i="4"/>
  <c r="Z148" i="11"/>
  <c r="V150" i="4"/>
  <c r="AA148" i="11"/>
  <c r="N313" i="4"/>
  <c r="AE148" i="11" l="1"/>
  <c r="K148" i="10" s="1"/>
  <c r="AD148" i="11"/>
  <c r="I148" i="10" s="1"/>
  <c r="M151" i="4"/>
  <c r="Z149" i="11"/>
  <c r="AG233" i="4"/>
  <c r="AC231" i="11"/>
  <c r="AG231" i="11" s="1"/>
  <c r="L231" i="10" s="1"/>
  <c r="V151" i="4"/>
  <c r="AA149" i="11"/>
  <c r="AD153" i="4"/>
  <c r="AB151" i="11"/>
  <c r="AF151" i="11" s="1"/>
  <c r="J151" i="10" s="1"/>
  <c r="AK180" i="4"/>
  <c r="AH178" i="11"/>
  <c r="M178" i="10" s="1"/>
  <c r="N314" i="4"/>
  <c r="AE149" i="11" l="1"/>
  <c r="AD149" i="11"/>
  <c r="I149" i="10"/>
  <c r="AG234" i="4"/>
  <c r="AC232" i="11"/>
  <c r="AG232" i="11" s="1"/>
  <c r="L232" i="10" s="1"/>
  <c r="AD154" i="4"/>
  <c r="AB152" i="11"/>
  <c r="AF152" i="11" s="1"/>
  <c r="J152" i="10" s="1"/>
  <c r="AK181" i="4"/>
  <c r="AH179" i="11"/>
  <c r="M179" i="10" s="1"/>
  <c r="V152" i="4"/>
  <c r="AA150" i="11"/>
  <c r="M152" i="4"/>
  <c r="Z150" i="11"/>
  <c r="N315" i="4"/>
  <c r="K149" i="10" l="1"/>
  <c r="AE150" i="11"/>
  <c r="K150" i="10" s="1"/>
  <c r="AD150" i="11"/>
  <c r="I150" i="10" s="1"/>
  <c r="V153" i="4"/>
  <c r="AA151" i="11"/>
  <c r="AD155" i="4"/>
  <c r="AB153" i="11"/>
  <c r="AF153" i="11" s="1"/>
  <c r="J153" i="10" s="1"/>
  <c r="M153" i="4"/>
  <c r="Z151" i="11"/>
  <c r="AK182" i="4"/>
  <c r="AH180" i="11"/>
  <c r="M180" i="10" s="1"/>
  <c r="AG235" i="4"/>
  <c r="AC233" i="11"/>
  <c r="AG233" i="11" s="1"/>
  <c r="L233" i="10" s="1"/>
  <c r="N316" i="4"/>
  <c r="AD151" i="11" l="1"/>
  <c r="I151" i="10" s="1"/>
  <c r="AE151" i="11"/>
  <c r="K151" i="10" s="1"/>
  <c r="AK183" i="4"/>
  <c r="AH181" i="11"/>
  <c r="M181" i="10" s="1"/>
  <c r="AD156" i="4"/>
  <c r="AB154" i="11"/>
  <c r="AF154" i="11" s="1"/>
  <c r="J154" i="10" s="1"/>
  <c r="AG236" i="4"/>
  <c r="AC234" i="11"/>
  <c r="AG234" i="11" s="1"/>
  <c r="L234" i="10" s="1"/>
  <c r="M154" i="4"/>
  <c r="Z152" i="11"/>
  <c r="V154" i="4"/>
  <c r="AA152" i="11"/>
  <c r="N317" i="4"/>
  <c r="AD152" i="11" l="1"/>
  <c r="I152" i="10" s="1"/>
  <c r="AE152" i="11"/>
  <c r="K152" i="10" s="1"/>
  <c r="M155" i="4"/>
  <c r="Z153" i="11"/>
  <c r="AD157" i="4"/>
  <c r="AB155" i="11"/>
  <c r="AF155" i="11" s="1"/>
  <c r="J155" i="10" s="1"/>
  <c r="V155" i="4"/>
  <c r="AA153" i="11"/>
  <c r="AG237" i="4"/>
  <c r="AC235" i="11"/>
  <c r="AG235" i="11" s="1"/>
  <c r="L235" i="10" s="1"/>
  <c r="AK184" i="4"/>
  <c r="AH182" i="11"/>
  <c r="M182" i="10" s="1"/>
  <c r="N318" i="4"/>
  <c r="AD153" i="11" l="1"/>
  <c r="I153" i="10" s="1"/>
  <c r="AE153" i="11"/>
  <c r="K153" i="10"/>
  <c r="AG238" i="4"/>
  <c r="AC236" i="11"/>
  <c r="AG236" i="11" s="1"/>
  <c r="L236" i="10" s="1"/>
  <c r="AD158" i="4"/>
  <c r="AB156" i="11"/>
  <c r="AF156" i="11" s="1"/>
  <c r="J156" i="10" s="1"/>
  <c r="AK185" i="4"/>
  <c r="AH183" i="11"/>
  <c r="M183" i="10" s="1"/>
  <c r="V156" i="4"/>
  <c r="AA154" i="11"/>
  <c r="M156" i="4"/>
  <c r="Z154" i="11"/>
  <c r="N319" i="4"/>
  <c r="AE154" i="11" l="1"/>
  <c r="K154" i="10" s="1"/>
  <c r="AD154" i="11"/>
  <c r="I154" i="10" s="1"/>
  <c r="V157" i="4"/>
  <c r="AA155" i="11"/>
  <c r="AD159" i="4"/>
  <c r="AB157" i="11"/>
  <c r="AF157" i="11" s="1"/>
  <c r="J157" i="10" s="1"/>
  <c r="M157" i="4"/>
  <c r="Z155" i="11"/>
  <c r="AK186" i="4"/>
  <c r="AH184" i="11"/>
  <c r="M184" i="10" s="1"/>
  <c r="AG239" i="4"/>
  <c r="AC237" i="11"/>
  <c r="AG237" i="11" s="1"/>
  <c r="L237" i="10" s="1"/>
  <c r="N320" i="4"/>
  <c r="AE155" i="11" l="1"/>
  <c r="AD155" i="11"/>
  <c r="I155" i="10" s="1"/>
  <c r="K155" i="10"/>
  <c r="AK187" i="4"/>
  <c r="AH185" i="11"/>
  <c r="M185" i="10" s="1"/>
  <c r="AD160" i="4"/>
  <c r="AB158" i="11"/>
  <c r="AF158" i="11" s="1"/>
  <c r="J158" i="10" s="1"/>
  <c r="AG240" i="4"/>
  <c r="AC238" i="11"/>
  <c r="AG238" i="11" s="1"/>
  <c r="L238" i="10" s="1"/>
  <c r="M158" i="4"/>
  <c r="Z156" i="11"/>
  <c r="V158" i="4"/>
  <c r="AA156" i="11"/>
  <c r="N321" i="4"/>
  <c r="AD156" i="11" l="1"/>
  <c r="I156" i="10" s="1"/>
  <c r="AE156" i="11"/>
  <c r="K156" i="10" s="1"/>
  <c r="M159" i="4"/>
  <c r="Z157" i="11"/>
  <c r="AD161" i="4"/>
  <c r="AB159" i="11"/>
  <c r="AF159" i="11" s="1"/>
  <c r="J159" i="10" s="1"/>
  <c r="V159" i="4"/>
  <c r="AA157" i="11"/>
  <c r="AG241" i="4"/>
  <c r="AC240" i="11" s="1"/>
  <c r="AG240" i="11" s="1"/>
  <c r="L240" i="10" s="1"/>
  <c r="AC239" i="11"/>
  <c r="AG239" i="11" s="1"/>
  <c r="L239" i="10" s="1"/>
  <c r="AK188" i="4"/>
  <c r="AH186" i="11"/>
  <c r="M186" i="10" s="1"/>
  <c r="N322" i="4"/>
  <c r="AE157" i="11" l="1"/>
  <c r="K157" i="10" s="1"/>
  <c r="AD157" i="11"/>
  <c r="I157" i="10" s="1"/>
  <c r="AD162" i="4"/>
  <c r="AB160" i="11"/>
  <c r="AF160" i="11" s="1"/>
  <c r="J160" i="10" s="1"/>
  <c r="AK189" i="4"/>
  <c r="AH187" i="11"/>
  <c r="M187" i="10" s="1"/>
  <c r="V160" i="4"/>
  <c r="AA158" i="11"/>
  <c r="M160" i="4"/>
  <c r="Z158" i="11"/>
  <c r="N323" i="4"/>
  <c r="AD158" i="11" l="1"/>
  <c r="I158" i="10" s="1"/>
  <c r="AE158" i="11"/>
  <c r="K158" i="10" s="1"/>
  <c r="M161" i="4"/>
  <c r="Z159" i="11"/>
  <c r="AK190" i="4"/>
  <c r="AH188" i="11"/>
  <c r="M188" i="10" s="1"/>
  <c r="V161" i="4"/>
  <c r="AA159" i="11"/>
  <c r="AD163" i="4"/>
  <c r="AB161" i="11"/>
  <c r="AF161" i="11" s="1"/>
  <c r="J161" i="10" s="1"/>
  <c r="N324" i="4"/>
  <c r="AE159" i="11" l="1"/>
  <c r="AD159" i="11"/>
  <c r="I159" i="10" s="1"/>
  <c r="K159" i="10"/>
  <c r="AD164" i="4"/>
  <c r="AB162" i="11"/>
  <c r="AF162" i="11" s="1"/>
  <c r="J162" i="10" s="1"/>
  <c r="AK191" i="4"/>
  <c r="AH189" i="11"/>
  <c r="M189" i="10" s="1"/>
  <c r="V162" i="4"/>
  <c r="AA160" i="11"/>
  <c r="M162" i="4"/>
  <c r="Z160" i="11"/>
  <c r="N325" i="4"/>
  <c r="AE160" i="11" l="1"/>
  <c r="K160" i="10" s="1"/>
  <c r="AD160" i="11"/>
  <c r="I160" i="10" s="1"/>
  <c r="M163" i="4"/>
  <c r="Z161" i="11"/>
  <c r="AK192" i="4"/>
  <c r="AH190" i="11"/>
  <c r="M190" i="10" s="1"/>
  <c r="V163" i="4"/>
  <c r="AA161" i="11"/>
  <c r="AD165" i="4"/>
  <c r="AB163" i="11"/>
  <c r="AF163" i="11" s="1"/>
  <c r="J163" i="10" s="1"/>
  <c r="N326" i="4"/>
  <c r="AE161" i="11" l="1"/>
  <c r="K161" i="10" s="1"/>
  <c r="AD161" i="11"/>
  <c r="I161" i="10" s="1"/>
  <c r="AD167" i="4"/>
  <c r="AB164" i="11"/>
  <c r="AF164" i="11" s="1"/>
  <c r="J164" i="10" s="1"/>
  <c r="AK193" i="4"/>
  <c r="AH191" i="11"/>
  <c r="M191" i="10" s="1"/>
  <c r="V164" i="4"/>
  <c r="AA162" i="11"/>
  <c r="M164" i="4"/>
  <c r="Z162" i="11"/>
  <c r="N327" i="4"/>
  <c r="AD162" i="11" l="1"/>
  <c r="I162" i="10" s="1"/>
  <c r="AE162" i="11"/>
  <c r="K162" i="10" s="1"/>
  <c r="M165" i="4"/>
  <c r="Z163" i="11"/>
  <c r="AK194" i="4"/>
  <c r="AH192" i="11"/>
  <c r="M192" i="10" s="1"/>
  <c r="V165" i="4"/>
  <c r="AA163" i="11"/>
  <c r="AD168" i="4"/>
  <c r="AB166" i="11"/>
  <c r="AF166" i="11" s="1"/>
  <c r="J166" i="10" s="1"/>
  <c r="N328" i="4"/>
  <c r="AE163" i="11" l="1"/>
  <c r="AD163" i="11"/>
  <c r="I163" i="10" s="1"/>
  <c r="AD169" i="4"/>
  <c r="AB167" i="11"/>
  <c r="AF167" i="11" s="1"/>
  <c r="J167" i="10" s="1"/>
  <c r="AK195" i="4"/>
  <c r="AH193" i="11"/>
  <c r="M193" i="10" s="1"/>
  <c r="V167" i="4"/>
  <c r="AA164" i="11"/>
  <c r="M167" i="4"/>
  <c r="Z164" i="11"/>
  <c r="N329" i="4"/>
  <c r="K163" i="10" l="1"/>
  <c r="AE164" i="11"/>
  <c r="K164" i="10" s="1"/>
  <c r="AD164" i="11"/>
  <c r="I164" i="10" s="1"/>
  <c r="M168" i="4"/>
  <c r="Z166" i="11"/>
  <c r="AK196" i="4"/>
  <c r="AH194" i="11"/>
  <c r="M194" i="10" s="1"/>
  <c r="V168" i="4"/>
  <c r="AA166" i="11"/>
  <c r="AD170" i="4"/>
  <c r="AB168" i="11"/>
  <c r="AF168" i="11" s="1"/>
  <c r="J168" i="10" s="1"/>
  <c r="N330" i="4"/>
  <c r="AD166" i="11" l="1"/>
  <c r="AE166" i="11"/>
  <c r="K166" i="10" s="1"/>
  <c r="AD171" i="4"/>
  <c r="AB169" i="11"/>
  <c r="AF169" i="11" s="1"/>
  <c r="J169" i="10" s="1"/>
  <c r="AK197" i="4"/>
  <c r="AH195" i="11"/>
  <c r="M195" i="10" s="1"/>
  <c r="V169" i="4"/>
  <c r="AA167" i="11"/>
  <c r="M169" i="4"/>
  <c r="Z167" i="11"/>
  <c r="N331" i="4"/>
  <c r="I166" i="10" l="1"/>
  <c r="AE167" i="11"/>
  <c r="K167" i="10" s="1"/>
  <c r="AD167" i="11"/>
  <c r="I167" i="10"/>
  <c r="M170" i="4"/>
  <c r="Z168" i="11"/>
  <c r="AK198" i="4"/>
  <c r="AH196" i="11"/>
  <c r="M196" i="10" s="1"/>
  <c r="V170" i="4"/>
  <c r="AA168" i="11"/>
  <c r="AD172" i="4"/>
  <c r="AB170" i="11"/>
  <c r="AF170" i="11" s="1"/>
  <c r="J170" i="10" s="1"/>
  <c r="N332" i="4"/>
  <c r="AD168" i="11" l="1"/>
  <c r="AE168" i="11"/>
  <c r="K168" i="10" s="1"/>
  <c r="I168" i="10"/>
  <c r="AD173" i="4"/>
  <c r="AB171" i="11"/>
  <c r="AF171" i="11" s="1"/>
  <c r="J171" i="10" s="1"/>
  <c r="AK199" i="4"/>
  <c r="AH197" i="11"/>
  <c r="M197" i="10" s="1"/>
  <c r="V171" i="4"/>
  <c r="AA169" i="11"/>
  <c r="M171" i="4"/>
  <c r="Z169" i="11"/>
  <c r="N333" i="4"/>
  <c r="AE169" i="11" l="1"/>
  <c r="K169" i="10" s="1"/>
  <c r="AD169" i="11"/>
  <c r="M172" i="4"/>
  <c r="Z170" i="11"/>
  <c r="AK200" i="4"/>
  <c r="AH198" i="11"/>
  <c r="M198" i="10" s="1"/>
  <c r="V172" i="4"/>
  <c r="AA170" i="11"/>
  <c r="AD174" i="4"/>
  <c r="AB172" i="11"/>
  <c r="AF172" i="11" s="1"/>
  <c r="J172" i="10" s="1"/>
  <c r="N334" i="4"/>
  <c r="I169" i="10" l="1"/>
  <c r="AD170" i="11"/>
  <c r="AE170" i="11"/>
  <c r="K170" i="10" s="1"/>
  <c r="AD175" i="4"/>
  <c r="AB173" i="11"/>
  <c r="AF173" i="11" s="1"/>
  <c r="J173" i="10" s="1"/>
  <c r="AK201" i="4"/>
  <c r="AH199" i="11"/>
  <c r="M199" i="10" s="1"/>
  <c r="V173" i="4"/>
  <c r="AA171" i="11"/>
  <c r="M173" i="4"/>
  <c r="Z171" i="11"/>
  <c r="N335" i="4"/>
  <c r="I170" i="10" l="1"/>
  <c r="AE171" i="11"/>
  <c r="K171" i="10" s="1"/>
  <c r="AD171" i="11"/>
  <c r="I171" i="10"/>
  <c r="M174" i="4"/>
  <c r="Z172" i="11"/>
  <c r="AK202" i="4"/>
  <c r="AH200" i="11"/>
  <c r="M200" i="10" s="1"/>
  <c r="V174" i="4"/>
  <c r="AA172" i="11"/>
  <c r="AD176" i="4"/>
  <c r="AB174" i="11"/>
  <c r="AF174" i="11" s="1"/>
  <c r="J174" i="10" s="1"/>
  <c r="N336" i="4"/>
  <c r="AD172" i="11" l="1"/>
  <c r="I172" i="10" s="1"/>
  <c r="AE172" i="11"/>
  <c r="K172" i="10" s="1"/>
  <c r="AD177" i="4"/>
  <c r="AB175" i="11"/>
  <c r="AF175" i="11" s="1"/>
  <c r="J175" i="10" s="1"/>
  <c r="AK203" i="4"/>
  <c r="AH201" i="11"/>
  <c r="M201" i="10" s="1"/>
  <c r="V175" i="4"/>
  <c r="AA173" i="11"/>
  <c r="M175" i="4"/>
  <c r="Z173" i="11"/>
  <c r="N337" i="4"/>
  <c r="AE173" i="11" l="1"/>
  <c r="K173" i="10" s="1"/>
  <c r="AD173" i="11"/>
  <c r="I173" i="10"/>
  <c r="M176" i="4"/>
  <c r="Z174" i="11"/>
  <c r="AK204" i="4"/>
  <c r="AH202" i="11"/>
  <c r="M202" i="10" s="1"/>
  <c r="V176" i="4"/>
  <c r="AA174" i="11"/>
  <c r="AD178" i="4"/>
  <c r="AB176" i="11"/>
  <c r="AF176" i="11" s="1"/>
  <c r="J176" i="10" s="1"/>
  <c r="N338" i="4"/>
  <c r="AD174" i="11" l="1"/>
  <c r="AE174" i="11"/>
  <c r="K174" i="10" s="1"/>
  <c r="AD179" i="4"/>
  <c r="AB177" i="11"/>
  <c r="AF177" i="11" s="1"/>
  <c r="J177" i="10" s="1"/>
  <c r="AK205" i="4"/>
  <c r="AH203" i="11"/>
  <c r="M203" i="10" s="1"/>
  <c r="V177" i="4"/>
  <c r="AA175" i="11"/>
  <c r="M177" i="4"/>
  <c r="Z175" i="11"/>
  <c r="N339" i="4"/>
  <c r="I174" i="10" l="1"/>
  <c r="AE175" i="11"/>
  <c r="K175" i="10" s="1"/>
  <c r="AD175" i="11"/>
  <c r="I175" i="10"/>
  <c r="M178" i="4"/>
  <c r="Z176" i="11"/>
  <c r="AK206" i="4"/>
  <c r="AH204" i="11"/>
  <c r="M204" i="10" s="1"/>
  <c r="V178" i="4"/>
  <c r="AA176" i="11"/>
  <c r="AD180" i="4"/>
  <c r="AB178" i="11"/>
  <c r="AF178" i="11" s="1"/>
  <c r="J178" i="10" s="1"/>
  <c r="N340" i="4"/>
  <c r="AD176" i="11" l="1"/>
  <c r="AE176" i="11"/>
  <c r="K176" i="10" s="1"/>
  <c r="AD181" i="4"/>
  <c r="AB179" i="11"/>
  <c r="AF179" i="11" s="1"/>
  <c r="J179" i="10" s="1"/>
  <c r="AK207" i="4"/>
  <c r="AH205" i="11"/>
  <c r="M205" i="10" s="1"/>
  <c r="V179" i="4"/>
  <c r="AA177" i="11"/>
  <c r="M179" i="4"/>
  <c r="Z177" i="11"/>
  <c r="N341" i="4"/>
  <c r="I176" i="10" l="1"/>
  <c r="AE177" i="11"/>
  <c r="K177" i="10" s="1"/>
  <c r="AD177" i="11"/>
  <c r="I177" i="10"/>
  <c r="M180" i="4"/>
  <c r="Z178" i="11"/>
  <c r="AK208" i="4"/>
  <c r="AH206" i="11"/>
  <c r="M206" i="10" s="1"/>
  <c r="V180" i="4"/>
  <c r="AA178" i="11"/>
  <c r="AD182" i="4"/>
  <c r="AB180" i="11"/>
  <c r="AF180" i="11" s="1"/>
  <c r="J180" i="10" s="1"/>
  <c r="N342" i="4"/>
  <c r="AD178" i="11" l="1"/>
  <c r="AE178" i="11"/>
  <c r="K178" i="10" s="1"/>
  <c r="I178" i="10"/>
  <c r="AD183" i="4"/>
  <c r="AB181" i="11"/>
  <c r="AF181" i="11" s="1"/>
  <c r="J181" i="10" s="1"/>
  <c r="AK209" i="4"/>
  <c r="AH207" i="11"/>
  <c r="M207" i="10" s="1"/>
  <c r="V181" i="4"/>
  <c r="AA179" i="11"/>
  <c r="M181" i="4"/>
  <c r="Z179" i="11"/>
  <c r="N343" i="4"/>
  <c r="AE179" i="11" l="1"/>
  <c r="K179" i="10" s="1"/>
  <c r="AD179" i="11"/>
  <c r="I179" i="10" s="1"/>
  <c r="M182" i="4"/>
  <c r="Z180" i="11"/>
  <c r="AK210" i="4"/>
  <c r="AH208" i="11"/>
  <c r="M208" i="10" s="1"/>
  <c r="V182" i="4"/>
  <c r="AA180" i="11"/>
  <c r="AD184" i="4"/>
  <c r="AB182" i="11"/>
  <c r="AF182" i="11" s="1"/>
  <c r="J182" i="10" s="1"/>
  <c r="N344" i="4"/>
  <c r="AE180" i="11" l="1"/>
  <c r="K180" i="10" s="1"/>
  <c r="AD180" i="11"/>
  <c r="I180" i="10" s="1"/>
  <c r="AD185" i="4"/>
  <c r="AB183" i="11"/>
  <c r="AF183" i="11" s="1"/>
  <c r="J183" i="10" s="1"/>
  <c r="AK211" i="4"/>
  <c r="AH209" i="11"/>
  <c r="M209" i="10" s="1"/>
  <c r="V183" i="4"/>
  <c r="AA181" i="11"/>
  <c r="M183" i="4"/>
  <c r="Z181" i="11"/>
  <c r="N345" i="4"/>
  <c r="AE181" i="11" l="1"/>
  <c r="K181" i="10" s="1"/>
  <c r="AD181" i="11"/>
  <c r="I181" i="10"/>
  <c r="M184" i="4"/>
  <c r="Z182" i="11"/>
  <c r="AK212" i="4"/>
  <c r="AH210" i="11"/>
  <c r="M210" i="10" s="1"/>
  <c r="V184" i="4"/>
  <c r="AA182" i="11"/>
  <c r="AD186" i="4"/>
  <c r="AB184" i="11"/>
  <c r="AF184" i="11" s="1"/>
  <c r="J184" i="10" s="1"/>
  <c r="N346" i="4"/>
  <c r="AD182" i="11" l="1"/>
  <c r="AE182" i="11"/>
  <c r="K182" i="10" s="1"/>
  <c r="AD187" i="4"/>
  <c r="AB185" i="11"/>
  <c r="AF185" i="11" s="1"/>
  <c r="J185" i="10" s="1"/>
  <c r="AK213" i="4"/>
  <c r="AH211" i="11"/>
  <c r="M211" i="10" s="1"/>
  <c r="V185" i="4"/>
  <c r="AA183" i="11"/>
  <c r="M185" i="4"/>
  <c r="Z183" i="11"/>
  <c r="N347" i="4"/>
  <c r="I182" i="10" l="1"/>
  <c r="AE183" i="11"/>
  <c r="K183" i="10" s="1"/>
  <c r="AD183" i="11"/>
  <c r="I183" i="10"/>
  <c r="M186" i="4"/>
  <c r="Z184" i="11"/>
  <c r="AK214" i="4"/>
  <c r="AH212" i="11"/>
  <c r="M212" i="10" s="1"/>
  <c r="V186" i="4"/>
  <c r="AA184" i="11"/>
  <c r="AD188" i="4"/>
  <c r="AB186" i="11"/>
  <c r="AF186" i="11" s="1"/>
  <c r="J186" i="10" s="1"/>
  <c r="N348" i="4"/>
  <c r="AE184" i="11" l="1"/>
  <c r="K184" i="10" s="1"/>
  <c r="AD184" i="11"/>
  <c r="I184" i="10"/>
  <c r="AK215" i="4"/>
  <c r="AH213" i="11"/>
  <c r="M213" i="10" s="1"/>
  <c r="AD189" i="4"/>
  <c r="AB187" i="11"/>
  <c r="AF187" i="11" s="1"/>
  <c r="J187" i="10" s="1"/>
  <c r="V187" i="4"/>
  <c r="AA185" i="11"/>
  <c r="M187" i="4"/>
  <c r="Z185" i="11"/>
  <c r="N349" i="4"/>
  <c r="AD185" i="11" l="1"/>
  <c r="AE185" i="11"/>
  <c r="K185" i="10" s="1"/>
  <c r="I185" i="10"/>
  <c r="M188" i="4"/>
  <c r="Z186" i="11"/>
  <c r="AD190" i="4"/>
  <c r="AB188" i="11"/>
  <c r="AF188" i="11" s="1"/>
  <c r="J188" i="10" s="1"/>
  <c r="V188" i="4"/>
  <c r="AA186" i="11"/>
  <c r="AK216" i="4"/>
  <c r="AH214" i="11"/>
  <c r="M214" i="10" s="1"/>
  <c r="N350" i="4"/>
  <c r="AD186" i="11" l="1"/>
  <c r="AE186" i="11"/>
  <c r="K186" i="10" s="1"/>
  <c r="AK217" i="4"/>
  <c r="AH215" i="11"/>
  <c r="M215" i="10" s="1"/>
  <c r="AD191" i="4"/>
  <c r="AB189" i="11"/>
  <c r="AF189" i="11" s="1"/>
  <c r="J189" i="10" s="1"/>
  <c r="V189" i="4"/>
  <c r="AA187" i="11"/>
  <c r="M189" i="4"/>
  <c r="Z187" i="11"/>
  <c r="N351" i="4"/>
  <c r="I186" i="10" l="1"/>
  <c r="AD187" i="11"/>
  <c r="I187" i="10" s="1"/>
  <c r="AE187" i="11"/>
  <c r="K187" i="10" s="1"/>
  <c r="M190" i="4"/>
  <c r="Z188" i="11"/>
  <c r="AD192" i="4"/>
  <c r="AB190" i="11"/>
  <c r="AF190" i="11" s="1"/>
  <c r="J190" i="10" s="1"/>
  <c r="V190" i="4"/>
  <c r="AA188" i="11"/>
  <c r="AK218" i="4"/>
  <c r="AH216" i="11"/>
  <c r="M216" i="10" s="1"/>
  <c r="AD188" i="11" l="1"/>
  <c r="AE188" i="11"/>
  <c r="K188" i="10" s="1"/>
  <c r="I188" i="10"/>
  <c r="AK219" i="4"/>
  <c r="AH217" i="11"/>
  <c r="M217" i="10" s="1"/>
  <c r="AD193" i="4"/>
  <c r="AB191" i="11"/>
  <c r="AF191" i="11" s="1"/>
  <c r="J191" i="10" s="1"/>
  <c r="V191" i="4"/>
  <c r="AA189" i="11"/>
  <c r="M191" i="4"/>
  <c r="Z189" i="11"/>
  <c r="AD189" i="11" l="1"/>
  <c r="AE189" i="11"/>
  <c r="K189" i="10" s="1"/>
  <c r="I189" i="10"/>
  <c r="M192" i="4"/>
  <c r="Z190" i="11"/>
  <c r="AD194" i="4"/>
  <c r="AB192" i="11"/>
  <c r="AF192" i="11" s="1"/>
  <c r="J192" i="10" s="1"/>
  <c r="V192" i="4"/>
  <c r="AA190" i="11"/>
  <c r="AK220" i="4"/>
  <c r="AH218" i="11"/>
  <c r="M218" i="10" s="1"/>
  <c r="AD190" i="11" l="1"/>
  <c r="AE190" i="11"/>
  <c r="K190" i="10" s="1"/>
  <c r="I190" i="10"/>
  <c r="AK221" i="4"/>
  <c r="AH219" i="11"/>
  <c r="M219" i="10" s="1"/>
  <c r="AD195" i="4"/>
  <c r="AB193" i="11"/>
  <c r="AF193" i="11" s="1"/>
  <c r="J193" i="10" s="1"/>
  <c r="V193" i="4"/>
  <c r="AA191" i="11"/>
  <c r="M193" i="4"/>
  <c r="Z191" i="11"/>
  <c r="AD191" i="11" l="1"/>
  <c r="AE191" i="11"/>
  <c r="K191" i="10" s="1"/>
  <c r="I191" i="10"/>
  <c r="M194" i="4"/>
  <c r="Z192" i="11"/>
  <c r="AD196" i="4"/>
  <c r="AB194" i="11"/>
  <c r="AF194" i="11" s="1"/>
  <c r="J194" i="10" s="1"/>
  <c r="V194" i="4"/>
  <c r="AA192" i="11"/>
  <c r="AK222" i="4"/>
  <c r="AH220" i="11"/>
  <c r="M220" i="10" s="1"/>
  <c r="AD192" i="11" l="1"/>
  <c r="AE192" i="11"/>
  <c r="K192" i="10" s="1"/>
  <c r="I192" i="10"/>
  <c r="AK223" i="4"/>
  <c r="AH221" i="11"/>
  <c r="M221" i="10" s="1"/>
  <c r="AD197" i="4"/>
  <c r="AB195" i="11"/>
  <c r="AF195" i="11" s="1"/>
  <c r="J195" i="10" s="1"/>
  <c r="V195" i="4"/>
  <c r="AA193" i="11"/>
  <c r="M195" i="4"/>
  <c r="Z193" i="11"/>
  <c r="AE193" i="11" l="1"/>
  <c r="K193" i="10" s="1"/>
  <c r="AD193" i="11"/>
  <c r="M196" i="4"/>
  <c r="Z194" i="11"/>
  <c r="AD198" i="4"/>
  <c r="AB196" i="11"/>
  <c r="AF196" i="11" s="1"/>
  <c r="J196" i="10" s="1"/>
  <c r="V196" i="4"/>
  <c r="AA194" i="11"/>
  <c r="AK224" i="4"/>
  <c r="AH222" i="11"/>
  <c r="M222" i="10" s="1"/>
  <c r="I193" i="10" l="1"/>
  <c r="AD194" i="11"/>
  <c r="AE194" i="11"/>
  <c r="K194" i="10" s="1"/>
  <c r="I194" i="10"/>
  <c r="AK225" i="4"/>
  <c r="AH223" i="11"/>
  <c r="M223" i="10" s="1"/>
  <c r="AD199" i="4"/>
  <c r="AB197" i="11"/>
  <c r="AF197" i="11" s="1"/>
  <c r="J197" i="10" s="1"/>
  <c r="V197" i="4"/>
  <c r="AA195" i="11"/>
  <c r="M197" i="4"/>
  <c r="Z195" i="11"/>
  <c r="AD195" i="11" l="1"/>
  <c r="AE195" i="11"/>
  <c r="K195" i="10" s="1"/>
  <c r="I195" i="10"/>
  <c r="M198" i="4"/>
  <c r="Z196" i="11"/>
  <c r="AD200" i="4"/>
  <c r="AB198" i="11"/>
  <c r="AF198" i="11" s="1"/>
  <c r="J198" i="10" s="1"/>
  <c r="V198" i="4"/>
  <c r="AA196" i="11"/>
  <c r="AK226" i="4"/>
  <c r="AH224" i="11"/>
  <c r="M224" i="10" s="1"/>
  <c r="AD196" i="11" l="1"/>
  <c r="AE196" i="11"/>
  <c r="K196" i="10" s="1"/>
  <c r="I196" i="10"/>
  <c r="AK227" i="4"/>
  <c r="AH225" i="11"/>
  <c r="M225" i="10" s="1"/>
  <c r="AD201" i="4"/>
  <c r="AB199" i="11"/>
  <c r="AF199" i="11" s="1"/>
  <c r="J199" i="10" s="1"/>
  <c r="V199" i="4"/>
  <c r="AA197" i="11"/>
  <c r="M199" i="4"/>
  <c r="Z197" i="11"/>
  <c r="AE197" i="11" l="1"/>
  <c r="K197" i="10" s="1"/>
  <c r="AD197" i="11"/>
  <c r="I197" i="10"/>
  <c r="V200" i="4"/>
  <c r="AA198" i="11"/>
  <c r="AK228" i="4"/>
  <c r="AH226" i="11"/>
  <c r="M226" i="10" s="1"/>
  <c r="M200" i="4"/>
  <c r="Z198" i="11"/>
  <c r="AD202" i="4"/>
  <c r="AB200" i="11"/>
  <c r="AF200" i="11" s="1"/>
  <c r="J200" i="10" s="1"/>
  <c r="AE198" i="11" l="1"/>
  <c r="K198" i="10" s="1"/>
  <c r="AD198" i="11"/>
  <c r="I198" i="10"/>
  <c r="AD203" i="4"/>
  <c r="AB201" i="11"/>
  <c r="AF201" i="11" s="1"/>
  <c r="J201" i="10" s="1"/>
  <c r="AK229" i="4"/>
  <c r="AH227" i="11"/>
  <c r="M227" i="10" s="1"/>
  <c r="M201" i="4"/>
  <c r="Z199" i="11"/>
  <c r="V201" i="4"/>
  <c r="AA199" i="11"/>
  <c r="AD199" i="11" l="1"/>
  <c r="AE199" i="11"/>
  <c r="K199" i="10" s="1"/>
  <c r="I199" i="10"/>
  <c r="V202" i="4"/>
  <c r="AA200" i="11"/>
  <c r="AK230" i="4"/>
  <c r="AH228" i="11"/>
  <c r="M228" i="10" s="1"/>
  <c r="M202" i="4"/>
  <c r="Z200" i="11"/>
  <c r="AD204" i="4"/>
  <c r="AB202" i="11"/>
  <c r="AF202" i="11" s="1"/>
  <c r="J202" i="10" s="1"/>
  <c r="AE200" i="11" l="1"/>
  <c r="K200" i="10" s="1"/>
  <c r="AD200" i="11"/>
  <c r="I200" i="10"/>
  <c r="AD205" i="4"/>
  <c r="AB203" i="11"/>
  <c r="AF203" i="11" s="1"/>
  <c r="J203" i="10" s="1"/>
  <c r="AK231" i="4"/>
  <c r="AH229" i="11"/>
  <c r="M229" i="10" s="1"/>
  <c r="M203" i="4"/>
  <c r="Z201" i="11"/>
  <c r="V203" i="4"/>
  <c r="AA201" i="11"/>
  <c r="AD201" i="11" l="1"/>
  <c r="AE201" i="11"/>
  <c r="K201" i="10" s="1"/>
  <c r="I201" i="10"/>
  <c r="V204" i="4"/>
  <c r="AA202" i="11"/>
  <c r="AK232" i="4"/>
  <c r="AH230" i="11"/>
  <c r="M230" i="10" s="1"/>
  <c r="M204" i="4"/>
  <c r="Z202" i="11"/>
  <c r="AD206" i="4"/>
  <c r="AB204" i="11"/>
  <c r="AF204" i="11" s="1"/>
  <c r="J204" i="10" s="1"/>
  <c r="AE202" i="11" l="1"/>
  <c r="K202" i="10" s="1"/>
  <c r="AD202" i="11"/>
  <c r="AD207" i="4"/>
  <c r="AB205" i="11"/>
  <c r="AF205" i="11" s="1"/>
  <c r="J205" i="10" s="1"/>
  <c r="AK233" i="4"/>
  <c r="AH231" i="11"/>
  <c r="M231" i="10" s="1"/>
  <c r="M205" i="4"/>
  <c r="Z203" i="11"/>
  <c r="V205" i="4"/>
  <c r="AA203" i="11"/>
  <c r="I202" i="10" l="1"/>
  <c r="AD203" i="11"/>
  <c r="I203" i="10" s="1"/>
  <c r="AE203" i="11"/>
  <c r="K203" i="10" s="1"/>
  <c r="V206" i="4"/>
  <c r="AA204" i="11"/>
  <c r="AK234" i="4"/>
  <c r="AH232" i="11"/>
  <c r="M232" i="10" s="1"/>
  <c r="M206" i="4"/>
  <c r="Z204" i="11"/>
  <c r="AD208" i="4"/>
  <c r="AB206" i="11"/>
  <c r="AF206" i="11" s="1"/>
  <c r="J206" i="10" s="1"/>
  <c r="AE204" i="11" l="1"/>
  <c r="K204" i="10" s="1"/>
  <c r="AD204" i="11"/>
  <c r="AD209" i="4"/>
  <c r="AB207" i="11"/>
  <c r="AF207" i="11" s="1"/>
  <c r="J207" i="10" s="1"/>
  <c r="AK235" i="4"/>
  <c r="AH233" i="11"/>
  <c r="M233" i="10" s="1"/>
  <c r="M207" i="4"/>
  <c r="Z205" i="11"/>
  <c r="V207" i="4"/>
  <c r="AA205" i="11"/>
  <c r="I204" i="10" l="1"/>
  <c r="AD205" i="11"/>
  <c r="I205" i="10" s="1"/>
  <c r="AE205" i="11"/>
  <c r="K205" i="10" s="1"/>
  <c r="V208" i="4"/>
  <c r="AA206" i="11"/>
  <c r="AK236" i="4"/>
  <c r="AH234" i="11"/>
  <c r="M234" i="10" s="1"/>
  <c r="M208" i="4"/>
  <c r="Z206" i="11"/>
  <c r="AD210" i="4"/>
  <c r="AB208" i="11"/>
  <c r="AF208" i="11" s="1"/>
  <c r="J208" i="10" s="1"/>
  <c r="AE206" i="11" l="1"/>
  <c r="K206" i="10" s="1"/>
  <c r="AD206" i="11"/>
  <c r="I206" i="10"/>
  <c r="AD211" i="4"/>
  <c r="AB209" i="11"/>
  <c r="AF209" i="11" s="1"/>
  <c r="J209" i="10" s="1"/>
  <c r="AK237" i="4"/>
  <c r="AH235" i="11"/>
  <c r="M235" i="10" s="1"/>
  <c r="M209" i="4"/>
  <c r="Z207" i="11"/>
  <c r="V209" i="4"/>
  <c r="AA207" i="11"/>
  <c r="AD207" i="11" l="1"/>
  <c r="AE207" i="11"/>
  <c r="K207" i="10" s="1"/>
  <c r="I207" i="10"/>
  <c r="V210" i="4"/>
  <c r="AA208" i="11"/>
  <c r="AK238" i="4"/>
  <c r="AH236" i="11"/>
  <c r="M236" i="10" s="1"/>
  <c r="M210" i="4"/>
  <c r="Z208" i="11"/>
  <c r="AD212" i="4"/>
  <c r="AB210" i="11"/>
  <c r="AF210" i="11" s="1"/>
  <c r="J210" i="10" s="1"/>
  <c r="AE208" i="11" l="1"/>
  <c r="K208" i="10" s="1"/>
  <c r="AD208" i="11"/>
  <c r="I208" i="10"/>
  <c r="AD213" i="4"/>
  <c r="AB211" i="11"/>
  <c r="AF211" i="11" s="1"/>
  <c r="J211" i="10" s="1"/>
  <c r="AK239" i="4"/>
  <c r="AH237" i="11"/>
  <c r="M237" i="10" s="1"/>
  <c r="M211" i="4"/>
  <c r="Z209" i="11"/>
  <c r="V211" i="4"/>
  <c r="AA209" i="11"/>
  <c r="AD209" i="11" l="1"/>
  <c r="AE209" i="11"/>
  <c r="K209" i="10" s="1"/>
  <c r="I209" i="10"/>
  <c r="V212" i="4"/>
  <c r="AA210" i="11"/>
  <c r="AK240" i="4"/>
  <c r="AH238" i="11"/>
  <c r="M238" i="10" s="1"/>
  <c r="M212" i="4"/>
  <c r="Z210" i="11"/>
  <c r="AD214" i="4"/>
  <c r="AB212" i="11"/>
  <c r="AF212" i="11" s="1"/>
  <c r="J212" i="10" s="1"/>
  <c r="AE210" i="11" l="1"/>
  <c r="K210" i="10" s="1"/>
  <c r="AD210" i="11"/>
  <c r="AD215" i="4"/>
  <c r="AB213" i="11"/>
  <c r="AF213" i="11" s="1"/>
  <c r="J213" i="10" s="1"/>
  <c r="AK241" i="4"/>
  <c r="AH239" i="11"/>
  <c r="M239" i="10" s="1"/>
  <c r="M213" i="4"/>
  <c r="Z211" i="11"/>
  <c r="V213" i="4"/>
  <c r="AA211" i="11"/>
  <c r="I210" i="10" l="1"/>
  <c r="AD211" i="11"/>
  <c r="I211" i="10" s="1"/>
  <c r="AE211" i="11"/>
  <c r="K211" i="10" s="1"/>
  <c r="V214" i="4"/>
  <c r="AA212" i="11"/>
  <c r="AK242" i="4"/>
  <c r="AH240" i="11"/>
  <c r="M240" i="10" s="1"/>
  <c r="M214" i="4"/>
  <c r="Z212" i="11"/>
  <c r="AD216" i="4"/>
  <c r="AB214" i="11"/>
  <c r="AF214" i="11" s="1"/>
  <c r="J214" i="10" s="1"/>
  <c r="AE212" i="11" l="1"/>
  <c r="K212" i="10" s="1"/>
  <c r="AD212" i="11"/>
  <c r="AD217" i="4"/>
  <c r="AB215" i="11"/>
  <c r="AF215" i="11" s="1"/>
  <c r="J215" i="10" s="1"/>
  <c r="AK243" i="4"/>
  <c r="AH241" i="11"/>
  <c r="M241" i="10" s="1"/>
  <c r="M215" i="4"/>
  <c r="Z213" i="11"/>
  <c r="V215" i="4"/>
  <c r="AA213" i="11"/>
  <c r="I212" i="10" l="1"/>
  <c r="AD213" i="11"/>
  <c r="I213" i="10" s="1"/>
  <c r="AE213" i="11"/>
  <c r="K213" i="10" s="1"/>
  <c r="V216" i="4"/>
  <c r="AA214" i="11"/>
  <c r="AK244" i="4"/>
  <c r="AH242" i="11"/>
  <c r="M242" i="10" s="1"/>
  <c r="M216" i="4"/>
  <c r="Z214" i="11"/>
  <c r="AD218" i="4"/>
  <c r="AB216" i="11"/>
  <c r="AF216" i="11" s="1"/>
  <c r="J216" i="10" s="1"/>
  <c r="AE214" i="11" l="1"/>
  <c r="K214" i="10" s="1"/>
  <c r="AD214" i="11"/>
  <c r="I214" i="10"/>
  <c r="AD219" i="4"/>
  <c r="AB217" i="11"/>
  <c r="AF217" i="11" s="1"/>
  <c r="J217" i="10" s="1"/>
  <c r="AK245" i="4"/>
  <c r="AH243" i="11"/>
  <c r="M243" i="10" s="1"/>
  <c r="M217" i="4"/>
  <c r="Z215" i="11"/>
  <c r="V217" i="4"/>
  <c r="AA215" i="11"/>
  <c r="AD215" i="11" l="1"/>
  <c r="AE215" i="11"/>
  <c r="K215" i="10" s="1"/>
  <c r="I215" i="10"/>
  <c r="V218" i="4"/>
  <c r="AA216" i="11"/>
  <c r="AK246" i="4"/>
  <c r="AH244" i="11"/>
  <c r="M244" i="10" s="1"/>
  <c r="M218" i="4"/>
  <c r="Z216" i="11"/>
  <c r="AD220" i="4"/>
  <c r="AB218" i="11"/>
  <c r="AF218" i="11" s="1"/>
  <c r="J218" i="10" s="1"/>
  <c r="AE216" i="11" l="1"/>
  <c r="K216" i="10" s="1"/>
  <c r="AD216" i="11"/>
  <c r="I216" i="10"/>
  <c r="AD221" i="4"/>
  <c r="AB219" i="11"/>
  <c r="AF219" i="11" s="1"/>
  <c r="J219" i="10" s="1"/>
  <c r="AK247" i="4"/>
  <c r="AH245" i="11"/>
  <c r="M245" i="10" s="1"/>
  <c r="M219" i="4"/>
  <c r="Z217" i="11"/>
  <c r="V219" i="4"/>
  <c r="AA217" i="11"/>
  <c r="AD217" i="11" l="1"/>
  <c r="AE217" i="11"/>
  <c r="K217" i="10" s="1"/>
  <c r="I217" i="10"/>
  <c r="V220" i="4"/>
  <c r="AA218" i="11"/>
  <c r="AK248" i="4"/>
  <c r="AH246" i="11"/>
  <c r="M246" i="10" s="1"/>
  <c r="M220" i="4"/>
  <c r="Z218" i="11"/>
  <c r="AD222" i="4"/>
  <c r="AB220" i="11"/>
  <c r="AF220" i="11" s="1"/>
  <c r="J220" i="10" s="1"/>
  <c r="AE218" i="11" l="1"/>
  <c r="K218" i="10" s="1"/>
  <c r="AD218" i="11"/>
  <c r="AD223" i="4"/>
  <c r="AB221" i="11"/>
  <c r="AF221" i="11" s="1"/>
  <c r="J221" i="10" s="1"/>
  <c r="AK249" i="4"/>
  <c r="AH247" i="11"/>
  <c r="M247" i="10" s="1"/>
  <c r="M221" i="4"/>
  <c r="Z219" i="11"/>
  <c r="V221" i="4"/>
  <c r="AA219" i="11"/>
  <c r="I218" i="10" l="1"/>
  <c r="AD219" i="11"/>
  <c r="I219" i="10" s="1"/>
  <c r="AE219" i="11"/>
  <c r="K219" i="10" s="1"/>
  <c r="V222" i="4"/>
  <c r="AA220" i="11"/>
  <c r="AK250" i="4"/>
  <c r="AH248" i="11"/>
  <c r="M248" i="10" s="1"/>
  <c r="M222" i="4"/>
  <c r="Z220" i="11"/>
  <c r="AD224" i="4"/>
  <c r="AB222" i="11"/>
  <c r="AF222" i="11" s="1"/>
  <c r="J222" i="10" s="1"/>
  <c r="AE220" i="11" l="1"/>
  <c r="K220" i="10" s="1"/>
  <c r="AD220" i="11"/>
  <c r="I220" i="10"/>
  <c r="AD225" i="4"/>
  <c r="AB223" i="11"/>
  <c r="AF223" i="11" s="1"/>
  <c r="J223" i="10" s="1"/>
  <c r="AK251" i="4"/>
  <c r="AH249" i="11"/>
  <c r="M249" i="10" s="1"/>
  <c r="M223" i="4"/>
  <c r="Z221" i="11"/>
  <c r="V223" i="4"/>
  <c r="AA221" i="11"/>
  <c r="AD221" i="11" l="1"/>
  <c r="AE221" i="11"/>
  <c r="K221" i="10" s="1"/>
  <c r="I221" i="10"/>
  <c r="V224" i="4"/>
  <c r="AA222" i="11"/>
  <c r="AK252" i="4"/>
  <c r="AH250" i="11"/>
  <c r="M250" i="10" s="1"/>
  <c r="M224" i="4"/>
  <c r="Z222" i="11"/>
  <c r="AD226" i="4"/>
  <c r="AB224" i="11"/>
  <c r="AF224" i="11" s="1"/>
  <c r="J224" i="10" s="1"/>
  <c r="AE222" i="11" l="1"/>
  <c r="K222" i="10" s="1"/>
  <c r="AD222" i="11"/>
  <c r="AD227" i="4"/>
  <c r="AB225" i="11"/>
  <c r="AF225" i="11" s="1"/>
  <c r="J225" i="10" s="1"/>
  <c r="AK253" i="4"/>
  <c r="AH251" i="11"/>
  <c r="M251" i="10" s="1"/>
  <c r="M225" i="4"/>
  <c r="Z223" i="11"/>
  <c r="V225" i="4"/>
  <c r="AA223" i="11"/>
  <c r="I222" i="10" l="1"/>
  <c r="AD223" i="11"/>
  <c r="I223" i="10" s="1"/>
  <c r="AE223" i="11"/>
  <c r="K223" i="10" s="1"/>
  <c r="V226" i="4"/>
  <c r="AA224" i="11"/>
  <c r="AK254" i="4"/>
  <c r="AH252" i="11"/>
  <c r="M252" i="10" s="1"/>
  <c r="M226" i="4"/>
  <c r="Z224" i="11"/>
  <c r="AD228" i="4"/>
  <c r="AB226" i="11"/>
  <c r="AF226" i="11" s="1"/>
  <c r="J226" i="10" s="1"/>
  <c r="AE224" i="11" l="1"/>
  <c r="K224" i="10" s="1"/>
  <c r="AD224" i="11"/>
  <c r="AD229" i="4"/>
  <c r="AB227" i="11"/>
  <c r="AF227" i="11" s="1"/>
  <c r="J227" i="10" s="1"/>
  <c r="AK255" i="4"/>
  <c r="AH253" i="11"/>
  <c r="M253" i="10" s="1"/>
  <c r="M227" i="4"/>
  <c r="Z225" i="11"/>
  <c r="V227" i="4"/>
  <c r="AA225" i="11"/>
  <c r="I224" i="10" l="1"/>
  <c r="AD225" i="11"/>
  <c r="I225" i="10" s="1"/>
  <c r="AE225" i="11"/>
  <c r="K225" i="10" s="1"/>
  <c r="V228" i="4"/>
  <c r="AA226" i="11"/>
  <c r="AK256" i="4"/>
  <c r="AH254" i="11"/>
  <c r="M254" i="10" s="1"/>
  <c r="M228" i="4"/>
  <c r="Z226" i="11"/>
  <c r="AD230" i="4"/>
  <c r="AB228" i="11"/>
  <c r="AF228" i="11" s="1"/>
  <c r="J228" i="10" s="1"/>
  <c r="AE226" i="11" l="1"/>
  <c r="K226" i="10" s="1"/>
  <c r="AD226" i="11"/>
  <c r="AD231" i="4"/>
  <c r="AB229" i="11"/>
  <c r="AF229" i="11" s="1"/>
  <c r="J229" i="10" s="1"/>
  <c r="AK257" i="4"/>
  <c r="AH255" i="11"/>
  <c r="M255" i="10" s="1"/>
  <c r="M229" i="4"/>
  <c r="Z227" i="11"/>
  <c r="V229" i="4"/>
  <c r="AA227" i="11"/>
  <c r="I226" i="10" l="1"/>
  <c r="AD227" i="11"/>
  <c r="I227" i="10" s="1"/>
  <c r="AE227" i="11"/>
  <c r="K227" i="10" s="1"/>
  <c r="V230" i="4"/>
  <c r="AA228" i="11"/>
  <c r="AK258" i="4"/>
  <c r="AH256" i="11"/>
  <c r="M256" i="10" s="1"/>
  <c r="M230" i="4"/>
  <c r="Z228" i="11"/>
  <c r="AD232" i="4"/>
  <c r="AB230" i="11"/>
  <c r="AF230" i="11" s="1"/>
  <c r="J230" i="10" s="1"/>
  <c r="AE228" i="11" l="1"/>
  <c r="K228" i="10" s="1"/>
  <c r="AD228" i="11"/>
  <c r="I228" i="10"/>
  <c r="AD233" i="4"/>
  <c r="AB231" i="11"/>
  <c r="AF231" i="11" s="1"/>
  <c r="J231" i="10" s="1"/>
  <c r="AK259" i="4"/>
  <c r="AH257" i="11"/>
  <c r="M257" i="10" s="1"/>
  <c r="M231" i="4"/>
  <c r="Z229" i="11"/>
  <c r="V231" i="4"/>
  <c r="AA229" i="11"/>
  <c r="AD229" i="11" l="1"/>
  <c r="I229" i="10" s="1"/>
  <c r="AE229" i="11"/>
  <c r="K229" i="10" s="1"/>
  <c r="V232" i="4"/>
  <c r="AA230" i="11"/>
  <c r="AK260" i="4"/>
  <c r="AH258" i="11"/>
  <c r="M258" i="10" s="1"/>
  <c r="M232" i="4"/>
  <c r="Z230" i="11"/>
  <c r="AD234" i="4"/>
  <c r="AB232" i="11"/>
  <c r="AF232" i="11" s="1"/>
  <c r="J232" i="10" s="1"/>
  <c r="AE230" i="11" l="1"/>
  <c r="K230" i="10" s="1"/>
  <c r="AD230" i="11"/>
  <c r="I230" i="10"/>
  <c r="AD235" i="4"/>
  <c r="AB233" i="11"/>
  <c r="AF233" i="11" s="1"/>
  <c r="J233" i="10" s="1"/>
  <c r="AK261" i="4"/>
  <c r="AH259" i="11"/>
  <c r="M259" i="10" s="1"/>
  <c r="M233" i="4"/>
  <c r="Z231" i="11"/>
  <c r="V233" i="4"/>
  <c r="AA231" i="11"/>
  <c r="AD231" i="11" l="1"/>
  <c r="AE231" i="11"/>
  <c r="K231" i="10" s="1"/>
  <c r="I231" i="10"/>
  <c r="V234" i="4"/>
  <c r="AA232" i="11"/>
  <c r="AK262" i="4"/>
  <c r="AH260" i="11"/>
  <c r="M260" i="10" s="1"/>
  <c r="M234" i="4"/>
  <c r="Z232" i="11"/>
  <c r="AD236" i="4"/>
  <c r="AB234" i="11"/>
  <c r="AF234" i="11" s="1"/>
  <c r="J234" i="10" s="1"/>
  <c r="AE232" i="11" l="1"/>
  <c r="K232" i="10" s="1"/>
  <c r="AD232" i="11"/>
  <c r="AD237" i="4"/>
  <c r="AB235" i="11"/>
  <c r="AF235" i="11" s="1"/>
  <c r="J235" i="10" s="1"/>
  <c r="AK263" i="4"/>
  <c r="AH261" i="11"/>
  <c r="M261" i="10" s="1"/>
  <c r="M235" i="4"/>
  <c r="Z233" i="11"/>
  <c r="V235" i="4"/>
  <c r="AA233" i="11"/>
  <c r="I232" i="10" l="1"/>
  <c r="AD233" i="11"/>
  <c r="I233" i="10" s="1"/>
  <c r="AE233" i="11"/>
  <c r="K233" i="10" s="1"/>
  <c r="V236" i="4"/>
  <c r="AA234" i="11"/>
  <c r="AK264" i="4"/>
  <c r="AH262" i="11"/>
  <c r="M262" i="10" s="1"/>
  <c r="M236" i="4"/>
  <c r="Z234" i="11"/>
  <c r="AD238" i="4"/>
  <c r="AB236" i="11"/>
  <c r="AF236" i="11" s="1"/>
  <c r="J236" i="10" s="1"/>
  <c r="AE234" i="11" l="1"/>
  <c r="K234" i="10" s="1"/>
  <c r="AD234" i="11"/>
  <c r="I234" i="10"/>
  <c r="AD239" i="4"/>
  <c r="AB237" i="11"/>
  <c r="AF237" i="11" s="1"/>
  <c r="J237" i="10" s="1"/>
  <c r="AK265" i="4"/>
  <c r="AH263" i="11"/>
  <c r="M263" i="10" s="1"/>
  <c r="M237" i="4"/>
  <c r="Z235" i="11"/>
  <c r="V237" i="4"/>
  <c r="AA235" i="11"/>
  <c r="AD235" i="11" l="1"/>
  <c r="AE235" i="11"/>
  <c r="K235" i="10" s="1"/>
  <c r="V238" i="4"/>
  <c r="AA236" i="11"/>
  <c r="AK266" i="4"/>
  <c r="AH264" i="11"/>
  <c r="M264" i="10" s="1"/>
  <c r="M238" i="4"/>
  <c r="Z236" i="11"/>
  <c r="AD240" i="4"/>
  <c r="AB238" i="11"/>
  <c r="AF238" i="11" s="1"/>
  <c r="J238" i="10" s="1"/>
  <c r="I235" i="10" l="1"/>
  <c r="AE236" i="11"/>
  <c r="K236" i="10" s="1"/>
  <c r="AD236" i="11"/>
  <c r="I236" i="10"/>
  <c r="AD241" i="4"/>
  <c r="AB239" i="11"/>
  <c r="AF239" i="11" s="1"/>
  <c r="J239" i="10" s="1"/>
  <c r="AK267" i="4"/>
  <c r="AH265" i="11"/>
  <c r="M265" i="10" s="1"/>
  <c r="M239" i="4"/>
  <c r="Z237" i="11"/>
  <c r="V239" i="4"/>
  <c r="AA237" i="11"/>
  <c r="AD237" i="11" l="1"/>
  <c r="AE237" i="11"/>
  <c r="K237" i="10" s="1"/>
  <c r="I237" i="10"/>
  <c r="V240" i="4"/>
  <c r="AA238" i="11"/>
  <c r="AK268" i="4"/>
  <c r="AH266" i="11"/>
  <c r="M266" i="10" s="1"/>
  <c r="M240" i="4"/>
  <c r="Z238" i="11"/>
  <c r="AD242" i="4"/>
  <c r="AB240" i="11"/>
  <c r="AF240" i="11" s="1"/>
  <c r="J240" i="10" s="1"/>
  <c r="AE238" i="11" l="1"/>
  <c r="K238" i="10" s="1"/>
  <c r="AD238" i="11"/>
  <c r="I238" i="10"/>
  <c r="AD243" i="4"/>
  <c r="AB241" i="11"/>
  <c r="AF241" i="11" s="1"/>
  <c r="J241" i="10" s="1"/>
  <c r="AK269" i="4"/>
  <c r="AH267" i="11"/>
  <c r="M267" i="10" s="1"/>
  <c r="M241" i="4"/>
  <c r="Z239" i="11"/>
  <c r="V241" i="4"/>
  <c r="AA239" i="11"/>
  <c r="AD239" i="11" l="1"/>
  <c r="AE239" i="11"/>
  <c r="K239" i="10" s="1"/>
  <c r="V242" i="4"/>
  <c r="AA240" i="11"/>
  <c r="AK270" i="4"/>
  <c r="AH268" i="11"/>
  <c r="M268" i="10" s="1"/>
  <c r="M242" i="4"/>
  <c r="Z240" i="11"/>
  <c r="AD244" i="4"/>
  <c r="AB242" i="11"/>
  <c r="AF242" i="11" s="1"/>
  <c r="J242" i="10" s="1"/>
  <c r="I239" i="10" l="1"/>
  <c r="AE240" i="11"/>
  <c r="K240" i="10" s="1"/>
  <c r="AD240" i="11"/>
  <c r="I240" i="10" s="1"/>
  <c r="AD245" i="4"/>
  <c r="AB243" i="11"/>
  <c r="AF243" i="11" s="1"/>
  <c r="J243" i="10" s="1"/>
  <c r="AK271" i="4"/>
  <c r="AH269" i="11"/>
  <c r="M269" i="10" s="1"/>
  <c r="M243" i="4"/>
  <c r="Z241" i="11"/>
  <c r="V243" i="4"/>
  <c r="AA241" i="11"/>
  <c r="AD241" i="11" l="1"/>
  <c r="AE241" i="11"/>
  <c r="K241" i="10" s="1"/>
  <c r="I241" i="10"/>
  <c r="V244" i="4"/>
  <c r="AA242" i="11"/>
  <c r="AK272" i="4"/>
  <c r="AH270" i="11"/>
  <c r="M270" i="10" s="1"/>
  <c r="M244" i="4"/>
  <c r="Z242" i="11"/>
  <c r="AD246" i="4"/>
  <c r="AB244" i="11"/>
  <c r="AF244" i="11" s="1"/>
  <c r="J244" i="10" s="1"/>
  <c r="AE242" i="11" l="1"/>
  <c r="K242" i="10" s="1"/>
  <c r="AD242" i="11"/>
  <c r="I242" i="10"/>
  <c r="AD247" i="4"/>
  <c r="AB245" i="11"/>
  <c r="AF245" i="11" s="1"/>
  <c r="J245" i="10" s="1"/>
  <c r="AK273" i="4"/>
  <c r="AH271" i="11"/>
  <c r="M271" i="10" s="1"/>
  <c r="M245" i="4"/>
  <c r="Z243" i="11"/>
  <c r="V245" i="4"/>
  <c r="AA243" i="11"/>
  <c r="AD243" i="11" l="1"/>
  <c r="AE243" i="11"/>
  <c r="K243" i="10" s="1"/>
  <c r="V246" i="4"/>
  <c r="AA244" i="11"/>
  <c r="AK274" i="4"/>
  <c r="AH272" i="11"/>
  <c r="M272" i="10" s="1"/>
  <c r="M246" i="4"/>
  <c r="Z244" i="11"/>
  <c r="AD248" i="4"/>
  <c r="AB246" i="11"/>
  <c r="AF246" i="11" s="1"/>
  <c r="J246" i="10" s="1"/>
  <c r="I243" i="10" l="1"/>
  <c r="AE244" i="11"/>
  <c r="K244" i="10" s="1"/>
  <c r="AD244" i="11"/>
  <c r="I244" i="10" s="1"/>
  <c r="AD249" i="4"/>
  <c r="AB247" i="11"/>
  <c r="AF247" i="11" s="1"/>
  <c r="J247" i="10" s="1"/>
  <c r="AK275" i="4"/>
  <c r="AH273" i="11"/>
  <c r="M273" i="10" s="1"/>
  <c r="M247" i="4"/>
  <c r="Z245" i="11"/>
  <c r="V247" i="4"/>
  <c r="AA245" i="11"/>
  <c r="AD245" i="11" l="1"/>
  <c r="AE245" i="11"/>
  <c r="K245" i="10" s="1"/>
  <c r="I245" i="10"/>
  <c r="V248" i="4"/>
  <c r="AA246" i="11"/>
  <c r="AK276" i="4"/>
  <c r="AH274" i="11"/>
  <c r="M274" i="10" s="1"/>
  <c r="M248" i="4"/>
  <c r="Z246" i="11"/>
  <c r="AD250" i="4"/>
  <c r="AB248" i="11"/>
  <c r="AF248" i="11" s="1"/>
  <c r="J248" i="10" s="1"/>
  <c r="AE246" i="11" l="1"/>
  <c r="K246" i="10" s="1"/>
  <c r="AD246" i="11"/>
  <c r="I246" i="10"/>
  <c r="AD251" i="4"/>
  <c r="AB249" i="11"/>
  <c r="AF249" i="11" s="1"/>
  <c r="J249" i="10" s="1"/>
  <c r="AK277" i="4"/>
  <c r="AH275" i="11"/>
  <c r="M275" i="10" s="1"/>
  <c r="M249" i="4"/>
  <c r="Z247" i="11"/>
  <c r="V249" i="4"/>
  <c r="AA247" i="11"/>
  <c r="AD247" i="11" l="1"/>
  <c r="I247" i="10" s="1"/>
  <c r="AE247" i="11"/>
  <c r="K247" i="10" s="1"/>
  <c r="V250" i="4"/>
  <c r="AA248" i="11"/>
  <c r="AK278" i="4"/>
  <c r="AH276" i="11"/>
  <c r="M276" i="10" s="1"/>
  <c r="M250" i="4"/>
  <c r="Z248" i="11"/>
  <c r="AD252" i="4"/>
  <c r="AB250" i="11"/>
  <c r="AF250" i="11" s="1"/>
  <c r="J250" i="10" s="1"/>
  <c r="AE248" i="11" l="1"/>
  <c r="K248" i="10" s="1"/>
  <c r="AD248" i="11"/>
  <c r="AD253" i="4"/>
  <c r="AB251" i="11"/>
  <c r="AF251" i="11" s="1"/>
  <c r="J251" i="10" s="1"/>
  <c r="AK279" i="4"/>
  <c r="AH277" i="11"/>
  <c r="M277" i="10" s="1"/>
  <c r="M251" i="4"/>
  <c r="Z249" i="11"/>
  <c r="V251" i="4"/>
  <c r="AA249" i="11"/>
  <c r="I248" i="10" l="1"/>
  <c r="AD249" i="11"/>
  <c r="I249" i="10" s="1"/>
  <c r="AE249" i="11"/>
  <c r="K249" i="10" s="1"/>
  <c r="V252" i="4"/>
  <c r="AA250" i="11"/>
  <c r="AK280" i="4"/>
  <c r="AH278" i="11"/>
  <c r="M278" i="10" s="1"/>
  <c r="M252" i="4"/>
  <c r="Z250" i="11"/>
  <c r="AD254" i="4"/>
  <c r="AB252" i="11"/>
  <c r="AF252" i="11" s="1"/>
  <c r="J252" i="10" s="1"/>
  <c r="AE250" i="11" l="1"/>
  <c r="K250" i="10" s="1"/>
  <c r="AD250" i="11"/>
  <c r="I250" i="10"/>
  <c r="AD255" i="4"/>
  <c r="AB253" i="11"/>
  <c r="AF253" i="11" s="1"/>
  <c r="J253" i="10" s="1"/>
  <c r="AK281" i="4"/>
  <c r="AH279" i="11"/>
  <c r="M279" i="10" s="1"/>
  <c r="M253" i="4"/>
  <c r="Z251" i="11"/>
  <c r="V253" i="4"/>
  <c r="AA251" i="11"/>
  <c r="AD251" i="11" l="1"/>
  <c r="AE251" i="11"/>
  <c r="K251" i="10" s="1"/>
  <c r="V254" i="4"/>
  <c r="AA252" i="11"/>
  <c r="AK282" i="4"/>
  <c r="AH280" i="11"/>
  <c r="M280" i="10" s="1"/>
  <c r="M254" i="4"/>
  <c r="Z252" i="11"/>
  <c r="AD256" i="4"/>
  <c r="AB254" i="11"/>
  <c r="AF254" i="11" s="1"/>
  <c r="J254" i="10" s="1"/>
  <c r="I251" i="10" l="1"/>
  <c r="AE252" i="11"/>
  <c r="K252" i="10" s="1"/>
  <c r="AD252" i="11"/>
  <c r="I252" i="10" s="1"/>
  <c r="AD257" i="4"/>
  <c r="AB255" i="11"/>
  <c r="AF255" i="11" s="1"/>
  <c r="J255" i="10" s="1"/>
  <c r="AK283" i="4"/>
  <c r="AH281" i="11"/>
  <c r="M281" i="10" s="1"/>
  <c r="M255" i="4"/>
  <c r="Z253" i="11"/>
  <c r="V255" i="4"/>
  <c r="AA253" i="11"/>
  <c r="AD253" i="11" l="1"/>
  <c r="AE253" i="11"/>
  <c r="K253" i="10" s="1"/>
  <c r="I253" i="10"/>
  <c r="V256" i="4"/>
  <c r="AA254" i="11"/>
  <c r="AK284" i="4"/>
  <c r="AH282" i="11"/>
  <c r="M282" i="10" s="1"/>
  <c r="M256" i="4"/>
  <c r="Z254" i="11"/>
  <c r="AD258" i="4"/>
  <c r="AB256" i="11"/>
  <c r="AF256" i="11" s="1"/>
  <c r="J256" i="10" s="1"/>
  <c r="AE254" i="11" l="1"/>
  <c r="K254" i="10" s="1"/>
  <c r="AD254" i="11"/>
  <c r="AD259" i="4"/>
  <c r="AB257" i="11"/>
  <c r="AF257" i="11" s="1"/>
  <c r="J257" i="10" s="1"/>
  <c r="AK285" i="4"/>
  <c r="AH283" i="11"/>
  <c r="M283" i="10" s="1"/>
  <c r="M257" i="4"/>
  <c r="Z255" i="11"/>
  <c r="V257" i="4"/>
  <c r="AA255" i="11"/>
  <c r="I254" i="10" l="1"/>
  <c r="AD255" i="11"/>
  <c r="AE255" i="11"/>
  <c r="K255" i="10" s="1"/>
  <c r="I255" i="10"/>
  <c r="V258" i="4"/>
  <c r="AA256" i="11"/>
  <c r="AK286" i="4"/>
  <c r="AH284" i="11"/>
  <c r="M284" i="10" s="1"/>
  <c r="M258" i="4"/>
  <c r="Z256" i="11"/>
  <c r="AD260" i="4"/>
  <c r="AB258" i="11"/>
  <c r="AF258" i="11" s="1"/>
  <c r="J258" i="10" s="1"/>
  <c r="AE256" i="11" l="1"/>
  <c r="K256" i="10" s="1"/>
  <c r="AD256" i="11"/>
  <c r="I256" i="10"/>
  <c r="AD261" i="4"/>
  <c r="AB259" i="11"/>
  <c r="AF259" i="11" s="1"/>
  <c r="J259" i="10" s="1"/>
  <c r="AK287" i="4"/>
  <c r="AH285" i="11"/>
  <c r="M285" i="10" s="1"/>
  <c r="M259" i="4"/>
  <c r="Z257" i="11"/>
  <c r="V259" i="4"/>
  <c r="AA257" i="11"/>
  <c r="AD257" i="11" l="1"/>
  <c r="I257" i="10" s="1"/>
  <c r="AE257" i="11"/>
  <c r="K257" i="10" s="1"/>
  <c r="V260" i="4"/>
  <c r="AA258" i="11"/>
  <c r="AK288" i="4"/>
  <c r="AH286" i="11"/>
  <c r="M286" i="10" s="1"/>
  <c r="M260" i="4"/>
  <c r="Z258" i="11"/>
  <c r="AD262" i="4"/>
  <c r="AB260" i="11"/>
  <c r="AF260" i="11" s="1"/>
  <c r="J260" i="10" s="1"/>
  <c r="AE258" i="11" l="1"/>
  <c r="K258" i="10" s="1"/>
  <c r="AD258" i="11"/>
  <c r="I258" i="10" s="1"/>
  <c r="AD263" i="4"/>
  <c r="AB261" i="11"/>
  <c r="AF261" i="11" s="1"/>
  <c r="J261" i="10" s="1"/>
  <c r="AK289" i="4"/>
  <c r="AH287" i="11"/>
  <c r="M287" i="10" s="1"/>
  <c r="M261" i="4"/>
  <c r="Z259" i="11"/>
  <c r="V261" i="4"/>
  <c r="AA259" i="11"/>
  <c r="AD259" i="11" l="1"/>
  <c r="AE259" i="11"/>
  <c r="K259" i="10" s="1"/>
  <c r="I259" i="10"/>
  <c r="V262" i="4"/>
  <c r="AA260" i="11"/>
  <c r="AK290" i="4"/>
  <c r="AH288" i="11"/>
  <c r="M288" i="10" s="1"/>
  <c r="M262" i="4"/>
  <c r="Z260" i="11"/>
  <c r="AD264" i="4"/>
  <c r="AB262" i="11"/>
  <c r="AF262" i="11" s="1"/>
  <c r="J262" i="10" s="1"/>
  <c r="AE260" i="11" l="1"/>
  <c r="K260" i="10" s="1"/>
  <c r="AD260" i="11"/>
  <c r="I260" i="10"/>
  <c r="AD265" i="4"/>
  <c r="AB263" i="11"/>
  <c r="AF263" i="11" s="1"/>
  <c r="J263" i="10" s="1"/>
  <c r="AK291" i="4"/>
  <c r="AH289" i="11"/>
  <c r="M289" i="10" s="1"/>
  <c r="M263" i="4"/>
  <c r="Z261" i="11"/>
  <c r="V263" i="4"/>
  <c r="AA261" i="11"/>
  <c r="AE261" i="11" l="1"/>
  <c r="K261" i="10" s="1"/>
  <c r="AD261" i="11"/>
  <c r="V264" i="4"/>
  <c r="AA262" i="11"/>
  <c r="AK292" i="4"/>
  <c r="AH290" i="11"/>
  <c r="M290" i="10" s="1"/>
  <c r="M264" i="4"/>
  <c r="Z262" i="11"/>
  <c r="AD266" i="4"/>
  <c r="AB264" i="11"/>
  <c r="AF264" i="11" s="1"/>
  <c r="J264" i="10" s="1"/>
  <c r="I261" i="10" l="1"/>
  <c r="AE262" i="11"/>
  <c r="K262" i="10" s="1"/>
  <c r="AD262" i="11"/>
  <c r="I262" i="10"/>
  <c r="AD267" i="4"/>
  <c r="AB265" i="11"/>
  <c r="AF265" i="11" s="1"/>
  <c r="J265" i="10" s="1"/>
  <c r="AK293" i="4"/>
  <c r="AH291" i="11"/>
  <c r="M291" i="10" s="1"/>
  <c r="M265" i="4"/>
  <c r="Z263" i="11"/>
  <c r="V265" i="4"/>
  <c r="AA263" i="11"/>
  <c r="AD263" i="11" l="1"/>
  <c r="AE263" i="11"/>
  <c r="K263" i="10" s="1"/>
  <c r="V266" i="4"/>
  <c r="AA264" i="11"/>
  <c r="AK294" i="4"/>
  <c r="AH292" i="11"/>
  <c r="M292" i="10" s="1"/>
  <c r="M266" i="4"/>
  <c r="Z264" i="11"/>
  <c r="AD268" i="4"/>
  <c r="AB266" i="11"/>
  <c r="AF266" i="11" s="1"/>
  <c r="J266" i="10" s="1"/>
  <c r="I263" i="10" l="1"/>
  <c r="AE264" i="11"/>
  <c r="K264" i="10" s="1"/>
  <c r="AD264" i="11"/>
  <c r="I264" i="10"/>
  <c r="AD269" i="4"/>
  <c r="AB267" i="11"/>
  <c r="AF267" i="11" s="1"/>
  <c r="J267" i="10" s="1"/>
  <c r="AK295" i="4"/>
  <c r="AH293" i="11"/>
  <c r="M293" i="10" s="1"/>
  <c r="M267" i="4"/>
  <c r="Z265" i="11"/>
  <c r="V267" i="4"/>
  <c r="AA265" i="11"/>
  <c r="AD265" i="11" l="1"/>
  <c r="I265" i="10" s="1"/>
  <c r="AE265" i="11"/>
  <c r="K265" i="10" s="1"/>
  <c r="V268" i="4"/>
  <c r="AA266" i="11"/>
  <c r="AK296" i="4"/>
  <c r="AH294" i="11"/>
  <c r="M294" i="10" s="1"/>
  <c r="M268" i="4"/>
  <c r="Z266" i="11"/>
  <c r="AD270" i="4"/>
  <c r="AB268" i="11"/>
  <c r="AF268" i="11" s="1"/>
  <c r="J268" i="10" s="1"/>
  <c r="AE266" i="11" l="1"/>
  <c r="K266" i="10" s="1"/>
  <c r="AD266" i="11"/>
  <c r="AD271" i="4"/>
  <c r="AB269" i="11"/>
  <c r="AF269" i="11" s="1"/>
  <c r="J269" i="10" s="1"/>
  <c r="AK297" i="4"/>
  <c r="AH295" i="11"/>
  <c r="M295" i="10" s="1"/>
  <c r="M269" i="4"/>
  <c r="Z267" i="11"/>
  <c r="V269" i="4"/>
  <c r="AA267" i="11"/>
  <c r="I266" i="10" l="1"/>
  <c r="AD267" i="11"/>
  <c r="I267" i="10" s="1"/>
  <c r="AE267" i="11"/>
  <c r="K267" i="10" s="1"/>
  <c r="V270" i="4"/>
  <c r="AA268" i="11"/>
  <c r="AK298" i="4"/>
  <c r="AH296" i="11"/>
  <c r="M296" i="10" s="1"/>
  <c r="M270" i="4"/>
  <c r="Z268" i="11"/>
  <c r="AD272" i="4"/>
  <c r="AB270" i="11"/>
  <c r="AF270" i="11" s="1"/>
  <c r="J270" i="10" s="1"/>
  <c r="AE268" i="11" l="1"/>
  <c r="K268" i="10" s="1"/>
  <c r="AD268" i="11"/>
  <c r="I268" i="10"/>
  <c r="AD273" i="4"/>
  <c r="AB271" i="11"/>
  <c r="AF271" i="11" s="1"/>
  <c r="J271" i="10" s="1"/>
  <c r="AK299" i="4"/>
  <c r="AH297" i="11"/>
  <c r="M297" i="10" s="1"/>
  <c r="M271" i="4"/>
  <c r="Z269" i="11"/>
  <c r="V271" i="4"/>
  <c r="AA269" i="11"/>
  <c r="AD269" i="11" l="1"/>
  <c r="AE269" i="11"/>
  <c r="K269" i="10" s="1"/>
  <c r="V272" i="4"/>
  <c r="AA270" i="11"/>
  <c r="AK300" i="4"/>
  <c r="AH298" i="11"/>
  <c r="M298" i="10" s="1"/>
  <c r="M272" i="4"/>
  <c r="Z270" i="11"/>
  <c r="AD274" i="4"/>
  <c r="AB272" i="11"/>
  <c r="AF272" i="11" s="1"/>
  <c r="J272" i="10" s="1"/>
  <c r="I269" i="10" l="1"/>
  <c r="AE270" i="11"/>
  <c r="K270" i="10" s="1"/>
  <c r="AD270" i="11"/>
  <c r="I270" i="10" s="1"/>
  <c r="AD275" i="4"/>
  <c r="AB273" i="11"/>
  <c r="AF273" i="11" s="1"/>
  <c r="J273" i="10" s="1"/>
  <c r="AK301" i="4"/>
  <c r="AH299" i="11"/>
  <c r="M299" i="10" s="1"/>
  <c r="M273" i="4"/>
  <c r="Z271" i="11"/>
  <c r="V273" i="4"/>
  <c r="AA271" i="11"/>
  <c r="AD271" i="11" l="1"/>
  <c r="AE271" i="11"/>
  <c r="K271" i="10" s="1"/>
  <c r="V274" i="4"/>
  <c r="AA272" i="11"/>
  <c r="AK302" i="4"/>
  <c r="AH300" i="11"/>
  <c r="M300" i="10" s="1"/>
  <c r="M274" i="4"/>
  <c r="Z272" i="11"/>
  <c r="AD276" i="4"/>
  <c r="AB274" i="11"/>
  <c r="AF274" i="11" s="1"/>
  <c r="J274" i="10" s="1"/>
  <c r="I271" i="10" l="1"/>
  <c r="AE272" i="11"/>
  <c r="K272" i="10" s="1"/>
  <c r="AD272" i="11"/>
  <c r="I272" i="10" s="1"/>
  <c r="AD277" i="4"/>
  <c r="AB275" i="11"/>
  <c r="AF275" i="11" s="1"/>
  <c r="J275" i="10" s="1"/>
  <c r="AK303" i="4"/>
  <c r="AH301" i="11"/>
  <c r="M301" i="10" s="1"/>
  <c r="M275" i="4"/>
  <c r="Z273" i="11"/>
  <c r="V275" i="4"/>
  <c r="AA273" i="11"/>
  <c r="AD273" i="11" l="1"/>
  <c r="AE273" i="11"/>
  <c r="K273" i="10" s="1"/>
  <c r="V276" i="4"/>
  <c r="AA274" i="11"/>
  <c r="AK304" i="4"/>
  <c r="AH302" i="11"/>
  <c r="M302" i="10" s="1"/>
  <c r="M276" i="4"/>
  <c r="Z274" i="11"/>
  <c r="AD278" i="4"/>
  <c r="AB276" i="11"/>
  <c r="AF276" i="11" s="1"/>
  <c r="J276" i="10" s="1"/>
  <c r="I273" i="10" l="1"/>
  <c r="AE274" i="11"/>
  <c r="K274" i="10" s="1"/>
  <c r="AD274" i="11"/>
  <c r="I274" i="10" s="1"/>
  <c r="AD279" i="4"/>
  <c r="AB277" i="11"/>
  <c r="AF277" i="11" s="1"/>
  <c r="J277" i="10" s="1"/>
  <c r="AK305" i="4"/>
  <c r="AH303" i="11"/>
  <c r="M303" i="10" s="1"/>
  <c r="M277" i="4"/>
  <c r="Z275" i="11"/>
  <c r="V277" i="4"/>
  <c r="AA275" i="11"/>
  <c r="AD275" i="11" l="1"/>
  <c r="AE275" i="11"/>
  <c r="K275" i="10" s="1"/>
  <c r="V278" i="4"/>
  <c r="AA276" i="11"/>
  <c r="AK306" i="4"/>
  <c r="AH304" i="11"/>
  <c r="M304" i="10" s="1"/>
  <c r="M278" i="4"/>
  <c r="Z276" i="11"/>
  <c r="AD280" i="4"/>
  <c r="AB278" i="11"/>
  <c r="AF278" i="11" s="1"/>
  <c r="J278" i="10" s="1"/>
  <c r="I275" i="10" l="1"/>
  <c r="AE276" i="11"/>
  <c r="K276" i="10" s="1"/>
  <c r="AD276" i="11"/>
  <c r="I276" i="10" s="1"/>
  <c r="AD281" i="4"/>
  <c r="AB279" i="11"/>
  <c r="AF279" i="11" s="1"/>
  <c r="J279" i="10" s="1"/>
  <c r="AK307" i="4"/>
  <c r="AH305" i="11"/>
  <c r="M305" i="10" s="1"/>
  <c r="M279" i="4"/>
  <c r="Z277" i="11"/>
  <c r="V279" i="4"/>
  <c r="AA277" i="11"/>
  <c r="AD277" i="11" l="1"/>
  <c r="AE277" i="11"/>
  <c r="K277" i="10" s="1"/>
  <c r="I277" i="10"/>
  <c r="V280" i="4"/>
  <c r="AA278" i="11"/>
  <c r="AK308" i="4"/>
  <c r="AH306" i="11"/>
  <c r="M306" i="10" s="1"/>
  <c r="M280" i="4"/>
  <c r="Z278" i="11"/>
  <c r="AD282" i="4"/>
  <c r="AB280" i="11"/>
  <c r="AF280" i="11" s="1"/>
  <c r="J280" i="10" s="1"/>
  <c r="AE278" i="11" l="1"/>
  <c r="K278" i="10" s="1"/>
  <c r="AD278" i="11"/>
  <c r="AD283" i="4"/>
  <c r="AB281" i="11"/>
  <c r="AF281" i="11" s="1"/>
  <c r="J281" i="10" s="1"/>
  <c r="AK309" i="4"/>
  <c r="AH307" i="11"/>
  <c r="M307" i="10" s="1"/>
  <c r="M281" i="4"/>
  <c r="Z279" i="11"/>
  <c r="V281" i="4"/>
  <c r="AA279" i="11"/>
  <c r="I278" i="10" l="1"/>
  <c r="AD279" i="11"/>
  <c r="I279" i="10" s="1"/>
  <c r="AE279" i="11"/>
  <c r="K279" i="10" s="1"/>
  <c r="V282" i="4"/>
  <c r="AA280" i="11"/>
  <c r="AK310" i="4"/>
  <c r="AH308" i="11"/>
  <c r="M308" i="10" s="1"/>
  <c r="M282" i="4"/>
  <c r="Z280" i="11"/>
  <c r="AD284" i="4"/>
  <c r="AB282" i="11"/>
  <c r="AF282" i="11" s="1"/>
  <c r="J282" i="10" s="1"/>
  <c r="AE280" i="11" l="1"/>
  <c r="K280" i="10" s="1"/>
  <c r="AD280" i="11"/>
  <c r="AD285" i="4"/>
  <c r="AB283" i="11"/>
  <c r="AF283" i="11" s="1"/>
  <c r="J283" i="10" s="1"/>
  <c r="AK311" i="4"/>
  <c r="AH309" i="11"/>
  <c r="M309" i="10" s="1"/>
  <c r="M283" i="4"/>
  <c r="Z281" i="11"/>
  <c r="V283" i="4"/>
  <c r="AA281" i="11"/>
  <c r="I280" i="10" l="1"/>
  <c r="AD281" i="11"/>
  <c r="I281" i="10" s="1"/>
  <c r="AE281" i="11"/>
  <c r="K281" i="10" s="1"/>
  <c r="V284" i="4"/>
  <c r="AA282" i="11"/>
  <c r="AK312" i="4"/>
  <c r="AH310" i="11"/>
  <c r="M310" i="10" s="1"/>
  <c r="M284" i="4"/>
  <c r="Z282" i="11"/>
  <c r="AD286" i="4"/>
  <c r="AB284" i="11"/>
  <c r="AF284" i="11" s="1"/>
  <c r="J284" i="10" s="1"/>
  <c r="AE282" i="11" l="1"/>
  <c r="K282" i="10" s="1"/>
  <c r="AD282" i="11"/>
  <c r="I282" i="10"/>
  <c r="AD287" i="4"/>
  <c r="AB285" i="11"/>
  <c r="AF285" i="11" s="1"/>
  <c r="J285" i="10" s="1"/>
  <c r="AK313" i="4"/>
  <c r="AH311" i="11"/>
  <c r="M311" i="10" s="1"/>
  <c r="M285" i="4"/>
  <c r="Z283" i="11"/>
  <c r="V285" i="4"/>
  <c r="AA283" i="11"/>
  <c r="AD283" i="11" l="1"/>
  <c r="AE283" i="11"/>
  <c r="K283" i="10" s="1"/>
  <c r="I283" i="10"/>
  <c r="V286" i="4"/>
  <c r="AA284" i="11"/>
  <c r="AK314" i="4"/>
  <c r="AH312" i="11"/>
  <c r="M312" i="10" s="1"/>
  <c r="M286" i="4"/>
  <c r="Z284" i="11"/>
  <c r="AD288" i="4"/>
  <c r="AB286" i="11"/>
  <c r="AF286" i="11" s="1"/>
  <c r="J286" i="10" s="1"/>
  <c r="AE284" i="11" l="1"/>
  <c r="K284" i="10" s="1"/>
  <c r="AD284" i="11"/>
  <c r="I284" i="10" s="1"/>
  <c r="AD289" i="4"/>
  <c r="AB287" i="11"/>
  <c r="AF287" i="11" s="1"/>
  <c r="J287" i="10" s="1"/>
  <c r="AK315" i="4"/>
  <c r="AH313" i="11"/>
  <c r="M313" i="10" s="1"/>
  <c r="M287" i="4"/>
  <c r="Z285" i="11"/>
  <c r="V287" i="4"/>
  <c r="AA285" i="11"/>
  <c r="AD285" i="11" l="1"/>
  <c r="AE285" i="11"/>
  <c r="K285" i="10" s="1"/>
  <c r="V288" i="4"/>
  <c r="AA286" i="11"/>
  <c r="AK316" i="4"/>
  <c r="AH314" i="11"/>
  <c r="M314" i="10" s="1"/>
  <c r="M288" i="4"/>
  <c r="Z286" i="11"/>
  <c r="AD290" i="4"/>
  <c r="AB288" i="11"/>
  <c r="AF288" i="11" s="1"/>
  <c r="J288" i="10" s="1"/>
  <c r="I285" i="10" l="1"/>
  <c r="AE286" i="11"/>
  <c r="K286" i="10" s="1"/>
  <c r="AD286" i="11"/>
  <c r="I286" i="10" s="1"/>
  <c r="AD291" i="4"/>
  <c r="AB289" i="11"/>
  <c r="AF289" i="11" s="1"/>
  <c r="J289" i="10" s="1"/>
  <c r="AK317" i="4"/>
  <c r="AH315" i="11"/>
  <c r="M315" i="10" s="1"/>
  <c r="M289" i="4"/>
  <c r="Z287" i="11"/>
  <c r="V289" i="4"/>
  <c r="AA287" i="11"/>
  <c r="AD287" i="11" l="1"/>
  <c r="AE287" i="11"/>
  <c r="K287" i="10" s="1"/>
  <c r="V290" i="4"/>
  <c r="AA288" i="11"/>
  <c r="AK318" i="4"/>
  <c r="AH316" i="11"/>
  <c r="M316" i="10" s="1"/>
  <c r="M290" i="4"/>
  <c r="Z288" i="11"/>
  <c r="AD292" i="4"/>
  <c r="AB290" i="11"/>
  <c r="AF290" i="11" s="1"/>
  <c r="J290" i="10" s="1"/>
  <c r="I287" i="10" l="1"/>
  <c r="AE288" i="11"/>
  <c r="K288" i="10" s="1"/>
  <c r="AD288" i="11"/>
  <c r="I288" i="10" s="1"/>
  <c r="AD293" i="4"/>
  <c r="AB291" i="11"/>
  <c r="AF291" i="11" s="1"/>
  <c r="J291" i="10" s="1"/>
  <c r="AK319" i="4"/>
  <c r="AH317" i="11"/>
  <c r="M317" i="10" s="1"/>
  <c r="M291" i="4"/>
  <c r="Z289" i="11"/>
  <c r="V291" i="4"/>
  <c r="AA289" i="11"/>
  <c r="AD289" i="11" l="1"/>
  <c r="AE289" i="11"/>
  <c r="K289" i="10" s="1"/>
  <c r="V292" i="4"/>
  <c r="AA290" i="11"/>
  <c r="AK320" i="4"/>
  <c r="AH318" i="11"/>
  <c r="M318" i="10" s="1"/>
  <c r="M292" i="4"/>
  <c r="Z290" i="11"/>
  <c r="AD294" i="4"/>
  <c r="AB292" i="11"/>
  <c r="AF292" i="11" s="1"/>
  <c r="J292" i="10" s="1"/>
  <c r="I289" i="10" l="1"/>
  <c r="AE290" i="11"/>
  <c r="K290" i="10" s="1"/>
  <c r="AD290" i="11"/>
  <c r="I290" i="10" s="1"/>
  <c r="AD295" i="4"/>
  <c r="AB293" i="11"/>
  <c r="AF293" i="11" s="1"/>
  <c r="J293" i="10" s="1"/>
  <c r="AK321" i="4"/>
  <c r="AH319" i="11"/>
  <c r="M319" i="10" s="1"/>
  <c r="M293" i="4"/>
  <c r="Z291" i="11"/>
  <c r="V293" i="4"/>
  <c r="AA291" i="11"/>
  <c r="AD291" i="11" l="1"/>
  <c r="AE291" i="11"/>
  <c r="K291" i="10" s="1"/>
  <c r="V294" i="4"/>
  <c r="AA292" i="11"/>
  <c r="AK322" i="4"/>
  <c r="AH320" i="11"/>
  <c r="M320" i="10" s="1"/>
  <c r="M294" i="4"/>
  <c r="Z292" i="11"/>
  <c r="AD296" i="4"/>
  <c r="AB294" i="11"/>
  <c r="AF294" i="11" s="1"/>
  <c r="J294" i="10" s="1"/>
  <c r="I291" i="10" l="1"/>
  <c r="AE292" i="11"/>
  <c r="K292" i="10" s="1"/>
  <c r="AD292" i="11"/>
  <c r="I292" i="10" s="1"/>
  <c r="AD297" i="4"/>
  <c r="AB295" i="11"/>
  <c r="AF295" i="11" s="1"/>
  <c r="J295" i="10" s="1"/>
  <c r="AK323" i="4"/>
  <c r="AH321" i="11"/>
  <c r="M321" i="10" s="1"/>
  <c r="M295" i="4"/>
  <c r="Z293" i="11"/>
  <c r="V295" i="4"/>
  <c r="AA293" i="11"/>
  <c r="AD293" i="11" l="1"/>
  <c r="AE293" i="11"/>
  <c r="K293" i="10" s="1"/>
  <c r="V296" i="4"/>
  <c r="AA294" i="11"/>
  <c r="AK324" i="4"/>
  <c r="AH322" i="11"/>
  <c r="M322" i="10" s="1"/>
  <c r="M296" i="4"/>
  <c r="Z294" i="11"/>
  <c r="AD298" i="4"/>
  <c r="AB296" i="11"/>
  <c r="AF296" i="11" s="1"/>
  <c r="J296" i="10" s="1"/>
  <c r="I293" i="10" l="1"/>
  <c r="AE294" i="11"/>
  <c r="K294" i="10" s="1"/>
  <c r="AD294" i="11"/>
  <c r="I294" i="10" s="1"/>
  <c r="AD299" i="4"/>
  <c r="AB297" i="11"/>
  <c r="AF297" i="11" s="1"/>
  <c r="J297" i="10" s="1"/>
  <c r="AK325" i="4"/>
  <c r="AH323" i="11"/>
  <c r="M323" i="10" s="1"/>
  <c r="M297" i="4"/>
  <c r="Z295" i="11"/>
  <c r="V297" i="4"/>
  <c r="AA295" i="11"/>
  <c r="AD295" i="11" l="1"/>
  <c r="AE295" i="11"/>
  <c r="K295" i="10" s="1"/>
  <c r="V298" i="4"/>
  <c r="AA296" i="11"/>
  <c r="AK326" i="4"/>
  <c r="AH324" i="11"/>
  <c r="M324" i="10" s="1"/>
  <c r="M298" i="4"/>
  <c r="Z296" i="11"/>
  <c r="AD300" i="4"/>
  <c r="AB298" i="11"/>
  <c r="AF298" i="11" s="1"/>
  <c r="J298" i="10" s="1"/>
  <c r="I295" i="10" l="1"/>
  <c r="AE296" i="11"/>
  <c r="K296" i="10" s="1"/>
  <c r="AD296" i="11"/>
  <c r="I296" i="10" s="1"/>
  <c r="AD301" i="4"/>
  <c r="AB299" i="11"/>
  <c r="AF299" i="11" s="1"/>
  <c r="J299" i="10" s="1"/>
  <c r="AK327" i="4"/>
  <c r="AH325" i="11"/>
  <c r="M325" i="10" s="1"/>
  <c r="M299" i="4"/>
  <c r="Z297" i="11"/>
  <c r="V299" i="4"/>
  <c r="AA297" i="11"/>
  <c r="AD297" i="11" l="1"/>
  <c r="AE297" i="11"/>
  <c r="K297" i="10" s="1"/>
  <c r="V300" i="4"/>
  <c r="AA298" i="11"/>
  <c r="AK328" i="4"/>
  <c r="AH326" i="11"/>
  <c r="M326" i="10" s="1"/>
  <c r="M300" i="4"/>
  <c r="Z298" i="11"/>
  <c r="AD302" i="4"/>
  <c r="AB300" i="11"/>
  <c r="AF300" i="11" s="1"/>
  <c r="J300" i="10" s="1"/>
  <c r="I297" i="10" l="1"/>
  <c r="AE298" i="11"/>
  <c r="K298" i="10" s="1"/>
  <c r="AD298" i="11"/>
  <c r="I298" i="10" s="1"/>
  <c r="AD303" i="4"/>
  <c r="AB301" i="11"/>
  <c r="AF301" i="11" s="1"/>
  <c r="J301" i="10" s="1"/>
  <c r="AK329" i="4"/>
  <c r="AH327" i="11"/>
  <c r="M327" i="10" s="1"/>
  <c r="M301" i="4"/>
  <c r="Z299" i="11"/>
  <c r="V301" i="4"/>
  <c r="AA299" i="11"/>
  <c r="AD299" i="11" l="1"/>
  <c r="AE299" i="11"/>
  <c r="K299" i="10" s="1"/>
  <c r="V302" i="4"/>
  <c r="AA300" i="11"/>
  <c r="AK330" i="4"/>
  <c r="AH328" i="11"/>
  <c r="M328" i="10" s="1"/>
  <c r="M302" i="4"/>
  <c r="Z300" i="11"/>
  <c r="AD304" i="4"/>
  <c r="AB302" i="11"/>
  <c r="AF302" i="11" s="1"/>
  <c r="J302" i="10" s="1"/>
  <c r="I299" i="10" l="1"/>
  <c r="AE300" i="11"/>
  <c r="K300" i="10" s="1"/>
  <c r="AD300" i="11"/>
  <c r="I300" i="10" s="1"/>
  <c r="AD305" i="4"/>
  <c r="AB303" i="11"/>
  <c r="AF303" i="11" s="1"/>
  <c r="J303" i="10" s="1"/>
  <c r="AK331" i="4"/>
  <c r="AH329" i="11"/>
  <c r="M329" i="10" s="1"/>
  <c r="M303" i="4"/>
  <c r="Z301" i="11"/>
  <c r="V303" i="4"/>
  <c r="AA301" i="11"/>
  <c r="AD301" i="11" l="1"/>
  <c r="AE301" i="11"/>
  <c r="K301" i="10" s="1"/>
  <c r="V304" i="4"/>
  <c r="AA302" i="11"/>
  <c r="AK332" i="4"/>
  <c r="AH330" i="11"/>
  <c r="M330" i="10" s="1"/>
  <c r="M304" i="4"/>
  <c r="Z302" i="11"/>
  <c r="AD306" i="4"/>
  <c r="AB304" i="11"/>
  <c r="AF304" i="11" s="1"/>
  <c r="J304" i="10" s="1"/>
  <c r="I301" i="10" l="1"/>
  <c r="AE302" i="11"/>
  <c r="K302" i="10" s="1"/>
  <c r="AD302" i="11"/>
  <c r="I302" i="10" s="1"/>
  <c r="AD307" i="4"/>
  <c r="AB305" i="11"/>
  <c r="AF305" i="11" s="1"/>
  <c r="J305" i="10" s="1"/>
  <c r="AK333" i="4"/>
  <c r="AH331" i="11"/>
  <c r="M331" i="10" s="1"/>
  <c r="M305" i="4"/>
  <c r="Z303" i="11"/>
  <c r="V305" i="4"/>
  <c r="AA303" i="11"/>
  <c r="AD303" i="11" l="1"/>
  <c r="I303" i="10" s="1"/>
  <c r="AE303" i="11"/>
  <c r="K303" i="10" s="1"/>
  <c r="V306" i="4"/>
  <c r="AA304" i="11"/>
  <c r="AK334" i="4"/>
  <c r="AH332" i="11"/>
  <c r="M332" i="10" s="1"/>
  <c r="M306" i="4"/>
  <c r="Z304" i="11"/>
  <c r="AD308" i="4"/>
  <c r="AB306" i="11"/>
  <c r="AF306" i="11" s="1"/>
  <c r="J306" i="10" s="1"/>
  <c r="AD304" i="11" l="1"/>
  <c r="AE304" i="11"/>
  <c r="K304" i="10" s="1"/>
  <c r="M307" i="4"/>
  <c r="Z305" i="11"/>
  <c r="V307" i="4"/>
  <c r="AA305" i="11"/>
  <c r="AD309" i="4"/>
  <c r="AB307" i="11"/>
  <c r="AF307" i="11" s="1"/>
  <c r="J307" i="10" s="1"/>
  <c r="AK335" i="4"/>
  <c r="AH333" i="11"/>
  <c r="M333" i="10" s="1"/>
  <c r="I304" i="10" l="1"/>
  <c r="AD305" i="11"/>
  <c r="I305" i="10" s="1"/>
  <c r="AE305" i="11"/>
  <c r="K305" i="10" s="1"/>
  <c r="AK336" i="4"/>
  <c r="AH334" i="11"/>
  <c r="M334" i="10" s="1"/>
  <c r="V308" i="4"/>
  <c r="AA306" i="11"/>
  <c r="AD310" i="4"/>
  <c r="AB308" i="11"/>
  <c r="AF308" i="11" s="1"/>
  <c r="J308" i="10" s="1"/>
  <c r="M308" i="4"/>
  <c r="Z306" i="11"/>
  <c r="AE306" i="11" l="1"/>
  <c r="K306" i="10" s="1"/>
  <c r="AD306" i="11"/>
  <c r="V309" i="4"/>
  <c r="AA307" i="11"/>
  <c r="M309" i="4"/>
  <c r="Z307" i="11"/>
  <c r="AD311" i="4"/>
  <c r="AB309" i="11"/>
  <c r="AF309" i="11" s="1"/>
  <c r="J309" i="10" s="1"/>
  <c r="AK337" i="4"/>
  <c r="AH335" i="11"/>
  <c r="M335" i="10" s="1"/>
  <c r="I306" i="10" l="1"/>
  <c r="AE307" i="11"/>
  <c r="K307" i="10" s="1"/>
  <c r="AD307" i="11"/>
  <c r="I307" i="10" s="1"/>
  <c r="AK338" i="4"/>
  <c r="AH336" i="11"/>
  <c r="M336" i="10" s="1"/>
  <c r="M310" i="4"/>
  <c r="Z308" i="11"/>
  <c r="AD312" i="4"/>
  <c r="AB310" i="11"/>
  <c r="AF310" i="11" s="1"/>
  <c r="J310" i="10" s="1"/>
  <c r="V310" i="4"/>
  <c r="AA308" i="11"/>
  <c r="AE308" i="11" l="1"/>
  <c r="K308" i="10" s="1"/>
  <c r="AD308" i="11"/>
  <c r="V311" i="4"/>
  <c r="AA309" i="11"/>
  <c r="M311" i="4"/>
  <c r="Z309" i="11"/>
  <c r="AD313" i="4"/>
  <c r="AB311" i="11"/>
  <c r="AF311" i="11" s="1"/>
  <c r="J311" i="10" s="1"/>
  <c r="AK339" i="4"/>
  <c r="AH337" i="11"/>
  <c r="M337" i="10" s="1"/>
  <c r="I308" i="10" l="1"/>
  <c r="AE309" i="11"/>
  <c r="K309" i="10" s="1"/>
  <c r="AD309" i="11"/>
  <c r="I309" i="10" s="1"/>
  <c r="AK340" i="4"/>
  <c r="AH338" i="11"/>
  <c r="M338" i="10" s="1"/>
  <c r="M312" i="4"/>
  <c r="Z310" i="11"/>
  <c r="AD314" i="4"/>
  <c r="AB312" i="11"/>
  <c r="AF312" i="11" s="1"/>
  <c r="J312" i="10" s="1"/>
  <c r="V312" i="4"/>
  <c r="AA310" i="11"/>
  <c r="AE310" i="11" l="1"/>
  <c r="K310" i="10" s="1"/>
  <c r="AD310" i="11"/>
  <c r="V313" i="4"/>
  <c r="AA311" i="11"/>
  <c r="M313" i="4"/>
  <c r="Z311" i="11"/>
  <c r="AD315" i="4"/>
  <c r="AB313" i="11"/>
  <c r="AF313" i="11" s="1"/>
  <c r="J313" i="10" s="1"/>
  <c r="AK341" i="4"/>
  <c r="AH339" i="11"/>
  <c r="M339" i="10" s="1"/>
  <c r="I310" i="10" l="1"/>
  <c r="AE311" i="11"/>
  <c r="K311" i="10" s="1"/>
  <c r="AD311" i="11"/>
  <c r="I311" i="10" s="1"/>
  <c r="AK342" i="4"/>
  <c r="AH340" i="11"/>
  <c r="M340" i="10" s="1"/>
  <c r="M314" i="4"/>
  <c r="Z312" i="11"/>
  <c r="AD316" i="4"/>
  <c r="AB314" i="11"/>
  <c r="AF314" i="11" s="1"/>
  <c r="J314" i="10" s="1"/>
  <c r="V314" i="4"/>
  <c r="AA312" i="11"/>
  <c r="AE312" i="11" l="1"/>
  <c r="K312" i="10" s="1"/>
  <c r="AD312" i="11"/>
  <c r="I312" i="10"/>
  <c r="V315" i="4"/>
  <c r="AA313" i="11"/>
  <c r="M315" i="4"/>
  <c r="Z313" i="11"/>
  <c r="AD317" i="4"/>
  <c r="AB315" i="11"/>
  <c r="AF315" i="11" s="1"/>
  <c r="J315" i="10" s="1"/>
  <c r="AK343" i="4"/>
  <c r="AH341" i="11"/>
  <c r="M341" i="10" s="1"/>
  <c r="AE313" i="11" l="1"/>
  <c r="K313" i="10" s="1"/>
  <c r="AD313" i="11"/>
  <c r="AK344" i="4"/>
  <c r="AH342" i="11"/>
  <c r="M342" i="10" s="1"/>
  <c r="M316" i="4"/>
  <c r="Z314" i="11"/>
  <c r="AD318" i="4"/>
  <c r="AB316" i="11"/>
  <c r="AF316" i="11" s="1"/>
  <c r="J316" i="10" s="1"/>
  <c r="V316" i="4"/>
  <c r="AA314" i="11"/>
  <c r="I313" i="10" l="1"/>
  <c r="AE314" i="11"/>
  <c r="K314" i="10" s="1"/>
  <c r="AD314" i="11"/>
  <c r="I314" i="10" s="1"/>
  <c r="V317" i="4"/>
  <c r="AA315" i="11"/>
  <c r="M317" i="4"/>
  <c r="Z315" i="11"/>
  <c r="AD319" i="4"/>
  <c r="AB317" i="11"/>
  <c r="AF317" i="11" s="1"/>
  <c r="J317" i="10" s="1"/>
  <c r="AK345" i="4"/>
  <c r="AH343" i="11"/>
  <c r="M343" i="10" s="1"/>
  <c r="AE315" i="11" l="1"/>
  <c r="K315" i="10" s="1"/>
  <c r="AD315" i="11"/>
  <c r="I315" i="10"/>
  <c r="AK346" i="4"/>
  <c r="AH344" i="11"/>
  <c r="M344" i="10" s="1"/>
  <c r="M318" i="4"/>
  <c r="Z316" i="11"/>
  <c r="AD320" i="4"/>
  <c r="AB318" i="11"/>
  <c r="AF318" i="11" s="1"/>
  <c r="J318" i="10" s="1"/>
  <c r="V318" i="4"/>
  <c r="AA316" i="11"/>
  <c r="AE316" i="11" l="1"/>
  <c r="K316" i="10" s="1"/>
  <c r="AD316" i="11"/>
  <c r="V319" i="4"/>
  <c r="AA317" i="11"/>
  <c r="M319" i="4"/>
  <c r="Z317" i="11"/>
  <c r="AD321" i="4"/>
  <c r="AB319" i="11"/>
  <c r="AF319" i="11" s="1"/>
  <c r="J319" i="10" s="1"/>
  <c r="AK347" i="4"/>
  <c r="AH345" i="11"/>
  <c r="M345" i="10" s="1"/>
  <c r="I316" i="10" l="1"/>
  <c r="AE317" i="11"/>
  <c r="K317" i="10" s="1"/>
  <c r="AD317" i="11"/>
  <c r="I317" i="10" s="1"/>
  <c r="AK348" i="4"/>
  <c r="AH346" i="11"/>
  <c r="M346" i="10" s="1"/>
  <c r="M320" i="4"/>
  <c r="Z318" i="11"/>
  <c r="AD322" i="4"/>
  <c r="AB320" i="11"/>
  <c r="AF320" i="11" s="1"/>
  <c r="J320" i="10" s="1"/>
  <c r="V320" i="4"/>
  <c r="AA318" i="11"/>
  <c r="AE318" i="11" l="1"/>
  <c r="K318" i="10" s="1"/>
  <c r="AD318" i="11"/>
  <c r="I318" i="10"/>
  <c r="V321" i="4"/>
  <c r="AA319" i="11"/>
  <c r="M321" i="4"/>
  <c r="Z319" i="11"/>
  <c r="AD323" i="4"/>
  <c r="AB321" i="11"/>
  <c r="AF321" i="11" s="1"/>
  <c r="J321" i="10" s="1"/>
  <c r="AK349" i="4"/>
  <c r="AH347" i="11"/>
  <c r="M347" i="10" s="1"/>
  <c r="AE319" i="11" l="1"/>
  <c r="K319" i="10" s="1"/>
  <c r="AD319" i="11"/>
  <c r="I319" i="10"/>
  <c r="AK350" i="4"/>
  <c r="AH348" i="11"/>
  <c r="M348" i="10" s="1"/>
  <c r="M322" i="4"/>
  <c r="Z320" i="11"/>
  <c r="AD324" i="4"/>
  <c r="AB322" i="11"/>
  <c r="AF322" i="11" s="1"/>
  <c r="J322" i="10" s="1"/>
  <c r="V322" i="4"/>
  <c r="AA320" i="11"/>
  <c r="AE320" i="11" l="1"/>
  <c r="K320" i="10" s="1"/>
  <c r="AD320" i="11"/>
  <c r="I320" i="10"/>
  <c r="V323" i="4"/>
  <c r="AA321" i="11"/>
  <c r="M323" i="4"/>
  <c r="Z321" i="11"/>
  <c r="AD325" i="4"/>
  <c r="AB323" i="11"/>
  <c r="AF323" i="11" s="1"/>
  <c r="J323" i="10" s="1"/>
  <c r="AK351" i="4"/>
  <c r="AH350" i="11" s="1"/>
  <c r="M350" i="10" s="1"/>
  <c r="AH349" i="11"/>
  <c r="M349" i="10" s="1"/>
  <c r="AE321" i="11" l="1"/>
  <c r="K321" i="10" s="1"/>
  <c r="AD321" i="11"/>
  <c r="M324" i="4"/>
  <c r="Z322" i="11"/>
  <c r="AD326" i="4"/>
  <c r="AB324" i="11"/>
  <c r="AF324" i="11" s="1"/>
  <c r="J324" i="10" s="1"/>
  <c r="V324" i="4"/>
  <c r="AA322" i="11"/>
  <c r="I321" i="10" l="1"/>
  <c r="AD322" i="11"/>
  <c r="I322" i="10" s="1"/>
  <c r="AE322" i="11"/>
  <c r="K322" i="10" s="1"/>
  <c r="AD327" i="4"/>
  <c r="AB325" i="11"/>
  <c r="AF325" i="11" s="1"/>
  <c r="J325" i="10" s="1"/>
  <c r="V325" i="4"/>
  <c r="AA323" i="11"/>
  <c r="M325" i="4"/>
  <c r="Z323" i="11"/>
  <c r="AD323" i="11" l="1"/>
  <c r="AE323" i="11"/>
  <c r="K323" i="10" s="1"/>
  <c r="V326" i="4"/>
  <c r="AA324" i="11"/>
  <c r="M326" i="4"/>
  <c r="Z324" i="11"/>
  <c r="AD328" i="4"/>
  <c r="AB326" i="11"/>
  <c r="AF326" i="11" s="1"/>
  <c r="J326" i="10" s="1"/>
  <c r="I323" i="10" l="1"/>
  <c r="AE324" i="11"/>
  <c r="K324" i="10" s="1"/>
  <c r="AD324" i="11"/>
  <c r="I324" i="10" s="1"/>
  <c r="M327" i="4"/>
  <c r="Z325" i="11"/>
  <c r="AD329" i="4"/>
  <c r="AB327" i="11"/>
  <c r="AF327" i="11" s="1"/>
  <c r="J327" i="10" s="1"/>
  <c r="V327" i="4"/>
  <c r="AA325" i="11"/>
  <c r="AD325" i="11" l="1"/>
  <c r="AE325" i="11"/>
  <c r="K325" i="10" s="1"/>
  <c r="AD330" i="4"/>
  <c r="AB328" i="11"/>
  <c r="AF328" i="11" s="1"/>
  <c r="J328" i="10" s="1"/>
  <c r="V328" i="4"/>
  <c r="AA326" i="11"/>
  <c r="M328" i="4"/>
  <c r="Z326" i="11"/>
  <c r="I325" i="10" l="1"/>
  <c r="AD326" i="11"/>
  <c r="I326" i="10" s="1"/>
  <c r="AE326" i="11"/>
  <c r="K326" i="10" s="1"/>
  <c r="V329" i="4"/>
  <c r="AA327" i="11"/>
  <c r="M329" i="4"/>
  <c r="Z327" i="11"/>
  <c r="AD331" i="4"/>
  <c r="AB329" i="11"/>
  <c r="AF329" i="11" s="1"/>
  <c r="J329" i="10" s="1"/>
  <c r="AE327" i="11" l="1"/>
  <c r="K327" i="10" s="1"/>
  <c r="AD327" i="11"/>
  <c r="M330" i="4"/>
  <c r="Z328" i="11"/>
  <c r="AD332" i="4"/>
  <c r="AB330" i="11"/>
  <c r="AF330" i="11" s="1"/>
  <c r="J330" i="10" s="1"/>
  <c r="V330" i="4"/>
  <c r="AA328" i="11"/>
  <c r="I327" i="10" l="1"/>
  <c r="AD328" i="11"/>
  <c r="I328" i="10" s="1"/>
  <c r="AE328" i="11"/>
  <c r="K328" i="10" s="1"/>
  <c r="AD333" i="4"/>
  <c r="AB331" i="11"/>
  <c r="AF331" i="11" s="1"/>
  <c r="J331" i="10" s="1"/>
  <c r="V331" i="4"/>
  <c r="AA329" i="11"/>
  <c r="M331" i="4"/>
  <c r="Z329" i="11"/>
  <c r="AD329" i="11" l="1"/>
  <c r="AE329" i="11"/>
  <c r="K329" i="10" s="1"/>
  <c r="V332" i="4"/>
  <c r="AA330" i="11"/>
  <c r="M332" i="4"/>
  <c r="Z330" i="11"/>
  <c r="AD334" i="4"/>
  <c r="AB332" i="11"/>
  <c r="AF332" i="11" s="1"/>
  <c r="J332" i="10" s="1"/>
  <c r="I329" i="10" l="1"/>
  <c r="AE330" i="11"/>
  <c r="K330" i="10" s="1"/>
  <c r="AD330" i="11"/>
  <c r="I330" i="10" s="1"/>
  <c r="M333" i="4"/>
  <c r="Z331" i="11"/>
  <c r="AD335" i="4"/>
  <c r="AB333" i="11"/>
  <c r="AF333" i="11" s="1"/>
  <c r="J333" i="10" s="1"/>
  <c r="V333" i="4"/>
  <c r="AA331" i="11"/>
  <c r="AD331" i="11" l="1"/>
  <c r="AE331" i="11"/>
  <c r="K331" i="10" s="1"/>
  <c r="AD336" i="4"/>
  <c r="AB334" i="11"/>
  <c r="AF334" i="11" s="1"/>
  <c r="J334" i="10" s="1"/>
  <c r="V334" i="4"/>
  <c r="AA332" i="11"/>
  <c r="M334" i="4"/>
  <c r="Z332" i="11"/>
  <c r="I331" i="10" l="1"/>
  <c r="AD332" i="11"/>
  <c r="I332" i="10" s="1"/>
  <c r="AE332" i="11"/>
  <c r="K332" i="10" s="1"/>
  <c r="V335" i="4"/>
  <c r="AA333" i="11"/>
  <c r="M335" i="4"/>
  <c r="Z333" i="11"/>
  <c r="AD337" i="4"/>
  <c r="AB335" i="11"/>
  <c r="AF335" i="11" s="1"/>
  <c r="J335" i="10" s="1"/>
  <c r="AE333" i="11" l="1"/>
  <c r="K333" i="10" s="1"/>
  <c r="AD333" i="11"/>
  <c r="M336" i="4"/>
  <c r="Z334" i="11"/>
  <c r="AD338" i="4"/>
  <c r="AB336" i="11"/>
  <c r="AF336" i="11" s="1"/>
  <c r="J336" i="10" s="1"/>
  <c r="V336" i="4"/>
  <c r="AA334" i="11"/>
  <c r="I333" i="10" l="1"/>
  <c r="AD334" i="11"/>
  <c r="I334" i="10" s="1"/>
  <c r="AE334" i="11"/>
  <c r="K334" i="10" s="1"/>
  <c r="AD339" i="4"/>
  <c r="AB337" i="11"/>
  <c r="AF337" i="11" s="1"/>
  <c r="J337" i="10" s="1"/>
  <c r="V337" i="4"/>
  <c r="AA335" i="11"/>
  <c r="M337" i="4"/>
  <c r="Z335" i="11"/>
  <c r="AD335" i="11" l="1"/>
  <c r="AE335" i="11"/>
  <c r="K335" i="10" s="1"/>
  <c r="I335" i="10"/>
  <c r="V338" i="4"/>
  <c r="AA336" i="11"/>
  <c r="M338" i="4"/>
  <c r="Z336" i="11"/>
  <c r="AD340" i="4"/>
  <c r="AB338" i="11"/>
  <c r="AF338" i="11" s="1"/>
  <c r="J338" i="10" s="1"/>
  <c r="AE336" i="11" l="1"/>
  <c r="K336" i="10" s="1"/>
  <c r="AD336" i="11"/>
  <c r="I336" i="10"/>
  <c r="M339" i="4"/>
  <c r="Z337" i="11"/>
  <c r="AD341" i="4"/>
  <c r="AB339" i="11"/>
  <c r="AF339" i="11" s="1"/>
  <c r="J339" i="10" s="1"/>
  <c r="V339" i="4"/>
  <c r="AA337" i="11"/>
  <c r="AD337" i="11" l="1"/>
  <c r="AE337" i="11"/>
  <c r="K337" i="10" s="1"/>
  <c r="AD342" i="4"/>
  <c r="AB340" i="11"/>
  <c r="AF340" i="11" s="1"/>
  <c r="J340" i="10" s="1"/>
  <c r="V340" i="4"/>
  <c r="AA338" i="11"/>
  <c r="M340" i="4"/>
  <c r="Z338" i="11"/>
  <c r="I337" i="10" l="1"/>
  <c r="AD338" i="11"/>
  <c r="I338" i="10" s="1"/>
  <c r="AE338" i="11"/>
  <c r="K338" i="10" s="1"/>
  <c r="V341" i="4"/>
  <c r="AA339" i="11"/>
  <c r="M341" i="4"/>
  <c r="Z339" i="11"/>
  <c r="AD343" i="4"/>
  <c r="AB341" i="11"/>
  <c r="AF341" i="11" s="1"/>
  <c r="J341" i="10" s="1"/>
  <c r="AE339" i="11" l="1"/>
  <c r="K339" i="10" s="1"/>
  <c r="AD339" i="11"/>
  <c r="I339" i="10"/>
  <c r="M342" i="4"/>
  <c r="Z340" i="11"/>
  <c r="AD344" i="4"/>
  <c r="AB342" i="11"/>
  <c r="AF342" i="11" s="1"/>
  <c r="J342" i="10" s="1"/>
  <c r="V342" i="4"/>
  <c r="AA340" i="11"/>
  <c r="AD340" i="11" l="1"/>
  <c r="AE340" i="11"/>
  <c r="K340" i="10" s="1"/>
  <c r="AD345" i="4"/>
  <c r="AB343" i="11"/>
  <c r="AF343" i="11" s="1"/>
  <c r="J343" i="10" s="1"/>
  <c r="V343" i="4"/>
  <c r="AA341" i="11"/>
  <c r="M343" i="4"/>
  <c r="Z341" i="11"/>
  <c r="I340" i="10" l="1"/>
  <c r="AD341" i="11"/>
  <c r="I341" i="10" s="1"/>
  <c r="AE341" i="11"/>
  <c r="K341" i="10" s="1"/>
  <c r="V344" i="4"/>
  <c r="AA342" i="11"/>
  <c r="M344" i="4"/>
  <c r="Z342" i="11"/>
  <c r="AD346" i="4"/>
  <c r="AB344" i="11"/>
  <c r="AF344" i="11" s="1"/>
  <c r="J344" i="10" s="1"/>
  <c r="AE342" i="11" l="1"/>
  <c r="K342" i="10" s="1"/>
  <c r="AD342" i="11"/>
  <c r="I342" i="10"/>
  <c r="M345" i="4"/>
  <c r="Z343" i="11"/>
  <c r="AD347" i="4"/>
  <c r="AB345" i="11"/>
  <c r="AF345" i="11" s="1"/>
  <c r="J345" i="10" s="1"/>
  <c r="V345" i="4"/>
  <c r="AA343" i="11"/>
  <c r="AD343" i="11" l="1"/>
  <c r="AE343" i="11"/>
  <c r="K343" i="10" s="1"/>
  <c r="AD348" i="4"/>
  <c r="AB346" i="11"/>
  <c r="AF346" i="11" s="1"/>
  <c r="J346" i="10" s="1"/>
  <c r="V346" i="4"/>
  <c r="AA344" i="11"/>
  <c r="M346" i="4"/>
  <c r="Z344" i="11"/>
  <c r="I343" i="10" l="1"/>
  <c r="AD344" i="11"/>
  <c r="I344" i="10" s="1"/>
  <c r="AE344" i="11"/>
  <c r="K344" i="10" s="1"/>
  <c r="V347" i="4"/>
  <c r="AA345" i="11"/>
  <c r="M347" i="4"/>
  <c r="Z345" i="11"/>
  <c r="AD349" i="4"/>
  <c r="AB347" i="11"/>
  <c r="AF347" i="11" s="1"/>
  <c r="J347" i="10" s="1"/>
  <c r="AE345" i="11" l="1"/>
  <c r="K345" i="10" s="1"/>
  <c r="AD345" i="11"/>
  <c r="I345" i="10"/>
  <c r="M348" i="4"/>
  <c r="Z346" i="11"/>
  <c r="AD350" i="4"/>
  <c r="AB348" i="11"/>
  <c r="AF348" i="11" s="1"/>
  <c r="J348" i="10" s="1"/>
  <c r="V348" i="4"/>
  <c r="AA346" i="11"/>
  <c r="AD346" i="11" l="1"/>
  <c r="AE346" i="11"/>
  <c r="K346" i="10" s="1"/>
  <c r="AD351" i="4"/>
  <c r="AB349" i="11"/>
  <c r="AF349" i="11" s="1"/>
  <c r="J349" i="10" s="1"/>
  <c r="V349" i="4"/>
  <c r="AA347" i="11"/>
  <c r="M349" i="4"/>
  <c r="Z347" i="11"/>
  <c r="I346" i="10" l="1"/>
  <c r="AD347" i="11"/>
  <c r="I347" i="10" s="1"/>
  <c r="AE347" i="11"/>
  <c r="K347" i="10" s="1"/>
  <c r="V350" i="4"/>
  <c r="AA348" i="11"/>
  <c r="M350" i="4"/>
  <c r="Z348" i="11"/>
  <c r="AD352" i="4"/>
  <c r="AB350" i="11"/>
  <c r="AF350" i="11" s="1"/>
  <c r="J350" i="10" s="1"/>
  <c r="AE348" i="11" l="1"/>
  <c r="K348" i="10" s="1"/>
  <c r="AD348" i="11"/>
  <c r="I348" i="10"/>
  <c r="M351" i="4"/>
  <c r="Z349" i="11"/>
  <c r="AD353" i="4"/>
  <c r="AB352" i="11" s="1"/>
  <c r="AF352" i="11" s="1"/>
  <c r="J352" i="10" s="1"/>
  <c r="AB351" i="11"/>
  <c r="AF351" i="11" s="1"/>
  <c r="J351" i="10" s="1"/>
  <c r="V351" i="4"/>
  <c r="AA349" i="11"/>
  <c r="AD349" i="11" l="1"/>
  <c r="AE349" i="11"/>
  <c r="K349" i="10" s="1"/>
  <c r="I349" i="10"/>
  <c r="V352" i="4"/>
  <c r="AA350" i="11"/>
  <c r="M352" i="4"/>
  <c r="Z350" i="11"/>
  <c r="AE350" i="11" l="1"/>
  <c r="K350" i="10" s="1"/>
  <c r="AD350" i="11"/>
  <c r="M353" i="4"/>
  <c r="Z351" i="11"/>
  <c r="V353" i="4"/>
  <c r="AA352" i="11" s="1"/>
  <c r="AA351" i="11"/>
  <c r="I350" i="10" l="1"/>
  <c r="AE352" i="11"/>
  <c r="K352" i="10" s="1"/>
  <c r="AD351" i="11"/>
  <c r="I351" i="10" s="1"/>
  <c r="AE351" i="11"/>
  <c r="K351" i="10" s="1"/>
  <c r="M355" i="4"/>
  <c r="Z352" i="11"/>
  <c r="AD352" i="11" l="1"/>
  <c r="M356" i="4"/>
  <c r="Z354" i="11"/>
  <c r="I352" i="10" l="1"/>
  <c r="AD354" i="11"/>
  <c r="M357" i="4"/>
  <c r="Z355" i="11"/>
  <c r="I354" i="10" l="1"/>
  <c r="AD355" i="11"/>
  <c r="M358" i="4"/>
  <c r="Z356" i="11"/>
  <c r="I355" i="10" l="1"/>
  <c r="AD356" i="11"/>
  <c r="M360" i="4"/>
  <c r="Z357" i="11"/>
  <c r="I356" i="10" l="1"/>
  <c r="AD357" i="11"/>
  <c r="M361" i="4"/>
  <c r="Z359" i="11"/>
  <c r="I357" i="10" l="1"/>
  <c r="AD359" i="11"/>
  <c r="M362" i="4"/>
  <c r="Z360" i="11"/>
  <c r="I359" i="10" l="1"/>
  <c r="AD360" i="11"/>
  <c r="M363" i="4"/>
  <c r="Z361" i="11"/>
  <c r="I360" i="10" l="1"/>
  <c r="AD361" i="11"/>
  <c r="M364" i="4"/>
  <c r="Z362" i="11"/>
  <c r="I361" i="10" l="1"/>
  <c r="AD362" i="11"/>
  <c r="M365" i="4"/>
  <c r="Z363" i="11"/>
  <c r="I362" i="10" l="1"/>
  <c r="AD363" i="11"/>
  <c r="M366" i="4"/>
  <c r="Z364" i="11"/>
  <c r="I363" i="10" l="1"/>
  <c r="AD364" i="11"/>
  <c r="M367" i="4"/>
  <c r="Z365" i="11"/>
  <c r="I364" i="10" l="1"/>
  <c r="AD365" i="11"/>
  <c r="M368" i="4"/>
  <c r="Z366" i="11"/>
  <c r="I365" i="10" l="1"/>
  <c r="AD366" i="11"/>
  <c r="M369" i="4"/>
  <c r="Z367" i="11"/>
  <c r="I366" i="10" l="1"/>
  <c r="AD367" i="11"/>
  <c r="M370" i="4"/>
  <c r="Z368" i="11"/>
  <c r="I367" i="10" l="1"/>
  <c r="AD368" i="11"/>
  <c r="I368" i="10" s="1"/>
  <c r="M371" i="4"/>
  <c r="Z369" i="11"/>
  <c r="AD369" i="11" l="1"/>
  <c r="I369" i="10" s="1"/>
  <c r="M372" i="4"/>
  <c r="Z370" i="11"/>
  <c r="AD370" i="11" l="1"/>
  <c r="I370" i="10" s="1"/>
  <c r="M373" i="4"/>
  <c r="Z371" i="11"/>
  <c r="AD371" i="11" l="1"/>
  <c r="M374" i="4"/>
  <c r="Z372" i="11"/>
  <c r="I371" i="10" l="1"/>
  <c r="AD372" i="11"/>
  <c r="M375" i="4"/>
  <c r="Z373" i="11"/>
  <c r="I372" i="10" l="1"/>
  <c r="AD373" i="11"/>
  <c r="M376" i="4"/>
  <c r="Z374" i="11"/>
  <c r="I373" i="10" l="1"/>
  <c r="AD374" i="11"/>
  <c r="M377" i="4"/>
  <c r="Z375" i="11"/>
  <c r="I374" i="10" l="1"/>
  <c r="AD375" i="11"/>
  <c r="M378" i="4"/>
  <c r="Z376" i="11"/>
  <c r="I375" i="10" l="1"/>
  <c r="AD376" i="11"/>
  <c r="M379" i="4"/>
  <c r="Z377" i="11"/>
  <c r="I376" i="10" l="1"/>
  <c r="AD377" i="11"/>
  <c r="M380" i="4"/>
  <c r="Z378" i="11"/>
  <c r="I377" i="10" l="1"/>
  <c r="AD378" i="11"/>
  <c r="M381" i="4"/>
  <c r="Z379" i="11"/>
  <c r="I378" i="10" l="1"/>
  <c r="AD379" i="11"/>
  <c r="M382" i="4"/>
  <c r="Z380" i="11"/>
  <c r="I379" i="10" l="1"/>
  <c r="AD380" i="11"/>
  <c r="M383" i="4"/>
  <c r="Z381" i="11"/>
  <c r="I380" i="10" l="1"/>
  <c r="AD381" i="11"/>
  <c r="M384" i="4"/>
  <c r="Z382" i="11"/>
  <c r="I381" i="10" l="1"/>
  <c r="AD382" i="11"/>
  <c r="M385" i="4"/>
  <c r="Z383" i="11"/>
  <c r="I382" i="10" l="1"/>
  <c r="AD383" i="11"/>
  <c r="M386" i="4"/>
  <c r="Z384" i="11"/>
  <c r="I383" i="10" l="1"/>
  <c r="AD384" i="11"/>
  <c r="M387" i="4"/>
  <c r="Z385" i="11"/>
  <c r="I384" i="10" l="1"/>
  <c r="AD385" i="11"/>
  <c r="M388" i="4"/>
  <c r="Z386" i="11"/>
  <c r="I385" i="10" l="1"/>
  <c r="AD386" i="11"/>
  <c r="M389" i="4"/>
  <c r="Z387" i="11"/>
  <c r="I386" i="10" l="1"/>
  <c r="AD387" i="11"/>
  <c r="M390" i="4"/>
  <c r="Z388" i="11"/>
  <c r="I387" i="10" l="1"/>
  <c r="AD388" i="11"/>
  <c r="M391" i="4"/>
  <c r="Z389" i="11"/>
  <c r="I388" i="10" l="1"/>
  <c r="AD389" i="11"/>
  <c r="M392" i="4"/>
  <c r="Z390" i="11"/>
  <c r="I389" i="10" l="1"/>
  <c r="AD390" i="11"/>
  <c r="M393" i="4"/>
  <c r="Z391" i="11"/>
  <c r="I390" i="10" l="1"/>
  <c r="AD391" i="11"/>
  <c r="I391" i="10" s="1"/>
  <c r="M394" i="4"/>
  <c r="Z392" i="11"/>
  <c r="AD392" i="11" l="1"/>
  <c r="M395" i="4"/>
  <c r="Z393" i="11"/>
  <c r="I392" i="10" l="1"/>
  <c r="AD393" i="11"/>
  <c r="M396" i="4"/>
  <c r="Z394" i="11"/>
  <c r="I393" i="10" l="1"/>
  <c r="AD394" i="11"/>
  <c r="I394" i="10" s="1"/>
  <c r="M397" i="4"/>
  <c r="Z395" i="11"/>
  <c r="AD395" i="11" l="1"/>
  <c r="M398" i="4"/>
  <c r="Z396" i="11"/>
  <c r="I395" i="10" l="1"/>
  <c r="AD396" i="11"/>
  <c r="M399" i="4"/>
  <c r="Z397" i="11"/>
  <c r="I396" i="10" l="1"/>
  <c r="AD397" i="11"/>
  <c r="M400" i="4"/>
  <c r="Z398" i="11"/>
  <c r="I397" i="10" l="1"/>
  <c r="AD398" i="11"/>
  <c r="M401" i="4"/>
  <c r="Z399" i="11"/>
  <c r="I398" i="10" l="1"/>
  <c r="AD399" i="11"/>
  <c r="M402" i="4"/>
  <c r="Z400" i="11"/>
  <c r="I399" i="10" l="1"/>
  <c r="AD400" i="11"/>
  <c r="M403" i="4"/>
  <c r="Z401" i="11"/>
  <c r="I400" i="10" l="1"/>
  <c r="AD401" i="11"/>
  <c r="M404" i="4"/>
  <c r="Z402" i="11"/>
  <c r="I401" i="10" l="1"/>
  <c r="AD402" i="11"/>
  <c r="M405" i="4"/>
  <c r="Z403" i="11"/>
  <c r="I402" i="10" l="1"/>
  <c r="AD403" i="11"/>
  <c r="M406" i="4"/>
  <c r="Z404" i="11"/>
  <c r="I403" i="10" l="1"/>
  <c r="AD404" i="11"/>
  <c r="M407" i="4"/>
  <c r="Z405" i="11"/>
  <c r="I404" i="10" l="1"/>
  <c r="AD405" i="11"/>
  <c r="M408" i="4"/>
  <c r="Z406" i="11"/>
  <c r="I405" i="10" l="1"/>
  <c r="AD406" i="11"/>
  <c r="M409" i="4"/>
  <c r="Z407" i="11"/>
  <c r="I406" i="10" l="1"/>
  <c r="AD407" i="11"/>
  <c r="M410" i="4"/>
  <c r="Z408" i="11"/>
  <c r="I407" i="10" l="1"/>
  <c r="AD408" i="11"/>
  <c r="M411" i="4"/>
  <c r="Z409" i="11"/>
  <c r="I408" i="10" l="1"/>
  <c r="AD409" i="11"/>
  <c r="M412" i="4"/>
  <c r="Z410" i="11"/>
  <c r="I409" i="10" l="1"/>
  <c r="AD410" i="11"/>
  <c r="M413" i="4"/>
  <c r="Z411" i="11"/>
  <c r="I410" i="10" l="1"/>
  <c r="AD411" i="11"/>
  <c r="M414" i="4"/>
  <c r="Z412" i="11"/>
  <c r="I411" i="10" l="1"/>
  <c r="AD412" i="11"/>
  <c r="M415" i="4"/>
  <c r="Z413" i="11"/>
  <c r="I412" i="10" l="1"/>
  <c r="AD413" i="11"/>
  <c r="M416" i="4"/>
  <c r="Z414" i="11"/>
  <c r="I413" i="10" l="1"/>
  <c r="AD414" i="11"/>
  <c r="M417" i="4"/>
  <c r="Z415" i="11"/>
  <c r="I414" i="10" l="1"/>
  <c r="AD415" i="11"/>
  <c r="M418" i="4"/>
  <c r="Z416" i="11"/>
  <c r="I415" i="10" l="1"/>
  <c r="AD416" i="11"/>
  <c r="I416" i="10"/>
  <c r="M419" i="4"/>
  <c r="Z417" i="11"/>
  <c r="AD417" i="11" l="1"/>
  <c r="M420" i="4"/>
  <c r="Z418" i="11"/>
  <c r="I417" i="10" l="1"/>
  <c r="AD418" i="11"/>
  <c r="M421" i="4"/>
  <c r="Z419" i="11"/>
  <c r="I418" i="10" l="1"/>
  <c r="AD419" i="11"/>
  <c r="M422" i="4"/>
  <c r="Z420" i="11"/>
  <c r="I419" i="10" l="1"/>
  <c r="AD420" i="11"/>
  <c r="M423" i="4"/>
  <c r="Z421" i="11"/>
  <c r="I420" i="10" l="1"/>
  <c r="AD421" i="11"/>
  <c r="M424" i="4"/>
  <c r="Z422" i="11"/>
  <c r="I421" i="10" l="1"/>
  <c r="AD422" i="11"/>
  <c r="M425" i="4"/>
  <c r="Z423" i="11"/>
  <c r="I422" i="10" l="1"/>
  <c r="AD423" i="11"/>
  <c r="M426" i="4"/>
  <c r="Z424" i="11"/>
  <c r="I423" i="10" l="1"/>
  <c r="AD424" i="11"/>
  <c r="I424" i="10" s="1"/>
  <c r="M427" i="4"/>
  <c r="Z425" i="11"/>
  <c r="AD425" i="11" l="1"/>
  <c r="I425" i="10" s="1"/>
  <c r="M428" i="4"/>
  <c r="Z426" i="11"/>
  <c r="AD426" i="11" l="1"/>
  <c r="M429" i="4"/>
  <c r="Z427" i="11"/>
  <c r="I426" i="10" l="1"/>
  <c r="AD427" i="11"/>
  <c r="M430" i="4"/>
  <c r="Z428" i="11"/>
  <c r="I427" i="10" l="1"/>
  <c r="AD428" i="11"/>
  <c r="M431" i="4"/>
  <c r="Z429" i="11"/>
  <c r="I428" i="10" l="1"/>
  <c r="AD429" i="11"/>
  <c r="M432" i="4"/>
  <c r="Z430" i="11"/>
  <c r="I429" i="10" l="1"/>
  <c r="AD430" i="11"/>
  <c r="M433" i="4"/>
  <c r="Z431" i="11"/>
  <c r="I430" i="10" l="1"/>
  <c r="AD431" i="11"/>
  <c r="M434" i="4"/>
  <c r="Z432" i="11"/>
  <c r="I431" i="10" l="1"/>
  <c r="AD432" i="11"/>
  <c r="M437" i="4"/>
  <c r="Z433" i="11"/>
  <c r="I432" i="10" l="1"/>
  <c r="AD433" i="11"/>
  <c r="M438" i="4"/>
  <c r="Z436" i="11"/>
  <c r="I433" i="10" l="1"/>
  <c r="AD436" i="11"/>
  <c r="M439" i="4"/>
  <c r="Z437" i="11"/>
  <c r="I436" i="10" l="1"/>
  <c r="AD437" i="11"/>
  <c r="M440" i="4"/>
  <c r="Z438" i="11"/>
  <c r="I437" i="10" l="1"/>
  <c r="AD438" i="11"/>
  <c r="M441" i="4"/>
  <c r="Z439" i="11"/>
  <c r="I438" i="10" l="1"/>
  <c r="AD439" i="11"/>
  <c r="M442" i="4"/>
  <c r="Z440" i="11"/>
  <c r="I439" i="10" l="1"/>
  <c r="AD440" i="11"/>
  <c r="M443" i="4"/>
  <c r="Z441" i="11"/>
  <c r="I440" i="10" l="1"/>
  <c r="AD441" i="11"/>
  <c r="M444" i="4"/>
  <c r="Z442" i="11"/>
  <c r="I441" i="10" l="1"/>
  <c r="AD442" i="11"/>
  <c r="M445" i="4"/>
  <c r="Z443" i="11"/>
  <c r="I442" i="10" l="1"/>
  <c r="AD443" i="11"/>
  <c r="M446" i="4"/>
  <c r="Z444" i="11"/>
  <c r="I443" i="10" l="1"/>
  <c r="AD444" i="11"/>
  <c r="M447" i="4"/>
  <c r="Z445" i="11"/>
  <c r="I444" i="10" l="1"/>
  <c r="AD445" i="11"/>
  <c r="M448" i="4"/>
  <c r="Z446" i="11"/>
  <c r="I445" i="10" l="1"/>
  <c r="AD446" i="11"/>
  <c r="M449" i="4"/>
  <c r="Z447" i="11"/>
  <c r="I446" i="10" l="1"/>
  <c r="AD447" i="11"/>
  <c r="M450" i="4"/>
  <c r="Z448" i="11"/>
  <c r="I447" i="10" l="1"/>
  <c r="AD448" i="11"/>
  <c r="I448" i="10" s="1"/>
  <c r="M451" i="4"/>
  <c r="Z449" i="11"/>
  <c r="AD449" i="11" l="1"/>
  <c r="M452" i="4"/>
  <c r="Z450" i="11"/>
  <c r="I449" i="10" l="1"/>
  <c r="AD450" i="11"/>
  <c r="M453" i="4"/>
  <c r="Z451" i="11"/>
  <c r="I450" i="10" l="1"/>
  <c r="AD451" i="11"/>
  <c r="M454" i="4"/>
  <c r="Z452" i="11"/>
  <c r="I451" i="10" l="1"/>
  <c r="AD452" i="11"/>
  <c r="M455" i="4"/>
  <c r="Z453" i="11"/>
  <c r="I452" i="10" l="1"/>
  <c r="AD453" i="11"/>
  <c r="M456" i="4"/>
  <c r="Z454" i="11"/>
  <c r="I453" i="10" l="1"/>
  <c r="AD454" i="11"/>
  <c r="M457" i="4"/>
  <c r="Z455" i="11"/>
  <c r="I454" i="10" l="1"/>
  <c r="AD455" i="11"/>
  <c r="I455" i="10" s="1"/>
  <c r="M458" i="4"/>
  <c r="Z457" i="11" s="1"/>
  <c r="Z456" i="11"/>
  <c r="O2" i="11"/>
  <c r="M2" i="11"/>
  <c r="J2" i="11"/>
  <c r="N2" i="11"/>
  <c r="K2" i="11"/>
  <c r="P2" i="11"/>
  <c r="AD456" i="11" l="1"/>
  <c r="AD457" i="11"/>
  <c r="I457" i="10"/>
  <c r="I456" i="10"/>
</calcChain>
</file>

<file path=xl/sharedStrings.xml><?xml version="1.0" encoding="utf-8"?>
<sst xmlns="http://schemas.openxmlformats.org/spreadsheetml/2006/main" count="1243" uniqueCount="539">
  <si>
    <t>Type</t>
  </si>
  <si>
    <t>Ratio</t>
  </si>
  <si>
    <t>Rate</t>
  </si>
  <si>
    <t>Rated prop. Thrust:</t>
  </si>
  <si>
    <t>CONTROLS</t>
  </si>
  <si>
    <t>Centre distance</t>
  </si>
  <si>
    <t>LxWxH</t>
  </si>
  <si>
    <t>WEIGHT</t>
  </si>
  <si>
    <t>06</t>
  </si>
  <si>
    <t>350x316x482</t>
  </si>
  <si>
    <t>16A</t>
  </si>
  <si>
    <t>26</t>
  </si>
  <si>
    <t>40A</t>
  </si>
  <si>
    <t>MB170</t>
  </si>
  <si>
    <t>3,5</t>
  </si>
  <si>
    <t>HC038A</t>
  </si>
  <si>
    <t>HC65</t>
  </si>
  <si>
    <t>3,0</t>
  </si>
  <si>
    <t>0,027</t>
  </si>
  <si>
    <t>0,041</t>
  </si>
  <si>
    <t>0,034</t>
  </si>
  <si>
    <t>0,038</t>
  </si>
  <si>
    <t>0,065</t>
  </si>
  <si>
    <t>135</t>
  </si>
  <si>
    <t>422x325x563</t>
  </si>
  <si>
    <t>84</t>
  </si>
  <si>
    <t>5,0</t>
  </si>
  <si>
    <t>92</t>
  </si>
  <si>
    <t>100</t>
  </si>
  <si>
    <t>236x390x420</t>
  </si>
  <si>
    <t>75</t>
  </si>
  <si>
    <t>5,5</t>
  </si>
  <si>
    <t>125</t>
  </si>
  <si>
    <t>291x454x485</t>
  </si>
  <si>
    <t>115</t>
  </si>
  <si>
    <t>Rpm &lt;</t>
  </si>
  <si>
    <t>&gt; RPM</t>
  </si>
  <si>
    <t>2000</t>
  </si>
  <si>
    <t>1500</t>
  </si>
  <si>
    <t>750</t>
  </si>
  <si>
    <t>1000</t>
  </si>
  <si>
    <t>2500</t>
  </si>
  <si>
    <t>3000</t>
  </si>
  <si>
    <t>3200</t>
  </si>
  <si>
    <t>8,5</t>
  </si>
  <si>
    <t>8,8</t>
  </si>
  <si>
    <t>16</t>
  </si>
  <si>
    <t>9</t>
  </si>
  <si>
    <t>14,7</t>
  </si>
  <si>
    <t>142</t>
  </si>
  <si>
    <t>308x520x540</t>
  </si>
  <si>
    <t>140</t>
  </si>
  <si>
    <t>11,5"</t>
  </si>
  <si>
    <t>225</t>
  </si>
  <si>
    <t>485x610x656</t>
  </si>
  <si>
    <t>240</t>
  </si>
  <si>
    <t>170</t>
  </si>
  <si>
    <t>70</t>
  </si>
  <si>
    <t>0,06</t>
  </si>
  <si>
    <t>120C</t>
  </si>
  <si>
    <t>MV100A</t>
  </si>
  <si>
    <t>130</t>
  </si>
  <si>
    <t>0,136</t>
  </si>
  <si>
    <t>25</t>
  </si>
  <si>
    <t>180</t>
  </si>
  <si>
    <t>135A</t>
  </si>
  <si>
    <t>1,23</t>
  </si>
  <si>
    <t>0,1224</t>
  </si>
  <si>
    <t>0,1088</t>
  </si>
  <si>
    <t>20</t>
  </si>
  <si>
    <t>220</t>
  </si>
  <si>
    <t>0</t>
  </si>
  <si>
    <t>HCQ138</t>
  </si>
  <si>
    <t>HC138</t>
  </si>
  <si>
    <t>HCD138</t>
  </si>
  <si>
    <t>HCA138</t>
  </si>
  <si>
    <t>MB242</t>
  </si>
  <si>
    <t>HC200</t>
  </si>
  <si>
    <t>HCC200</t>
  </si>
  <si>
    <t>0,15</t>
  </si>
  <si>
    <t>0,133</t>
  </si>
  <si>
    <t>0,140</t>
  </si>
  <si>
    <t>0,128</t>
  </si>
  <si>
    <t>0,100</t>
  </si>
  <si>
    <t>0,20</t>
  </si>
  <si>
    <t>29,4</t>
  </si>
  <si>
    <t>14"</t>
  </si>
  <si>
    <t>470</t>
  </si>
  <si>
    <t>200</t>
  </si>
  <si>
    <t>165</t>
  </si>
  <si>
    <t>360</t>
  </si>
  <si>
    <t>30</t>
  </si>
  <si>
    <t>494x800x870</t>
  </si>
  <si>
    <t>392x480x480</t>
  </si>
  <si>
    <t>311x460x544</t>
  </si>
  <si>
    <t>352x694x650</t>
  </si>
  <si>
    <t>390x630x580</t>
  </si>
  <si>
    <t>578x744x830</t>
  </si>
  <si>
    <t>504x619x616</t>
  </si>
  <si>
    <t>520x792x760</t>
  </si>
  <si>
    <t>530x660x616</t>
  </si>
  <si>
    <t>415</t>
  </si>
  <si>
    <t>296</t>
  </si>
  <si>
    <t>39,3</t>
  </si>
  <si>
    <t>185</t>
  </si>
  <si>
    <t>422x744x763</t>
  </si>
  <si>
    <t>385</t>
  </si>
  <si>
    <t>2200</t>
  </si>
  <si>
    <t>430x744x708</t>
  </si>
  <si>
    <t>280</t>
  </si>
  <si>
    <t>190</t>
  </si>
  <si>
    <t>242</t>
  </si>
  <si>
    <t>27,5</t>
  </si>
  <si>
    <t>554x750x700</t>
  </si>
  <si>
    <t>400</t>
  </si>
  <si>
    <t>40</t>
  </si>
  <si>
    <t>HC201</t>
  </si>
  <si>
    <t>MB270A</t>
  </si>
  <si>
    <t>HCQ300</t>
  </si>
  <si>
    <t>0,18</t>
  </si>
  <si>
    <t>556X691X735</t>
  </si>
  <si>
    <t>350</t>
  </si>
  <si>
    <t>205</t>
  </si>
  <si>
    <t>0,182</t>
  </si>
  <si>
    <t>0,150</t>
  </si>
  <si>
    <t>0,120</t>
  </si>
  <si>
    <t>0,34</t>
  </si>
  <si>
    <t>594x810x868</t>
  </si>
  <si>
    <t>675</t>
  </si>
  <si>
    <t>270</t>
  </si>
  <si>
    <t>39,2</t>
  </si>
  <si>
    <t>0,32</t>
  </si>
  <si>
    <t>533x681x676</t>
  </si>
  <si>
    <t>203</t>
  </si>
  <si>
    <t>0,35</t>
  </si>
  <si>
    <t>638x870x864</t>
  </si>
  <si>
    <t>740</t>
  </si>
  <si>
    <t>264</t>
  </si>
  <si>
    <t>50</t>
  </si>
  <si>
    <t>HC300</t>
  </si>
  <si>
    <t>0,33</t>
  </si>
  <si>
    <t>0,30</t>
  </si>
  <si>
    <t>0,25</t>
  </si>
  <si>
    <t>0,17</t>
  </si>
  <si>
    <t>0,272</t>
  </si>
  <si>
    <t>0,177</t>
  </si>
  <si>
    <t>798x930x918</t>
  </si>
  <si>
    <t>700</t>
  </si>
  <si>
    <t>D300A</t>
  </si>
  <si>
    <t>786x920x1040</t>
  </si>
  <si>
    <t>940</t>
  </si>
  <si>
    <t>355</t>
  </si>
  <si>
    <t>60</t>
  </si>
  <si>
    <t>T300</t>
  </si>
  <si>
    <t>640x920x1110</t>
  </si>
  <si>
    <t>1120</t>
  </si>
  <si>
    <t>0,27</t>
  </si>
  <si>
    <t>0,266</t>
  </si>
  <si>
    <t>T300/1</t>
  </si>
  <si>
    <t>772x980x1106</t>
  </si>
  <si>
    <t>HCA300</t>
  </si>
  <si>
    <t>620x585x753</t>
  </si>
  <si>
    <t>370</t>
  </si>
  <si>
    <t>278</t>
  </si>
  <si>
    <t>HC400</t>
  </si>
  <si>
    <t>HCD400A</t>
  </si>
  <si>
    <t>HCT400A</t>
  </si>
  <si>
    <t>HC600A</t>
  </si>
  <si>
    <t>HCT600A</t>
  </si>
  <si>
    <t>HCT600A/1</t>
  </si>
  <si>
    <t>HCD800</t>
  </si>
  <si>
    <t>HCT800</t>
  </si>
  <si>
    <t>HCT800/1</t>
  </si>
  <si>
    <t>HCT800/2</t>
  </si>
  <si>
    <t>HCT800/3</t>
  </si>
  <si>
    <t>HC1000</t>
  </si>
  <si>
    <t>HCD1000</t>
  </si>
  <si>
    <t>HCT1100</t>
  </si>
  <si>
    <t>HC1200</t>
  </si>
  <si>
    <t>HC1200/1</t>
  </si>
  <si>
    <t>HCT1200</t>
  </si>
  <si>
    <t>HCT1200/1</t>
  </si>
  <si>
    <t>HC1250</t>
  </si>
  <si>
    <t>HCD1400</t>
  </si>
  <si>
    <t>HCT1400</t>
  </si>
  <si>
    <t>HCT1600</t>
  </si>
  <si>
    <t>HCD2000</t>
  </si>
  <si>
    <t>HCT2000</t>
  </si>
  <si>
    <t>HCD2700</t>
  </si>
  <si>
    <t>MA100A</t>
  </si>
  <si>
    <t>MA142A</t>
  </si>
  <si>
    <t>MA125A</t>
  </si>
  <si>
    <t>HCD600A</t>
  </si>
  <si>
    <t>HCT400A/1</t>
  </si>
  <si>
    <t>HCQ401</t>
  </si>
  <si>
    <t>HCQ501</t>
  </si>
  <si>
    <t>HCQ502</t>
  </si>
  <si>
    <t>HCQ700</t>
  </si>
  <si>
    <t>HCQ701</t>
  </si>
  <si>
    <t>HCQ1000</t>
  </si>
  <si>
    <t>HCQ1400</t>
  </si>
  <si>
    <t>HCA1400</t>
  </si>
  <si>
    <t>HCM1400</t>
  </si>
  <si>
    <t>HCQH1600</t>
  </si>
  <si>
    <t>HCQH1601</t>
  </si>
  <si>
    <t>NET WEIGHT</t>
  </si>
  <si>
    <t>473,5x365x830</t>
  </si>
  <si>
    <t>NOTE</t>
  </si>
  <si>
    <t>MAX. HP@RPM</t>
  </si>
  <si>
    <t>Rate HP@RPM</t>
  </si>
  <si>
    <t>490x670x620</t>
  </si>
  <si>
    <t>1800</t>
  </si>
  <si>
    <t>0,41</t>
  </si>
  <si>
    <t>843X950X890</t>
  </si>
  <si>
    <t>820</t>
  </si>
  <si>
    <t>82</t>
  </si>
  <si>
    <t>0,236</t>
  </si>
  <si>
    <t>843X1010X1066</t>
  </si>
  <si>
    <t>1100</t>
  </si>
  <si>
    <t>0,364</t>
  </si>
  <si>
    <t>0,337</t>
  </si>
  <si>
    <t>0,335</t>
  </si>
  <si>
    <t>0,44</t>
  </si>
  <si>
    <t>800X1052X1130</t>
  </si>
  <si>
    <t>1450</t>
  </si>
  <si>
    <t>375</t>
  </si>
  <si>
    <t>0,38</t>
  </si>
  <si>
    <t>0,355</t>
  </si>
  <si>
    <t>0,326</t>
  </si>
  <si>
    <t>869X1100X1275</t>
  </si>
  <si>
    <t>465</t>
  </si>
  <si>
    <t>120</t>
  </si>
  <si>
    <t>0,42</t>
  </si>
  <si>
    <t>0,40</t>
  </si>
  <si>
    <t>0,37</t>
  </si>
  <si>
    <t>0,274</t>
  </si>
  <si>
    <t>0,45</t>
  </si>
  <si>
    <t>0,36</t>
  </si>
  <si>
    <t>0,60</t>
  </si>
  <si>
    <t>745X1094X1126</t>
  </si>
  <si>
    <t>1300</t>
  </si>
  <si>
    <t>320</t>
  </si>
  <si>
    <t>90</t>
  </si>
  <si>
    <t>0,54</t>
  </si>
  <si>
    <t>0,49</t>
  </si>
  <si>
    <t>0,65</t>
  </si>
  <si>
    <t>745X1094X1271</t>
  </si>
  <si>
    <t>1550</t>
  </si>
  <si>
    <t>0,57</t>
  </si>
  <si>
    <t>0,55</t>
  </si>
  <si>
    <t>805x1094x1271</t>
  </si>
  <si>
    <t>1600</t>
  </si>
  <si>
    <t>878x1224x1346</t>
  </si>
  <si>
    <t>1700</t>
  </si>
  <si>
    <t>500</t>
  </si>
  <si>
    <t>0,51</t>
  </si>
  <si>
    <t>0,464</t>
  </si>
  <si>
    <t>0,437</t>
  </si>
  <si>
    <t>0,255</t>
  </si>
  <si>
    <t>0,85</t>
  </si>
  <si>
    <t>450</t>
  </si>
  <si>
    <t>110</t>
  </si>
  <si>
    <t>0,80</t>
  </si>
  <si>
    <t>0,75</t>
  </si>
  <si>
    <t>0,70</t>
  </si>
  <si>
    <t>1056X1280X1425</t>
  </si>
  <si>
    <t>2700</t>
  </si>
  <si>
    <t>1056x1280x1341</t>
  </si>
  <si>
    <t>1152x1360x1557</t>
  </si>
  <si>
    <t>582</t>
  </si>
  <si>
    <t>0,9273</t>
  </si>
  <si>
    <t>1190x1490x1707</t>
  </si>
  <si>
    <t>3600</t>
  </si>
  <si>
    <t>666</t>
  </si>
  <si>
    <t>0,83</t>
  </si>
  <si>
    <t>0,78</t>
  </si>
  <si>
    <t>0,71</t>
  </si>
  <si>
    <t>0,67</t>
  </si>
  <si>
    <t>0,63</t>
  </si>
  <si>
    <t>0,59</t>
  </si>
  <si>
    <t>0,52</t>
  </si>
  <si>
    <t>0,39</t>
  </si>
  <si>
    <t>0,8808</t>
  </si>
  <si>
    <t>0,8363</t>
  </si>
  <si>
    <t>0,7937</t>
  </si>
  <si>
    <t>0,7529</t>
  </si>
  <si>
    <t>0,7143</t>
  </si>
  <si>
    <t>0,6762</t>
  </si>
  <si>
    <t>0,5483</t>
  </si>
  <si>
    <t>1900</t>
  </si>
  <si>
    <t>0,81</t>
  </si>
  <si>
    <t>1,0</t>
  </si>
  <si>
    <t>0,884</t>
  </si>
  <si>
    <t>1235x1570x1789</t>
  </si>
  <si>
    <t>4200</t>
  </si>
  <si>
    <t>736</t>
  </si>
  <si>
    <t>335</t>
  </si>
  <si>
    <t>1082x1120x990</t>
  </si>
  <si>
    <t>1,000</t>
  </si>
  <si>
    <t>0,925</t>
  </si>
  <si>
    <t>0,885</t>
  </si>
  <si>
    <t>1,15</t>
  </si>
  <si>
    <t>1,14</t>
  </si>
  <si>
    <t>1,05</t>
  </si>
  <si>
    <t>1,00</t>
  </si>
  <si>
    <t>1,26</t>
  </si>
  <si>
    <t>1,20</t>
  </si>
  <si>
    <t>1,09</t>
  </si>
  <si>
    <t>0,95</t>
  </si>
  <si>
    <t>0,88</t>
  </si>
  <si>
    <t>1,265</t>
  </si>
  <si>
    <t>1,133</t>
  </si>
  <si>
    <t>0,946</t>
  </si>
  <si>
    <t>1,2471</t>
  </si>
  <si>
    <t>1,0728</t>
  </si>
  <si>
    <t>1,0057</t>
  </si>
  <si>
    <t>0,9387</t>
  </si>
  <si>
    <t>1082x1280x1345</t>
  </si>
  <si>
    <t>1150x1350x1547</t>
  </si>
  <si>
    <t>150</t>
  </si>
  <si>
    <t>1082x1200x1130</t>
  </si>
  <si>
    <t>380</t>
  </si>
  <si>
    <t>1096x1260x1270</t>
  </si>
  <si>
    <t>1188x1350x1547</t>
  </si>
  <si>
    <t>1155x1330x1435</t>
  </si>
  <si>
    <t>1056x1430x1670</t>
  </si>
  <si>
    <t>580</t>
  </si>
  <si>
    <t>390</t>
  </si>
  <si>
    <t>1,3812</t>
  </si>
  <si>
    <t>1,0432</t>
  </si>
  <si>
    <t>1,40</t>
  </si>
  <si>
    <t>1,36</t>
  </si>
  <si>
    <t>1,31</t>
  </si>
  <si>
    <t>1,22</t>
  </si>
  <si>
    <t>1,16</t>
  </si>
  <si>
    <t>1260x1380x1360</t>
  </si>
  <si>
    <t>2800</t>
  </si>
  <si>
    <t>485</t>
  </si>
  <si>
    <t>175</t>
  </si>
  <si>
    <t>1306x1380x1750</t>
  </si>
  <si>
    <t>3700</t>
  </si>
  <si>
    <t>550</t>
  </si>
  <si>
    <t>1,6266</t>
  </si>
  <si>
    <t>1246x1500x1750</t>
  </si>
  <si>
    <t>625</t>
  </si>
  <si>
    <t>1,9846</t>
  </si>
  <si>
    <t>1600x1620x1645</t>
  </si>
  <si>
    <t>4000</t>
  </si>
  <si>
    <t>560</t>
  </si>
  <si>
    <t>1,4804</t>
  </si>
  <si>
    <t>1,9042</t>
  </si>
  <si>
    <t>1,7969</t>
  </si>
  <si>
    <t>1,6494</t>
  </si>
  <si>
    <t>1,5957</t>
  </si>
  <si>
    <t>2,01</t>
  </si>
  <si>
    <t>1284x1600x1835</t>
  </si>
  <si>
    <t>5600</t>
  </si>
  <si>
    <t>1,93</t>
  </si>
  <si>
    <t>1,82</t>
  </si>
  <si>
    <t>1,67</t>
  </si>
  <si>
    <t>1,645</t>
  </si>
  <si>
    <t>2,749</t>
  </si>
  <si>
    <t>2,6283</t>
  </si>
  <si>
    <t>1400x1780x1530</t>
  </si>
  <si>
    <t>6000</t>
  </si>
  <si>
    <t>630</t>
  </si>
  <si>
    <t>DREDGE PUMP GEARBOXES</t>
  </si>
  <si>
    <t>0,31</t>
  </si>
  <si>
    <t>640x900x800</t>
  </si>
  <si>
    <t>480</t>
  </si>
  <si>
    <t>706x856x846</t>
  </si>
  <si>
    <t>235</t>
  </si>
  <si>
    <t>55</t>
  </si>
  <si>
    <t>706x856x875</t>
  </si>
  <si>
    <t>1,18</t>
  </si>
  <si>
    <t>898x1104x1066</t>
  </si>
  <si>
    <t>900</t>
  </si>
  <si>
    <t>290</t>
  </si>
  <si>
    <t>0,87</t>
  </si>
  <si>
    <t>826x1300x1250</t>
  </si>
  <si>
    <t>868x1104x1146</t>
  </si>
  <si>
    <t>950</t>
  </si>
  <si>
    <t>18"</t>
  </si>
  <si>
    <t>340</t>
  </si>
  <si>
    <t>95</t>
  </si>
  <si>
    <t>994x1104x985</t>
  </si>
  <si>
    <t>310</t>
  </si>
  <si>
    <t>938x1210x1027</t>
  </si>
  <si>
    <t>1430</t>
  </si>
  <si>
    <t>438,6</t>
  </si>
  <si>
    <t>1,3825</t>
  </si>
  <si>
    <t>1,1934</t>
  </si>
  <si>
    <t>1,6145</t>
  </si>
  <si>
    <t>1,341</t>
  </si>
  <si>
    <t>1023x1000x1118</t>
  </si>
  <si>
    <t>1106x1190x1056</t>
  </si>
  <si>
    <t>1035x1110x1038</t>
  </si>
  <si>
    <t>21"</t>
  </si>
  <si>
    <t>1106x1230x1180</t>
  </si>
  <si>
    <t>HCL30S</t>
  </si>
  <si>
    <t>HCL30F</t>
  </si>
  <si>
    <t>HCL100S</t>
  </si>
  <si>
    <t>HCL100F</t>
  </si>
  <si>
    <t>HCL250S</t>
  </si>
  <si>
    <t>HCL250F</t>
  </si>
  <si>
    <t>HCL320S</t>
  </si>
  <si>
    <t>HCL320F</t>
  </si>
  <si>
    <t>HCL600S</t>
  </si>
  <si>
    <t>HCL600F</t>
  </si>
  <si>
    <t>345x310x455</t>
  </si>
  <si>
    <t>KN.m</t>
  </si>
  <si>
    <t>TIME</t>
  </si>
  <si>
    <t>≥ 97%</t>
  </si>
  <si>
    <t>EFFICIENCY</t>
  </si>
  <si>
    <t>≥ 98%</t>
  </si>
  <si>
    <t>0,351</t>
  </si>
  <si>
    <t>0,448</t>
  </si>
  <si>
    <t>0,841</t>
  </si>
  <si>
    <t>RATIO</t>
  </si>
  <si>
    <t>RPM RANGE</t>
  </si>
  <si>
    <t>N/N</t>
  </si>
  <si>
    <t>TRAP</t>
  </si>
  <si>
    <t>PTO</t>
  </si>
  <si>
    <t>(7° DOWN ANGLE)</t>
  </si>
  <si>
    <t>(10° DOWN ANGLE)</t>
  </si>
  <si>
    <t>NOTE: 10° DOWN ANGLE</t>
  </si>
  <si>
    <t>NOTE: 7° DOWN ANGLE</t>
  </si>
  <si>
    <t>TYPE</t>
  </si>
  <si>
    <t>JA</t>
  </si>
  <si>
    <t>Ratio:</t>
  </si>
  <si>
    <t>RPM:</t>
  </si>
  <si>
    <t>HP:</t>
  </si>
  <si>
    <t>CENT. DIST</t>
  </si>
  <si>
    <t>Deviation:</t>
  </si>
  <si>
    <t>Y</t>
  </si>
  <si>
    <t>N</t>
  </si>
  <si>
    <t>ENTER YOUR REQUIREMENTS</t>
  </si>
  <si>
    <t>HP / RPM</t>
  </si>
  <si>
    <t xml:space="preserve">      ADVANCE</t>
  </si>
  <si>
    <t>KW:</t>
  </si>
  <si>
    <t xml:space="preserve">         ADVANCE</t>
  </si>
  <si>
    <t>ENTER ADVANCE TYPE</t>
  </si>
  <si>
    <t>Dimensions</t>
  </si>
  <si>
    <t>Weight</t>
  </si>
  <si>
    <t>Thrust</t>
  </si>
  <si>
    <t>SAE Housing</t>
  </si>
  <si>
    <t>Coupling size</t>
  </si>
  <si>
    <t>Controls</t>
  </si>
  <si>
    <t>Coupling type</t>
  </si>
  <si>
    <t>Note</t>
  </si>
  <si>
    <t>THRUST</t>
  </si>
  <si>
    <t>SAE-HOUSING:</t>
  </si>
  <si>
    <t>COUPLING TYPE:</t>
  </si>
  <si>
    <t>COUPLING:</t>
  </si>
  <si>
    <t>OPTIONS AND PRICES</t>
  </si>
  <si>
    <t>DIMENSIONS</t>
  </si>
  <si>
    <t>LxWxH:</t>
  </si>
  <si>
    <t>NETT WEIGHT:</t>
  </si>
  <si>
    <t>HFC</t>
  </si>
  <si>
    <t>HCQ1600</t>
  </si>
  <si>
    <r>
      <t xml:space="preserve">FIND THE RIGHT </t>
    </r>
    <r>
      <rPr>
        <b/>
        <sz val="26"/>
        <color rgb="FFFF0000"/>
        <rFont val="Calibri"/>
        <family val="2"/>
        <scheme val="minor"/>
      </rPr>
      <t>ADVANCE GEARBOX</t>
    </r>
  </si>
  <si>
    <r>
      <t xml:space="preserve">FIND INFORMATION </t>
    </r>
    <r>
      <rPr>
        <b/>
        <sz val="26"/>
        <color rgb="FFFF0000"/>
        <rFont val="Calibri"/>
        <family val="2"/>
        <scheme val="minor"/>
      </rPr>
      <t>ADVANCE GEARBOX</t>
    </r>
  </si>
  <si>
    <t>Without</t>
  </si>
  <si>
    <t>SAE-00</t>
  </si>
  <si>
    <t>SAE-0</t>
  </si>
  <si>
    <t>SAE-1</t>
  </si>
  <si>
    <t>SAE-2</t>
  </si>
  <si>
    <t>SAE-3</t>
  </si>
  <si>
    <t>SAE-4</t>
  </si>
  <si>
    <t>SAE-5</t>
  </si>
  <si>
    <t>SAE-Housing</t>
  </si>
  <si>
    <t>Special</t>
  </si>
  <si>
    <t>16"</t>
  </si>
  <si>
    <t>10"</t>
  </si>
  <si>
    <t>7,5"</t>
  </si>
  <si>
    <t>RBD</t>
  </si>
  <si>
    <t>MJC</t>
  </si>
  <si>
    <t>Whl</t>
  </si>
  <si>
    <t>Mch</t>
  </si>
  <si>
    <t>Elec</t>
  </si>
  <si>
    <t>Pneu</t>
  </si>
  <si>
    <t>Note: If using flexible couping, rate will rise 8%</t>
  </si>
  <si>
    <t>Coupling Size</t>
  </si>
  <si>
    <t>Categorie</t>
  </si>
  <si>
    <t>LH</t>
  </si>
  <si>
    <t>HCL</t>
  </si>
  <si>
    <t>HC</t>
  </si>
  <si>
    <t>GC</t>
  </si>
  <si>
    <t>GW</t>
  </si>
  <si>
    <t>AUX</t>
  </si>
  <si>
    <t>Product categorieën</t>
  </si>
  <si>
    <t>GENERAL INFORMATION</t>
  </si>
  <si>
    <t>MEDIUM/HEAVY DUTY GEARBOX</t>
  </si>
  <si>
    <t>LIGHT DUTY/HIGH SPEED GEARBOX</t>
  </si>
  <si>
    <t>HYDRAULIC CLUTCH</t>
  </si>
  <si>
    <t>GC-SERIES</t>
  </si>
  <si>
    <t>GW-SERIES</t>
  </si>
  <si>
    <t>AUXILIARY GEARBOX</t>
  </si>
  <si>
    <t>PRODUCTCATERGORIE NAAM</t>
  </si>
  <si>
    <t xml:space="preserve">Ratio: </t>
  </si>
  <si>
    <t xml:space="preserve">Model: </t>
  </si>
  <si>
    <t xml:space="preserve">RPM range: </t>
  </si>
  <si>
    <t xml:space="preserve">N/N: </t>
  </si>
  <si>
    <t>Power:</t>
  </si>
  <si>
    <t xml:space="preserve">Max. power: </t>
  </si>
  <si>
    <t>RPM</t>
  </si>
  <si>
    <t>Rated propeller thrust:</t>
  </si>
  <si>
    <t>KN</t>
  </si>
  <si>
    <t>FEATURES &amp; OPTIONS</t>
  </si>
  <si>
    <t xml:space="preserve">Controls: </t>
  </si>
  <si>
    <t xml:space="preserve">SAE-Housing: </t>
  </si>
  <si>
    <t xml:space="preserve">Coupling size: </t>
  </si>
  <si>
    <t xml:space="preserve">Coupling type: </t>
  </si>
  <si>
    <t xml:space="preserve">PTO: </t>
  </si>
  <si>
    <t xml:space="preserve">Note: </t>
  </si>
  <si>
    <t xml:space="preserve">Vertical offset: </t>
  </si>
  <si>
    <t xml:space="preserve">LxWxH: </t>
  </si>
  <si>
    <t xml:space="preserve">Net weigth: </t>
  </si>
  <si>
    <t xml:space="preserve"> HP @ </t>
  </si>
  <si>
    <t xml:space="preserve"> HP/ 1800 RPM</t>
  </si>
  <si>
    <t xml:space="preserve"> HP/RPM</t>
  </si>
  <si>
    <t xml:space="preserve"> mm</t>
  </si>
  <si>
    <t xml:space="preserve"> kg</t>
  </si>
  <si>
    <t>Opmerkingen veld HC &amp; LH</t>
  </si>
  <si>
    <t xml:space="preserve">Trans.capacity: </t>
  </si>
  <si>
    <t xml:space="preserve"> KN.m</t>
  </si>
  <si>
    <t>1800?</t>
  </si>
  <si>
    <t>Power</t>
  </si>
  <si>
    <t>Max.power</t>
  </si>
  <si>
    <t>≤ 4 seconds</t>
  </si>
  <si>
    <t>Toevoeging</t>
  </si>
  <si>
    <t>Boekje SAE-Housing</t>
  </si>
  <si>
    <t>Boekje Coupling size</t>
  </si>
  <si>
    <t>SAE-Housing - boekje</t>
  </si>
  <si>
    <t>Coupling Size - boekje</t>
  </si>
  <si>
    <r>
      <t>(7</t>
    </r>
    <r>
      <rPr>
        <sz val="9"/>
        <color theme="0"/>
        <rFont val="Calibri"/>
        <family val="2"/>
      </rPr>
      <t>°</t>
    </r>
    <r>
      <rPr>
        <sz val="9.9"/>
        <color theme="0"/>
        <rFont val="Calibri"/>
        <family val="2"/>
      </rPr>
      <t xml:space="preserve"> DOWN ANGLE)</t>
    </r>
  </si>
  <si>
    <r>
      <t>NOTE: 7</t>
    </r>
    <r>
      <rPr>
        <sz val="9"/>
        <color theme="0"/>
        <rFont val="Calibri"/>
        <family val="2"/>
      </rPr>
      <t>°</t>
    </r>
    <r>
      <rPr>
        <sz val="9.9"/>
        <color theme="0"/>
        <rFont val="Calibri"/>
        <family val="2"/>
      </rPr>
      <t xml:space="preserve"> DOWN ANGLE</t>
    </r>
  </si>
  <si>
    <r>
      <t>(</t>
    </r>
    <r>
      <rPr>
        <b/>
        <sz val="11"/>
        <color rgb="FF002060"/>
        <rFont val="Calibri"/>
        <family val="2"/>
      </rPr>
      <t>↓</t>
    </r>
    <r>
      <rPr>
        <b/>
        <sz val="11"/>
        <color rgb="FF002060"/>
        <rFont val="Calibri"/>
        <family val="2"/>
        <scheme val="minor"/>
      </rPr>
      <t>Select HP or KW)</t>
    </r>
  </si>
  <si>
    <t>d300a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</si>
</sst>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€&quot;\ #,##0"/>
    <numFmt numFmtId="165" formatCode="#,##0.0"/>
    <numFmt numFmtId="167" formatCode="0.0"/>
  </numFmts>
  <fonts count="4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3"/>
      <color rgb="FF00206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26"/>
      <color rgb="FF00206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5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b/>
      <sz val="13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1"/>
      <color rgb="FF333333"/>
      <name val="Georgia"/>
      <family val="1"/>
    </font>
    <font>
      <sz val="9"/>
      <color theme="0"/>
      <name val="Calibri"/>
      <family val="2"/>
    </font>
    <font>
      <sz val="9.9"/>
      <color theme="0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theme="0" tint="-0.249977111117893"/>
      </right>
      <top style="medium">
        <color rgb="FF002060"/>
      </top>
      <bottom style="medium">
        <color rgb="FF002060"/>
      </bottom>
      <diagonal/>
    </border>
    <border>
      <left style="medium">
        <color theme="0" tint="-0.249977111117893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/>
      <bottom style="medium">
        <color theme="0" tint="-0.249977111117893"/>
      </bottom>
      <diagonal/>
    </border>
    <border>
      <left style="medium">
        <color rgb="FF002060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rgb="FF002060"/>
      </left>
      <right/>
      <top style="medium">
        <color theme="0" tint="-0.249977111117893"/>
      </top>
      <bottom style="medium">
        <color rgb="FF002060"/>
      </bottom>
      <diagonal/>
    </border>
    <border>
      <left/>
      <right/>
      <top style="medium">
        <color theme="0" tint="-0.249977111117893"/>
      </top>
      <bottom style="medium">
        <color rgb="FF002060"/>
      </bottom>
      <diagonal/>
    </border>
    <border>
      <left/>
      <right style="medium">
        <color rgb="FF002060"/>
      </right>
      <top style="medium">
        <color theme="0" tint="-0.249977111117893"/>
      </top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2060"/>
      </right>
      <top style="medium">
        <color rgb="FF002060"/>
      </top>
      <bottom style="medium">
        <color theme="0" tint="-0.249977111117893"/>
      </bottom>
      <diagonal/>
    </border>
  </borders>
  <cellStyleXfs count="1">
    <xf numFmtId="0" fontId="0" fillId="0" borderId="0"/>
  </cellStyleXfs>
  <cellXfs count="335"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/>
    <xf numFmtId="0" fontId="1" fillId="3" borderId="0" xfId="0" applyFont="1" applyFill="1" applyAlignment="1">
      <alignment vertical="center"/>
    </xf>
    <xf numFmtId="0" fontId="1" fillId="0" borderId="0" xfId="0" applyFont="1" applyFill="1" applyBorder="1"/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/>
    <xf numFmtId="0" fontId="0" fillId="0" borderId="0" xfId="0" applyFill="1" applyAlignment="1">
      <alignment horizontal="right"/>
    </xf>
    <xf numFmtId="164" fontId="0" fillId="0" borderId="0" xfId="0" applyNumberFormat="1" applyFill="1" applyAlignment="1">
      <alignment horizontal="right"/>
    </xf>
    <xf numFmtId="164" fontId="2" fillId="4" borderId="0" xfId="0" applyNumberFormat="1" applyFont="1" applyFill="1" applyAlignment="1">
      <alignment horizontal="right"/>
    </xf>
    <xf numFmtId="164" fontId="0" fillId="4" borderId="0" xfId="0" applyNumberFormat="1" applyFill="1" applyAlignment="1">
      <alignment horizontal="right"/>
    </xf>
    <xf numFmtId="0" fontId="3" fillId="4" borderId="0" xfId="0" applyFont="1" applyFill="1"/>
    <xf numFmtId="0" fontId="0" fillId="4" borderId="0" xfId="0" applyFill="1"/>
    <xf numFmtId="0" fontId="1" fillId="4" borderId="0" xfId="0" applyFont="1" applyFill="1" applyBorder="1"/>
    <xf numFmtId="0" fontId="1" fillId="4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/>
    <xf numFmtId="0" fontId="8" fillId="3" borderId="0" xfId="0" applyFont="1" applyFill="1"/>
    <xf numFmtId="0" fontId="0" fillId="3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6" fillId="4" borderId="0" xfId="0" applyFont="1" applyFill="1"/>
    <xf numFmtId="0" fontId="7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0" fillId="4" borderId="0" xfId="0" applyFont="1" applyFill="1"/>
    <xf numFmtId="0" fontId="10" fillId="4" borderId="0" xfId="0" applyFont="1" applyFill="1" applyAlignment="1">
      <alignment horizontal="left"/>
    </xf>
    <xf numFmtId="0" fontId="11" fillId="4" borderId="0" xfId="0" applyFont="1" applyFill="1" applyAlignment="1"/>
    <xf numFmtId="0" fontId="0" fillId="4" borderId="0" xfId="0" applyFill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2" fontId="11" fillId="4" borderId="0" xfId="0" applyNumberFormat="1" applyFont="1" applyFill="1" applyBorder="1" applyAlignment="1">
      <alignment horizontal="center" vertical="center"/>
    </xf>
    <xf numFmtId="1" fontId="11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 vertical="center"/>
    </xf>
    <xf numFmtId="2" fontId="10" fillId="4" borderId="0" xfId="0" applyNumberFormat="1" applyFont="1" applyFill="1"/>
    <xf numFmtId="2" fontId="0" fillId="4" borderId="0" xfId="0" applyNumberFormat="1" applyFill="1"/>
    <xf numFmtId="2" fontId="0" fillId="4" borderId="0" xfId="0" applyNumberFormat="1" applyFill="1" applyBorder="1" applyAlignment="1">
      <alignment vertical="center"/>
    </xf>
    <xf numFmtId="2" fontId="0" fillId="3" borderId="0" xfId="0" applyNumberFormat="1" applyFill="1"/>
    <xf numFmtId="164" fontId="0" fillId="4" borderId="0" xfId="0" applyNumberFormat="1" applyFill="1" applyAlignment="1" applyProtection="1">
      <alignment horizontal="right"/>
      <protection locked="0"/>
    </xf>
    <xf numFmtId="0" fontId="15" fillId="4" borderId="0" xfId="0" applyFont="1" applyFill="1"/>
    <xf numFmtId="164" fontId="0" fillId="4" borderId="0" xfId="0" applyNumberFormat="1" applyFill="1" applyBorder="1" applyAlignment="1" applyProtection="1">
      <alignment horizontal="right" vertical="center"/>
      <protection locked="0"/>
    </xf>
    <xf numFmtId="164" fontId="0" fillId="3" borderId="0" xfId="0" applyNumberFormat="1" applyFill="1" applyAlignment="1" applyProtection="1">
      <alignment horizontal="right"/>
      <protection locked="0"/>
    </xf>
    <xf numFmtId="0" fontId="17" fillId="7" borderId="2" xfId="0" applyFont="1" applyFill="1" applyBorder="1" applyAlignment="1">
      <alignment horizontal="left" vertical="center"/>
    </xf>
    <xf numFmtId="2" fontId="18" fillId="7" borderId="2" xfId="0" applyNumberFormat="1" applyFont="1" applyFill="1" applyBorder="1" applyAlignment="1">
      <alignment vertical="center"/>
    </xf>
    <xf numFmtId="0" fontId="18" fillId="7" borderId="2" xfId="0" applyFont="1" applyFill="1" applyBorder="1" applyAlignment="1">
      <alignment horizontal="left" vertical="center"/>
    </xf>
    <xf numFmtId="0" fontId="17" fillId="6" borderId="2" xfId="0" applyFont="1" applyFill="1" applyBorder="1" applyAlignment="1">
      <alignment horizontal="left" vertical="center"/>
    </xf>
    <xf numFmtId="2" fontId="18" fillId="6" borderId="2" xfId="0" applyNumberFormat="1" applyFont="1" applyFill="1" applyBorder="1" applyAlignment="1">
      <alignment vertical="center"/>
    </xf>
    <xf numFmtId="0" fontId="18" fillId="6" borderId="2" xfId="0" applyFont="1" applyFill="1" applyBorder="1" applyAlignment="1">
      <alignment horizontal="left" vertical="center"/>
    </xf>
    <xf numFmtId="0" fontId="16" fillId="5" borderId="4" xfId="0" applyFont="1" applyFill="1" applyBorder="1" applyAlignment="1">
      <alignment vertical="center"/>
    </xf>
    <xf numFmtId="0" fontId="9" fillId="6" borderId="5" xfId="0" applyFont="1" applyFill="1" applyBorder="1" applyAlignment="1">
      <alignment horizontal="left" vertical="center"/>
    </xf>
    <xf numFmtId="0" fontId="17" fillId="7" borderId="3" xfId="0" applyFont="1" applyFill="1" applyBorder="1" applyAlignment="1">
      <alignment horizontal="left" vertical="center"/>
    </xf>
    <xf numFmtId="2" fontId="18" fillId="7" borderId="3" xfId="0" applyNumberFormat="1" applyFont="1" applyFill="1" applyBorder="1" applyAlignment="1">
      <alignment vertical="center"/>
    </xf>
    <xf numFmtId="0" fontId="18" fillId="7" borderId="3" xfId="0" applyFont="1" applyFill="1" applyBorder="1" applyAlignment="1">
      <alignment horizontal="left" vertical="center"/>
    </xf>
    <xf numFmtId="0" fontId="12" fillId="5" borderId="10" xfId="0" applyFont="1" applyFill="1" applyBorder="1" applyAlignment="1">
      <alignment vertical="center"/>
    </xf>
    <xf numFmtId="0" fontId="16" fillId="5" borderId="8" xfId="0" applyFont="1" applyFill="1" applyBorder="1" applyAlignment="1">
      <alignment horizontal="left" vertical="center"/>
    </xf>
    <xf numFmtId="2" fontId="16" fillId="5" borderId="8" xfId="0" applyNumberFormat="1" applyFont="1" applyFill="1" applyBorder="1" applyAlignment="1">
      <alignment vertical="center"/>
    </xf>
    <xf numFmtId="0" fontId="13" fillId="7" borderId="11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0" fontId="17" fillId="6" borderId="14" xfId="0" applyFont="1" applyFill="1" applyBorder="1" applyAlignment="1">
      <alignment horizontal="left" vertical="center"/>
    </xf>
    <xf numFmtId="2" fontId="18" fillId="6" borderId="14" xfId="0" applyNumberFormat="1" applyFont="1" applyFill="1" applyBorder="1" applyAlignment="1">
      <alignment vertical="center"/>
    </xf>
    <xf numFmtId="0" fontId="18" fillId="6" borderId="14" xfId="0" applyFont="1" applyFill="1" applyBorder="1" applyAlignment="1">
      <alignment horizontal="left" vertical="center"/>
    </xf>
    <xf numFmtId="0" fontId="21" fillId="4" borderId="16" xfId="0" applyFont="1" applyFill="1" applyBorder="1" applyAlignment="1">
      <alignment vertical="center"/>
    </xf>
    <xf numFmtId="0" fontId="21" fillId="4" borderId="16" xfId="0" applyFont="1" applyFill="1" applyBorder="1" applyAlignment="1">
      <alignment horizontal="right" vertical="center"/>
    </xf>
    <xf numFmtId="0" fontId="0" fillId="4" borderId="0" xfId="0" applyFill="1" applyAlignment="1">
      <alignment horizontal="right"/>
    </xf>
    <xf numFmtId="0" fontId="16" fillId="5" borderId="8" xfId="0" applyFont="1" applyFill="1" applyBorder="1" applyAlignment="1">
      <alignment horizontal="right" vertical="center"/>
    </xf>
    <xf numFmtId="0" fontId="18" fillId="7" borderId="3" xfId="0" applyFont="1" applyFill="1" applyBorder="1" applyAlignment="1">
      <alignment horizontal="right" vertical="center"/>
    </xf>
    <xf numFmtId="0" fontId="18" fillId="6" borderId="2" xfId="0" applyFont="1" applyFill="1" applyBorder="1" applyAlignment="1">
      <alignment horizontal="right" vertical="center"/>
    </xf>
    <xf numFmtId="0" fontId="18" fillId="7" borderId="2" xfId="0" applyFont="1" applyFill="1" applyBorder="1" applyAlignment="1">
      <alignment horizontal="right" vertical="center"/>
    </xf>
    <xf numFmtId="0" fontId="18" fillId="6" borderId="14" xfId="0" applyFont="1" applyFill="1" applyBorder="1" applyAlignment="1">
      <alignment horizontal="right" vertical="center"/>
    </xf>
    <xf numFmtId="0" fontId="0" fillId="4" borderId="0" xfId="0" applyFill="1" applyBorder="1" applyAlignment="1">
      <alignment horizontal="right" vertical="center"/>
    </xf>
    <xf numFmtId="0" fontId="0" fillId="3" borderId="0" xfId="0" applyFill="1" applyAlignment="1">
      <alignment horizontal="right"/>
    </xf>
    <xf numFmtId="0" fontId="0" fillId="4" borderId="0" xfId="0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4" fillId="4" borderId="0" xfId="0" applyFont="1" applyFill="1" applyAlignment="1">
      <alignment vertical="center"/>
    </xf>
    <xf numFmtId="164" fontId="6" fillId="4" borderId="0" xfId="0" applyNumberFormat="1" applyFont="1" applyFill="1" applyAlignment="1">
      <alignment horizontal="right"/>
    </xf>
    <xf numFmtId="0" fontId="11" fillId="6" borderId="5" xfId="0" applyFont="1" applyFill="1" applyBorder="1" applyAlignment="1" applyProtection="1">
      <alignment horizontal="left" vertical="center"/>
      <protection locked="0"/>
    </xf>
    <xf numFmtId="0" fontId="0" fillId="8" borderId="0" xfId="0" applyFill="1" applyBorder="1" applyAlignment="1">
      <alignment vertical="center"/>
    </xf>
    <xf numFmtId="0" fontId="0" fillId="8" borderId="0" xfId="0" applyFill="1"/>
    <xf numFmtId="0" fontId="1" fillId="8" borderId="0" xfId="0" applyFont="1" applyFill="1" applyBorder="1"/>
    <xf numFmtId="0" fontId="1" fillId="8" borderId="0" xfId="0" applyFont="1" applyFill="1" applyBorder="1" applyAlignment="1">
      <alignment vertical="center"/>
    </xf>
    <xf numFmtId="0" fontId="0" fillId="9" borderId="0" xfId="0" applyFill="1" applyAlignment="1">
      <alignment vertical="center"/>
    </xf>
    <xf numFmtId="0" fontId="2" fillId="4" borderId="0" xfId="0" applyFont="1" applyFill="1" applyAlignment="1" applyProtection="1">
      <alignment horizontal="right"/>
    </xf>
    <xf numFmtId="164" fontId="2" fillId="4" borderId="0" xfId="0" applyNumberFormat="1" applyFont="1" applyFill="1" applyAlignment="1" applyProtection="1">
      <alignment horizontal="right"/>
    </xf>
    <xf numFmtId="3" fontId="2" fillId="4" borderId="0" xfId="0" applyNumberFormat="1" applyFont="1" applyFill="1" applyAlignment="1" applyProtection="1">
      <alignment horizontal="right"/>
    </xf>
    <xf numFmtId="165" fontId="2" fillId="4" borderId="0" xfId="0" applyNumberFormat="1" applyFont="1" applyFill="1" applyAlignment="1" applyProtection="1">
      <alignment horizontal="right"/>
    </xf>
    <xf numFmtId="0" fontId="15" fillId="4" borderId="0" xfId="0" applyFont="1" applyFill="1" applyProtection="1"/>
    <xf numFmtId="0" fontId="6" fillId="4" borderId="0" xfId="0" applyFont="1" applyFill="1" applyProtection="1"/>
    <xf numFmtId="0" fontId="0" fillId="4" borderId="0" xfId="0" applyFill="1" applyProtection="1"/>
    <xf numFmtId="0" fontId="0" fillId="4" borderId="0" xfId="0" applyFill="1" applyAlignment="1" applyProtection="1">
      <alignment horizontal="center"/>
    </xf>
    <xf numFmtId="0" fontId="10" fillId="4" borderId="0" xfId="0" applyFont="1" applyFill="1" applyAlignment="1" applyProtection="1">
      <alignment horizontal="left"/>
    </xf>
    <xf numFmtId="2" fontId="10" fillId="4" borderId="0" xfId="0" applyNumberFormat="1" applyFont="1" applyFill="1" applyAlignment="1" applyProtection="1">
      <alignment horizontal="center"/>
    </xf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164" fontId="0" fillId="0" borderId="0" xfId="0" applyNumberFormat="1" applyFill="1" applyAlignment="1" applyProtection="1">
      <alignment horizontal="right"/>
    </xf>
    <xf numFmtId="3" fontId="0" fillId="0" borderId="0" xfId="0" applyNumberFormat="1" applyFill="1" applyAlignment="1" applyProtection="1">
      <alignment horizontal="right"/>
    </xf>
    <xf numFmtId="165" fontId="0" fillId="0" borderId="0" xfId="0" applyNumberFormat="1" applyFill="1" applyAlignment="1" applyProtection="1">
      <alignment horizontal="right"/>
    </xf>
    <xf numFmtId="3" fontId="0" fillId="0" borderId="0" xfId="0" applyNumberFormat="1" applyFill="1" applyAlignment="1" applyProtection="1">
      <alignment horizontal="left"/>
    </xf>
    <xf numFmtId="0" fontId="3" fillId="4" borderId="0" xfId="0" applyFont="1" applyFill="1" applyProtection="1"/>
    <xf numFmtId="2" fontId="0" fillId="4" borderId="0" xfId="0" applyNumberFormat="1" applyFill="1" applyAlignment="1" applyProtection="1">
      <alignment horizontal="center"/>
    </xf>
    <xf numFmtId="164" fontId="31" fillId="4" borderId="0" xfId="0" applyNumberFormat="1" applyFont="1" applyFill="1" applyAlignment="1" applyProtection="1">
      <alignment horizontal="right"/>
    </xf>
    <xf numFmtId="0" fontId="26" fillId="4" borderId="0" xfId="0" applyFont="1" applyFill="1" applyProtection="1"/>
    <xf numFmtId="0" fontId="31" fillId="4" borderId="0" xfId="0" applyFont="1" applyFill="1" applyAlignment="1" applyProtection="1">
      <alignment horizontal="center"/>
    </xf>
    <xf numFmtId="0" fontId="28" fillId="4" borderId="0" xfId="0" applyFont="1" applyFill="1" applyBorder="1" applyAlignment="1" applyProtection="1">
      <alignment vertical="center"/>
    </xf>
    <xf numFmtId="0" fontId="31" fillId="0" borderId="0" xfId="0" applyFont="1" applyProtection="1"/>
    <xf numFmtId="164" fontId="0" fillId="4" borderId="0" xfId="0" applyNumberFormat="1" applyFill="1" applyAlignment="1" applyProtection="1">
      <alignment horizontal="right"/>
    </xf>
    <xf numFmtId="0" fontId="6" fillId="4" borderId="0" xfId="0" applyFont="1" applyFill="1" applyBorder="1" applyAlignment="1" applyProtection="1">
      <alignment vertical="center"/>
    </xf>
    <xf numFmtId="0" fontId="0" fillId="0" borderId="0" xfId="0" applyProtection="1"/>
    <xf numFmtId="0" fontId="0" fillId="4" borderId="0" xfId="0" applyFill="1" applyBorder="1" applyProtection="1"/>
    <xf numFmtId="0" fontId="4" fillId="4" borderId="0" xfId="0" applyFont="1" applyFill="1" applyBorder="1" applyProtection="1"/>
    <xf numFmtId="0" fontId="16" fillId="4" borderId="0" xfId="0" applyFont="1" applyFill="1" applyBorder="1" applyAlignment="1" applyProtection="1">
      <alignment vertical="center"/>
    </xf>
    <xf numFmtId="0" fontId="1" fillId="4" borderId="0" xfId="0" applyFont="1" applyFill="1" applyBorder="1" applyProtection="1"/>
    <xf numFmtId="0" fontId="21" fillId="4" borderId="0" xfId="0" applyFont="1" applyFill="1" applyBorder="1" applyAlignment="1" applyProtection="1">
      <alignment vertical="center"/>
    </xf>
    <xf numFmtId="0" fontId="1" fillId="0" borderId="0" xfId="0" applyFont="1" applyFill="1" applyBorder="1" applyProtection="1"/>
    <xf numFmtId="0" fontId="1" fillId="2" borderId="1" xfId="0" applyFont="1" applyFill="1" applyBorder="1" applyProtection="1"/>
    <xf numFmtId="0" fontId="0" fillId="4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" fillId="4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1" fillId="3" borderId="0" xfId="0" applyFont="1" applyFill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0" fillId="4" borderId="0" xfId="0" applyFill="1" applyAlignment="1" applyProtection="1">
      <alignment horizontal="center" vertical="center"/>
    </xf>
    <xf numFmtId="0" fontId="6" fillId="4" borderId="0" xfId="0" applyFont="1" applyFill="1" applyBorder="1" applyProtection="1"/>
    <xf numFmtId="0" fontId="0" fillId="0" borderId="0" xfId="0" applyFill="1" applyBorder="1" applyProtection="1"/>
    <xf numFmtId="0" fontId="0" fillId="4" borderId="0" xfId="0" applyFill="1" applyBorder="1" applyAlignment="1" applyProtection="1">
      <alignment horizontal="left" vertical="center"/>
    </xf>
    <xf numFmtId="0" fontId="0" fillId="3" borderId="0" xfId="0" applyFill="1" applyAlignment="1" applyProtection="1">
      <alignment horizontal="left"/>
    </xf>
    <xf numFmtId="0" fontId="0" fillId="3" borderId="0" xfId="0" applyFill="1" applyProtection="1"/>
    <xf numFmtId="2" fontId="0" fillId="3" borderId="0" xfId="0" applyNumberFormat="1" applyFill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0" fontId="0" fillId="9" borderId="0" xfId="0" applyFill="1" applyProtection="1"/>
    <xf numFmtId="0" fontId="31" fillId="9" borderId="0" xfId="0" applyFont="1" applyFill="1" applyProtection="1"/>
    <xf numFmtId="0" fontId="1" fillId="9" borderId="0" xfId="0" applyFont="1" applyFill="1" applyBorder="1" applyProtection="1"/>
    <xf numFmtId="0" fontId="0" fillId="9" borderId="0" xfId="0" applyFill="1" applyBorder="1" applyAlignment="1" applyProtection="1">
      <alignment vertical="center"/>
    </xf>
    <xf numFmtId="0" fontId="1" fillId="9" borderId="0" xfId="0" applyFont="1" applyFill="1" applyBorder="1" applyAlignment="1" applyProtection="1">
      <alignment vertical="center"/>
    </xf>
    <xf numFmtId="0" fontId="0" fillId="9" borderId="0" xfId="0" applyFill="1" applyBorder="1" applyProtection="1"/>
    <xf numFmtId="164" fontId="0" fillId="9" borderId="0" xfId="0" applyNumberFormat="1" applyFill="1" applyAlignment="1" applyProtection="1">
      <alignment horizontal="right"/>
    </xf>
    <xf numFmtId="0" fontId="3" fillId="9" borderId="0" xfId="0" applyFont="1" applyFill="1" applyProtection="1"/>
    <xf numFmtId="0" fontId="0" fillId="9" borderId="0" xfId="0" applyFill="1" applyAlignment="1" applyProtection="1">
      <alignment horizontal="center"/>
    </xf>
    <xf numFmtId="0" fontId="0" fillId="9" borderId="0" xfId="0" applyFill="1" applyAlignment="1" applyProtection="1">
      <alignment horizontal="left"/>
    </xf>
    <xf numFmtId="2" fontId="0" fillId="9" borderId="0" xfId="0" applyNumberFormat="1" applyFill="1" applyAlignment="1" applyProtection="1">
      <alignment horizontal="center"/>
    </xf>
    <xf numFmtId="0" fontId="6" fillId="9" borderId="0" xfId="0" applyFont="1" applyFill="1" applyProtection="1"/>
    <xf numFmtId="0" fontId="0" fillId="9" borderId="0" xfId="0" applyFill="1" applyBorder="1" applyAlignment="1">
      <alignment horizontal="right"/>
    </xf>
    <xf numFmtId="0" fontId="0" fillId="9" borderId="0" xfId="0" applyFill="1" applyAlignment="1">
      <alignment horizontal="right"/>
    </xf>
    <xf numFmtId="164" fontId="0" fillId="9" borderId="0" xfId="0" applyNumberFormat="1" applyFill="1" applyAlignment="1">
      <alignment horizontal="right"/>
    </xf>
    <xf numFmtId="0" fontId="0" fillId="9" borderId="0" xfId="0" applyFill="1" applyBorder="1" applyAlignment="1">
      <alignment vertical="center"/>
    </xf>
    <xf numFmtId="0" fontId="0" fillId="9" borderId="0" xfId="0" applyFill="1" applyBorder="1" applyAlignment="1">
      <alignment horizontal="left" vertical="center"/>
    </xf>
    <xf numFmtId="2" fontId="0" fillId="9" borderId="0" xfId="0" applyNumberFormat="1" applyFill="1" applyBorder="1" applyAlignment="1">
      <alignment vertical="center"/>
    </xf>
    <xf numFmtId="0" fontId="0" fillId="9" borderId="0" xfId="0" applyFill="1" applyBorder="1" applyAlignment="1">
      <alignment horizontal="right" vertical="center"/>
    </xf>
    <xf numFmtId="0" fontId="0" fillId="9" borderId="0" xfId="0" applyFill="1" applyBorder="1" applyAlignment="1">
      <alignment horizontal="center" vertical="center"/>
    </xf>
    <xf numFmtId="164" fontId="0" fillId="9" borderId="0" xfId="0" applyNumberFormat="1" applyFill="1" applyBorder="1" applyAlignment="1" applyProtection="1">
      <alignment horizontal="right" vertical="center"/>
      <protection locked="0"/>
    </xf>
    <xf numFmtId="0" fontId="6" fillId="9" borderId="0" xfId="0" applyFont="1" applyFill="1" applyBorder="1" applyAlignment="1">
      <alignment vertical="center"/>
    </xf>
    <xf numFmtId="0" fontId="0" fillId="9" borderId="0" xfId="0" applyFill="1" applyAlignment="1">
      <alignment horizontal="center" vertical="center"/>
    </xf>
    <xf numFmtId="0" fontId="3" fillId="9" borderId="0" xfId="0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8" fillId="9" borderId="0" xfId="0" applyFont="1" applyFill="1"/>
    <xf numFmtId="0" fontId="0" fillId="9" borderId="0" xfId="0" applyFill="1" applyBorder="1" applyAlignment="1">
      <alignment horizontal="left"/>
    </xf>
    <xf numFmtId="2" fontId="0" fillId="9" borderId="0" xfId="0" applyNumberFormat="1" applyFill="1" applyBorder="1"/>
    <xf numFmtId="0" fontId="0" fillId="9" borderId="0" xfId="0" applyFill="1" applyBorder="1" applyAlignment="1">
      <alignment horizontal="center"/>
    </xf>
    <xf numFmtId="164" fontId="0" fillId="9" borderId="0" xfId="0" applyNumberFormat="1" applyFill="1" applyBorder="1" applyAlignment="1" applyProtection="1">
      <alignment horizontal="right"/>
      <protection locked="0"/>
    </xf>
    <xf numFmtId="0" fontId="6" fillId="9" borderId="0" xfId="0" applyFont="1" applyFill="1" applyBorder="1"/>
    <xf numFmtId="0" fontId="0" fillId="9" borderId="0" xfId="0" applyFill="1" applyBorder="1"/>
    <xf numFmtId="0" fontId="0" fillId="9" borderId="0" xfId="0" applyFill="1" applyAlignment="1">
      <alignment horizontal="left"/>
    </xf>
    <xf numFmtId="2" fontId="0" fillId="9" borderId="0" xfId="0" applyNumberFormat="1" applyFill="1"/>
    <xf numFmtId="164" fontId="0" fillId="9" borderId="0" xfId="0" applyNumberFormat="1" applyFill="1" applyAlignment="1" applyProtection="1">
      <alignment horizontal="right"/>
      <protection locked="0"/>
    </xf>
    <xf numFmtId="0" fontId="6" fillId="9" borderId="0" xfId="0" applyFont="1" applyFill="1"/>
    <xf numFmtId="0" fontId="1" fillId="9" borderId="0" xfId="0" applyFont="1" applyFill="1" applyBorder="1"/>
    <xf numFmtId="0" fontId="1" fillId="9" borderId="0" xfId="0" applyFont="1" applyFill="1" applyBorder="1" applyAlignment="1">
      <alignment vertical="center"/>
    </xf>
    <xf numFmtId="0" fontId="23" fillId="4" borderId="0" xfId="0" applyFont="1" applyFill="1" applyBorder="1" applyAlignment="1" applyProtection="1">
      <alignment vertical="top"/>
    </xf>
    <xf numFmtId="0" fontId="16" fillId="5" borderId="17" xfId="0" applyFont="1" applyFill="1" applyBorder="1" applyAlignment="1" applyProtection="1">
      <alignment horizontal="left" vertical="center"/>
    </xf>
    <xf numFmtId="0" fontId="16" fillId="5" borderId="16" xfId="0" applyFont="1" applyFill="1" applyBorder="1" applyAlignment="1" applyProtection="1">
      <alignment vertical="center"/>
    </xf>
    <xf numFmtId="2" fontId="16" fillId="5" borderId="16" xfId="0" applyNumberFormat="1" applyFont="1" applyFill="1" applyBorder="1" applyAlignment="1" applyProtection="1">
      <alignment horizontal="center" vertical="center"/>
    </xf>
    <xf numFmtId="0" fontId="16" fillId="5" borderId="16" xfId="0" applyFont="1" applyFill="1" applyBorder="1" applyAlignment="1" applyProtection="1">
      <alignment horizontal="center" vertical="center"/>
    </xf>
    <xf numFmtId="0" fontId="35" fillId="4" borderId="0" xfId="0" applyFont="1" applyFill="1" applyBorder="1" applyAlignment="1" applyProtection="1">
      <alignment horizontal="left" vertical="center"/>
    </xf>
    <xf numFmtId="0" fontId="35" fillId="4" borderId="0" xfId="0" applyFont="1" applyFill="1" applyProtection="1"/>
    <xf numFmtId="0" fontId="35" fillId="4" borderId="0" xfId="0" applyFont="1" applyFill="1" applyBorder="1" applyAlignment="1" applyProtection="1">
      <alignment horizontal="left"/>
    </xf>
    <xf numFmtId="2" fontId="35" fillId="4" borderId="0" xfId="0" applyNumberFormat="1" applyFont="1" applyFill="1" applyBorder="1" applyAlignment="1" applyProtection="1">
      <alignment horizontal="center"/>
    </xf>
    <xf numFmtId="0" fontId="35" fillId="4" borderId="0" xfId="0" applyFont="1" applyFill="1" applyBorder="1" applyAlignment="1" applyProtection="1">
      <alignment horizontal="center"/>
    </xf>
    <xf numFmtId="0" fontId="16" fillId="5" borderId="17" xfId="0" applyFont="1" applyFill="1" applyBorder="1" applyAlignment="1" applyProtection="1">
      <alignment vertical="center"/>
    </xf>
    <xf numFmtId="0" fontId="33" fillId="5" borderId="16" xfId="0" applyFont="1" applyFill="1" applyBorder="1" applyAlignment="1" applyProtection="1">
      <alignment horizontal="left"/>
    </xf>
    <xf numFmtId="2" fontId="33" fillId="5" borderId="16" xfId="0" applyNumberFormat="1" applyFont="1" applyFill="1" applyBorder="1" applyAlignment="1" applyProtection="1">
      <alignment horizontal="center"/>
    </xf>
    <xf numFmtId="0" fontId="33" fillId="5" borderId="16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vertical="center"/>
    </xf>
    <xf numFmtId="0" fontId="17" fillId="4" borderId="19" xfId="0" applyFont="1" applyFill="1" applyBorder="1" applyAlignment="1" applyProtection="1">
      <alignment vertical="center"/>
    </xf>
    <xf numFmtId="0" fontId="17" fillId="4" borderId="21" xfId="0" applyFont="1" applyFill="1" applyBorder="1" applyAlignment="1" applyProtection="1">
      <alignment vertical="center"/>
    </xf>
    <xf numFmtId="0" fontId="17" fillId="7" borderId="17" xfId="0" applyFont="1" applyFill="1" applyBorder="1" applyAlignment="1" applyProtection="1">
      <alignment horizontal="left" vertical="center"/>
    </xf>
    <xf numFmtId="0" fontId="18" fillId="7" borderId="16" xfId="0" applyFont="1" applyFill="1" applyBorder="1" applyAlignment="1" applyProtection="1">
      <alignment vertical="center"/>
    </xf>
    <xf numFmtId="2" fontId="18" fillId="7" borderId="16" xfId="0" applyNumberFormat="1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29" fillId="4" borderId="19" xfId="0" applyFont="1" applyFill="1" applyBorder="1" applyAlignment="1" applyProtection="1">
      <alignment horizontal="left" vertical="center"/>
    </xf>
    <xf numFmtId="0" fontId="30" fillId="4" borderId="0" xfId="0" applyFont="1" applyFill="1" applyBorder="1" applyAlignment="1" applyProtection="1">
      <alignment vertical="center"/>
    </xf>
    <xf numFmtId="2" fontId="18" fillId="4" borderId="0" xfId="0" applyNumberFormat="1" applyFont="1" applyFill="1" applyBorder="1" applyAlignment="1" applyProtection="1">
      <alignment horizontal="center" vertical="center"/>
    </xf>
    <xf numFmtId="0" fontId="18" fillId="4" borderId="0" xfId="0" applyFont="1" applyFill="1" applyBorder="1" applyAlignment="1" applyProtection="1">
      <alignment horizontal="center" vertical="center"/>
    </xf>
    <xf numFmtId="0" fontId="30" fillId="4" borderId="0" xfId="0" applyFont="1" applyFill="1" applyBorder="1" applyAlignment="1" applyProtection="1">
      <alignment horizontal="center" vertical="center"/>
    </xf>
    <xf numFmtId="0" fontId="25" fillId="7" borderId="19" xfId="0" applyFont="1" applyFill="1" applyBorder="1" applyAlignment="1" applyProtection="1">
      <alignment horizontal="left" vertical="center"/>
    </xf>
    <xf numFmtId="0" fontId="27" fillId="7" borderId="0" xfId="0" applyFont="1" applyFill="1" applyBorder="1" applyAlignment="1" applyProtection="1">
      <alignment vertical="center"/>
    </xf>
    <xf numFmtId="2" fontId="18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 vertical="center"/>
    </xf>
    <xf numFmtId="0" fontId="29" fillId="4" borderId="21" xfId="0" applyFont="1" applyFill="1" applyBorder="1" applyAlignment="1" applyProtection="1">
      <alignment horizontal="left" vertical="center"/>
    </xf>
    <xf numFmtId="0" fontId="30" fillId="4" borderId="22" xfId="0" applyFont="1" applyFill="1" applyBorder="1" applyAlignment="1" applyProtection="1">
      <alignment vertical="center"/>
    </xf>
    <xf numFmtId="2" fontId="18" fillId="4" borderId="22" xfId="0" applyNumberFormat="1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  <xf numFmtId="0" fontId="30" fillId="4" borderId="22" xfId="0" applyFont="1" applyFill="1" applyBorder="1" applyAlignment="1" applyProtection="1">
      <alignment horizontal="center" vertical="center"/>
    </xf>
    <xf numFmtId="0" fontId="17" fillId="7" borderId="19" xfId="0" applyFont="1" applyFill="1" applyBorder="1" applyAlignment="1" applyProtection="1">
      <alignment horizontal="left"/>
    </xf>
    <xf numFmtId="0" fontId="18" fillId="7" borderId="0" xfId="0" applyFont="1" applyFill="1" applyBorder="1" applyAlignment="1" applyProtection="1">
      <alignment horizontal="left" vertical="center"/>
    </xf>
    <xf numFmtId="2" fontId="27" fillId="7" borderId="0" xfId="0" applyNumberFormat="1" applyFont="1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horizontal="left"/>
    </xf>
    <xf numFmtId="0" fontId="17" fillId="4" borderId="21" xfId="0" applyFont="1" applyFill="1" applyBorder="1" applyAlignment="1" applyProtection="1">
      <alignment horizontal="left"/>
    </xf>
    <xf numFmtId="0" fontId="18" fillId="4" borderId="22" xfId="0" applyFont="1" applyFill="1" applyBorder="1" applyAlignment="1" applyProtection="1">
      <alignment horizontal="left" vertical="center"/>
    </xf>
    <xf numFmtId="2" fontId="30" fillId="4" borderId="22" xfId="0" applyNumberFormat="1" applyFont="1" applyFill="1" applyBorder="1" applyAlignment="1" applyProtection="1">
      <alignment horizontal="center"/>
    </xf>
    <xf numFmtId="0" fontId="30" fillId="4" borderId="22" xfId="0" applyFont="1" applyFill="1" applyBorder="1" applyAlignment="1" applyProtection="1">
      <alignment horizontal="center"/>
    </xf>
    <xf numFmtId="0" fontId="30" fillId="4" borderId="22" xfId="0" applyFont="1" applyFill="1" applyBorder="1" applyAlignment="1" applyProtection="1">
      <alignment horizontal="left"/>
    </xf>
    <xf numFmtId="0" fontId="20" fillId="4" borderId="0" xfId="0" applyFont="1" applyFill="1" applyAlignment="1">
      <alignment horizontal="left" vertical="top"/>
    </xf>
    <xf numFmtId="0" fontId="20" fillId="4" borderId="0" xfId="0" applyFont="1" applyFill="1" applyAlignment="1" applyProtection="1">
      <alignment horizontal="left" vertical="top"/>
    </xf>
    <xf numFmtId="0" fontId="0" fillId="0" borderId="0" xfId="0" applyBorder="1"/>
    <xf numFmtId="0" fontId="1" fillId="5" borderId="0" xfId="0" applyFont="1" applyFill="1"/>
    <xf numFmtId="0" fontId="37" fillId="0" borderId="0" xfId="0" applyFont="1"/>
    <xf numFmtId="0" fontId="0" fillId="0" borderId="0" xfId="0" applyBorder="1" applyAlignment="1">
      <alignment horizontal="left"/>
    </xf>
    <xf numFmtId="0" fontId="0" fillId="0" borderId="0" xfId="0" applyAlignment="1">
      <alignment horizontal="right"/>
    </xf>
    <xf numFmtId="167" fontId="0" fillId="0" borderId="24" xfId="0" applyNumberFormat="1" applyBorder="1"/>
    <xf numFmtId="167" fontId="0" fillId="0" borderId="0" xfId="0" applyNumberFormat="1" applyBorder="1"/>
    <xf numFmtId="167" fontId="0" fillId="0" borderId="25" xfId="0" applyNumberFormat="1" applyBorder="1"/>
    <xf numFmtId="49" fontId="0" fillId="0" borderId="0" xfId="0" applyNumberFormat="1"/>
    <xf numFmtId="0" fontId="0" fillId="0" borderId="0" xfId="0" applyNumberFormat="1" applyAlignment="1">
      <alignment horizontal="right"/>
    </xf>
    <xf numFmtId="0" fontId="2" fillId="9" borderId="0" xfId="0" applyFont="1" applyFill="1" applyAlignment="1">
      <alignment horizontal="right"/>
    </xf>
    <xf numFmtId="164" fontId="2" fillId="9" borderId="0" xfId="0" applyNumberFormat="1" applyFont="1" applyFill="1" applyAlignment="1">
      <alignment horizontal="right"/>
    </xf>
    <xf numFmtId="0" fontId="2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4" borderId="0" xfId="0" applyFont="1" applyFill="1"/>
    <xf numFmtId="0" fontId="6" fillId="4" borderId="0" xfId="0" applyFont="1" applyFill="1" applyAlignment="1" applyProtection="1">
      <alignment vertical="center"/>
    </xf>
    <xf numFmtId="1" fontId="11" fillId="7" borderId="6" xfId="0" applyNumberFormat="1" applyFont="1" applyFill="1" applyBorder="1" applyAlignment="1" applyProtection="1">
      <alignment horizontal="center" vertical="center"/>
      <protection locked="0"/>
    </xf>
    <xf numFmtId="1" fontId="11" fillId="7" borderId="7" xfId="0" applyNumberFormat="1" applyFont="1" applyFill="1" applyBorder="1" applyAlignment="1" applyProtection="1">
      <alignment horizontal="center" vertical="center"/>
      <protection locked="0"/>
    </xf>
    <xf numFmtId="9" fontId="9" fillId="7" borderId="8" xfId="0" applyNumberFormat="1" applyFont="1" applyFill="1" applyBorder="1" applyAlignment="1" applyProtection="1">
      <alignment horizontal="center" vertical="center"/>
      <protection locked="0"/>
    </xf>
    <xf numFmtId="9" fontId="9" fillId="7" borderId="7" xfId="0" applyNumberFormat="1" applyFont="1" applyFill="1" applyBorder="1" applyAlignment="1" applyProtection="1">
      <alignment horizontal="center" vertical="center"/>
      <protection locked="0"/>
    </xf>
    <xf numFmtId="0" fontId="16" fillId="5" borderId="10" xfId="0" applyFont="1" applyFill="1" applyBorder="1" applyAlignment="1">
      <alignment vertical="center"/>
    </xf>
    <xf numFmtId="0" fontId="16" fillId="5" borderId="8" xfId="0" applyFont="1" applyFill="1" applyBorder="1" applyAlignment="1">
      <alignment vertical="center"/>
    </xf>
    <xf numFmtId="0" fontId="16" fillId="5" borderId="7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center" vertical="center"/>
    </xf>
    <xf numFmtId="2" fontId="11" fillId="7" borderId="6" xfId="0" applyNumberFormat="1" applyFont="1" applyFill="1" applyBorder="1" applyAlignment="1" applyProtection="1">
      <alignment horizontal="center" vertical="center"/>
      <protection locked="0"/>
    </xf>
    <xf numFmtId="2" fontId="11" fillId="7" borderId="7" xfId="0" applyNumberFormat="1" applyFont="1" applyFill="1" applyBorder="1" applyAlignment="1" applyProtection="1">
      <alignment horizontal="center" vertical="center"/>
      <protection locked="0"/>
    </xf>
    <xf numFmtId="0" fontId="24" fillId="5" borderId="10" xfId="0" applyFont="1" applyFill="1" applyBorder="1" applyAlignment="1" applyProtection="1">
      <alignment horizontal="center" vertical="center"/>
    </xf>
    <xf numFmtId="0" fontId="24" fillId="5" borderId="8" xfId="0" applyFont="1" applyFill="1" applyBorder="1" applyAlignment="1" applyProtection="1">
      <alignment horizontal="center" vertical="center"/>
    </xf>
    <xf numFmtId="0" fontId="24" fillId="5" borderId="7" xfId="0" applyFont="1" applyFill="1" applyBorder="1" applyAlignment="1" applyProtection="1">
      <alignment horizontal="center" vertical="center"/>
    </xf>
    <xf numFmtId="9" fontId="9" fillId="4" borderId="0" xfId="0" applyNumberFormat="1" applyFont="1" applyFill="1" applyBorder="1" applyAlignment="1" applyProtection="1">
      <alignment horizontal="center" vertical="center"/>
    </xf>
    <xf numFmtId="0" fontId="20" fillId="4" borderId="0" xfId="0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vertical="center"/>
    </xf>
    <xf numFmtId="0" fontId="18" fillId="4" borderId="22" xfId="0" applyFont="1" applyFill="1" applyBorder="1" applyAlignment="1" applyProtection="1">
      <alignment horizontal="left" vertical="center"/>
    </xf>
    <xf numFmtId="0" fontId="23" fillId="4" borderId="0" xfId="0" applyFont="1" applyFill="1" applyBorder="1" applyAlignment="1" applyProtection="1">
      <alignment horizontal="center" vertical="top"/>
    </xf>
    <xf numFmtId="0" fontId="34" fillId="4" borderId="8" xfId="0" applyFont="1" applyFill="1" applyBorder="1" applyAlignment="1" applyProtection="1">
      <alignment horizontal="right" vertical="center"/>
    </xf>
    <xf numFmtId="0" fontId="16" fillId="5" borderId="17" xfId="0" applyFont="1" applyFill="1" applyBorder="1" applyAlignment="1" applyProtection="1">
      <alignment horizontal="left" vertical="center"/>
    </xf>
    <xf numFmtId="0" fontId="16" fillId="5" borderId="16" xfId="0" applyFont="1" applyFill="1" applyBorder="1" applyAlignment="1" applyProtection="1">
      <alignment horizontal="left" vertical="center"/>
    </xf>
    <xf numFmtId="0" fontId="18" fillId="7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 applyProtection="1">
      <alignment horizontal="left" vertical="center"/>
    </xf>
    <xf numFmtId="0" fontId="1" fillId="0" borderId="0" xfId="0" applyFont="1" applyBorder="1"/>
    <xf numFmtId="0" fontId="2" fillId="0" borderId="0" xfId="0" applyFont="1" applyBorder="1"/>
    <xf numFmtId="0" fontId="14" fillId="0" borderId="0" xfId="0" applyNumberFormat="1" applyFont="1" applyFill="1" applyBorder="1"/>
    <xf numFmtId="0" fontId="14" fillId="0" borderId="0" xfId="0" applyNumberFormat="1" applyFont="1" applyFill="1" applyBorder="1" applyAlignment="1"/>
    <xf numFmtId="49" fontId="14" fillId="0" borderId="0" xfId="0" applyNumberFormat="1" applyFont="1" applyFill="1" applyBorder="1" applyAlignment="1">
      <alignment horizontal="left" vertical="top"/>
    </xf>
    <xf numFmtId="0" fontId="14" fillId="0" borderId="0" xfId="0" applyNumberFormat="1" applyFont="1" applyFill="1" applyBorder="1" applyAlignment="1">
      <alignment horizontal="left" vertical="top"/>
    </xf>
    <xf numFmtId="1" fontId="14" fillId="0" borderId="0" xfId="0" applyNumberFormat="1" applyFont="1" applyFill="1" applyBorder="1" applyAlignment="1">
      <alignment horizontal="left" vertical="top"/>
    </xf>
    <xf numFmtId="0" fontId="14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vertical="top"/>
    </xf>
    <xf numFmtId="49" fontId="5" fillId="0" borderId="0" xfId="0" applyNumberFormat="1" applyFont="1" applyFill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left" vertical="top"/>
    </xf>
    <xf numFmtId="1" fontId="5" fillId="0" borderId="0" xfId="0" applyNumberFormat="1" applyFont="1" applyFill="1" applyBorder="1" applyAlignment="1">
      <alignment horizontal="left" vertical="top"/>
    </xf>
    <xf numFmtId="2" fontId="5" fillId="0" borderId="0" xfId="0" applyNumberFormat="1" applyFont="1" applyFill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NumberFormat="1" applyFont="1" applyFill="1" applyBorder="1" applyAlignment="1">
      <alignment horizontal="right" vertical="top"/>
    </xf>
    <xf numFmtId="0" fontId="14" fillId="0" borderId="0" xfId="0" applyNumberFormat="1" applyFont="1" applyFill="1" applyBorder="1" applyAlignment="1">
      <alignment vertical="top"/>
    </xf>
    <xf numFmtId="2" fontId="14" fillId="0" borderId="0" xfId="0" applyNumberFormat="1" applyFont="1" applyFill="1" applyBorder="1" applyAlignment="1">
      <alignment horizontal="left" vertical="top"/>
    </xf>
    <xf numFmtId="0" fontId="14" fillId="0" borderId="0" xfId="0" applyNumberFormat="1" applyFont="1" applyFill="1" applyBorder="1" applyAlignment="1">
      <alignment horizontal="center" vertical="top"/>
    </xf>
    <xf numFmtId="1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/>
    <xf numFmtId="0" fontId="38" fillId="0" borderId="0" xfId="0" applyNumberFormat="1" applyFont="1" applyFill="1" applyBorder="1" applyAlignment="1">
      <alignment horizontal="left" vertical="top"/>
    </xf>
    <xf numFmtId="0" fontId="5" fillId="0" borderId="0" xfId="0" applyNumberFormat="1" applyFont="1" applyFill="1" applyBorder="1" applyAlignment="1"/>
    <xf numFmtId="49" fontId="2" fillId="0" borderId="0" xfId="0" applyNumberFormat="1" applyFont="1" applyFill="1" applyBorder="1"/>
    <xf numFmtId="0" fontId="2" fillId="0" borderId="0" xfId="0" applyNumberFormat="1" applyFont="1" applyFill="1" applyBorder="1"/>
    <xf numFmtId="49" fontId="1" fillId="0" borderId="0" xfId="0" applyNumberFormat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1" fillId="0" borderId="0" xfId="0" applyNumberFormat="1" applyFont="1" applyFill="1" applyBorder="1" applyAlignment="1">
      <alignment horizontal="left" vertical="top"/>
    </xf>
    <xf numFmtId="0" fontId="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 vertical="top"/>
    </xf>
    <xf numFmtId="167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Fill="1" applyBorder="1" applyAlignment="1">
      <alignment horizontal="right" vertical="top"/>
    </xf>
    <xf numFmtId="1" fontId="2" fillId="0" borderId="0" xfId="0" applyNumberFormat="1" applyFont="1" applyFill="1" applyBorder="1" applyAlignment="1">
      <alignment horizontal="right" vertical="top"/>
    </xf>
    <xf numFmtId="1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0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40" fillId="4" borderId="0" xfId="0" applyFont="1" applyFill="1" applyBorder="1" applyAlignment="1">
      <alignment horizontal="left"/>
    </xf>
    <xf numFmtId="0" fontId="16" fillId="5" borderId="7" xfId="0" applyFont="1" applyFill="1" applyBorder="1" applyAlignment="1">
      <alignment horizontal="center" vertical="center"/>
    </xf>
    <xf numFmtId="0" fontId="18" fillId="6" borderId="9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6" borderId="15" xfId="0" applyFont="1" applyFill="1" applyBorder="1" applyAlignment="1">
      <alignment horizontal="center" vertical="center"/>
    </xf>
    <xf numFmtId="0" fontId="1" fillId="4" borderId="20" xfId="0" applyFont="1" applyFill="1" applyBorder="1"/>
    <xf numFmtId="0" fontId="0" fillId="4" borderId="20" xfId="0" applyFill="1" applyBorder="1" applyAlignment="1">
      <alignment horizontal="center"/>
    </xf>
    <xf numFmtId="0" fontId="0" fillId="4" borderId="20" xfId="0" applyFill="1" applyBorder="1" applyAlignment="1">
      <alignment vertical="center"/>
    </xf>
    <xf numFmtId="0" fontId="1" fillId="4" borderId="20" xfId="0" applyFont="1" applyFill="1" applyBorder="1" applyAlignment="1">
      <alignment vertical="center"/>
    </xf>
    <xf numFmtId="0" fontId="18" fillId="7" borderId="26" xfId="0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 applyProtection="1">
      <alignment horizontal="left" vertical="center"/>
    </xf>
    <xf numFmtId="164" fontId="19" fillId="4" borderId="0" xfId="0" applyNumberFormat="1" applyFont="1" applyFill="1" applyBorder="1" applyAlignment="1" applyProtection="1">
      <alignment horizontal="left" vertical="center"/>
    </xf>
    <xf numFmtId="164" fontId="22" fillId="4" borderId="0" xfId="0" applyNumberFormat="1" applyFont="1" applyFill="1" applyAlignment="1" applyProtection="1">
      <alignment horizontal="center" vertical="top"/>
    </xf>
    <xf numFmtId="164" fontId="22" fillId="4" borderId="0" xfId="0" applyNumberFormat="1" applyFont="1" applyFill="1" applyAlignment="1" applyProtection="1">
      <alignment horizontal="left" vertical="top"/>
    </xf>
    <xf numFmtId="0" fontId="33" fillId="5" borderId="18" xfId="0" applyFont="1" applyFill="1" applyBorder="1" applyAlignment="1" applyProtection="1">
      <alignment horizontal="left"/>
    </xf>
    <xf numFmtId="0" fontId="27" fillId="7" borderId="20" xfId="0" applyFont="1" applyFill="1" applyBorder="1" applyAlignment="1" applyProtection="1">
      <alignment horizontal="left"/>
    </xf>
    <xf numFmtId="0" fontId="30" fillId="4" borderId="23" xfId="0" applyFont="1" applyFill="1" applyBorder="1" applyAlignment="1" applyProtection="1">
      <alignment horizontal="left"/>
    </xf>
    <xf numFmtId="0" fontId="16" fillId="5" borderId="18" xfId="0" applyFont="1" applyFill="1" applyBorder="1" applyAlignment="1" applyProtection="1">
      <alignment horizontal="left" vertical="center"/>
    </xf>
    <xf numFmtId="0" fontId="18" fillId="7" borderId="20" xfId="0" applyFont="1" applyFill="1" applyBorder="1" applyAlignment="1" applyProtection="1">
      <alignment horizontal="left" vertical="center"/>
    </xf>
    <xf numFmtId="0" fontId="18" fillId="4" borderId="20" xfId="0" applyFont="1" applyFill="1" applyBorder="1" applyAlignment="1" applyProtection="1">
      <alignment horizontal="left" vertical="center"/>
    </xf>
    <xf numFmtId="0" fontId="18" fillId="7" borderId="20" xfId="0" applyFont="1" applyFill="1" applyBorder="1" applyAlignment="1" applyProtection="1">
      <alignment vertical="center"/>
    </xf>
    <xf numFmtId="0" fontId="18" fillId="4" borderId="23" xfId="0" applyFont="1" applyFill="1" applyBorder="1" applyAlignment="1" applyProtection="1">
      <alignment horizontal="left" vertical="center"/>
    </xf>
    <xf numFmtId="0" fontId="16" fillId="5" borderId="18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30" fillId="4" borderId="20" xfId="0" applyFont="1" applyFill="1" applyBorder="1" applyAlignment="1" applyProtection="1">
      <alignment horizontal="center" vertical="center"/>
    </xf>
    <xf numFmtId="0" fontId="27" fillId="7" borderId="20" xfId="0" applyFont="1" applyFill="1" applyBorder="1" applyAlignment="1" applyProtection="1">
      <alignment horizontal="center" vertical="center"/>
    </xf>
    <xf numFmtId="0" fontId="30" fillId="4" borderId="23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Alignment="1" applyProtection="1">
      <alignment horizontal="right"/>
    </xf>
    <xf numFmtId="1" fontId="0" fillId="0" borderId="0" xfId="0" applyNumberFormat="1" applyFill="1" applyAlignment="1" applyProtection="1">
      <alignment horizontal="right"/>
    </xf>
    <xf numFmtId="1" fontId="32" fillId="7" borderId="17" xfId="0" applyNumberFormat="1" applyFont="1" applyFill="1" applyBorder="1" applyAlignment="1" applyProtection="1">
      <alignment horizontal="center" vertical="center"/>
      <protection locked="0"/>
    </xf>
    <xf numFmtId="1" fontId="32" fillId="7" borderId="16" xfId="0" applyNumberFormat="1" applyFont="1" applyFill="1" applyBorder="1" applyAlignment="1" applyProtection="1">
      <alignment horizontal="center" vertical="center"/>
      <protection locked="0"/>
    </xf>
    <xf numFmtId="1" fontId="32" fillId="7" borderId="18" xfId="0" applyNumberFormat="1" applyFont="1" applyFill="1" applyBorder="1" applyAlignment="1" applyProtection="1">
      <alignment horizontal="center" vertical="center"/>
      <protection locked="0"/>
    </xf>
    <xf numFmtId="1" fontId="32" fillId="7" borderId="21" xfId="0" applyNumberFormat="1" applyFont="1" applyFill="1" applyBorder="1" applyAlignment="1" applyProtection="1">
      <alignment horizontal="center" vertical="center"/>
      <protection locked="0"/>
    </xf>
    <xf numFmtId="1" fontId="32" fillId="7" borderId="22" xfId="0" applyNumberFormat="1" applyFont="1" applyFill="1" applyBorder="1" applyAlignment="1" applyProtection="1">
      <alignment horizontal="center" vertical="center"/>
      <protection locked="0"/>
    </xf>
    <xf numFmtId="1" fontId="32" fillId="7" borderId="23" xfId="0" applyNumberFormat="1" applyFont="1" applyFill="1" applyBorder="1" applyAlignment="1" applyProtection="1">
      <alignment horizontal="center" vertical="center"/>
      <protection locked="0"/>
    </xf>
  </cellXfs>
  <cellStyles count="1">
    <cellStyle name="Standaard" xfId="0" builtinId="0"/>
  </cellStyles>
  <dxfs count="6">
    <dxf>
      <font>
        <strike/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strike val="0"/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C0000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161926</xdr:colOff>
      <xdr:row>11</xdr:row>
      <xdr:rowOff>28577</xdr:rowOff>
    </xdr:from>
    <xdr:to>
      <xdr:col>12</xdr:col>
      <xdr:colOff>824084</xdr:colOff>
      <xdr:row>13</xdr:row>
      <xdr:rowOff>1</xdr:rowOff>
    </xdr:to>
    <xdr:pic>
      <xdr:nvPicPr>
        <xdr:cNvPr id="3" name="Afbeelding 2" descr="http://www.pooltrading.com/media/700x695/10712-LOGO'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77" r="66286" b="85158"/>
        <a:stretch/>
      </xdr:blipFill>
      <xdr:spPr bwMode="auto">
        <a:xfrm>
          <a:off x="600076" y="3752852"/>
          <a:ext cx="662158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504825</xdr:colOff>
      <xdr:row>0</xdr:row>
      <xdr:rowOff>209551</xdr:rowOff>
    </xdr:from>
    <xdr:to>
      <xdr:col>22</xdr:col>
      <xdr:colOff>1254455</xdr:colOff>
      <xdr:row>1</xdr:row>
      <xdr:rowOff>465806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9525" y="209551"/>
          <a:ext cx="2692730" cy="532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76201</xdr:colOff>
      <xdr:row>5</xdr:row>
      <xdr:rowOff>152402</xdr:rowOff>
    </xdr:from>
    <xdr:to>
      <xdr:col>17</xdr:col>
      <xdr:colOff>4934</xdr:colOff>
      <xdr:row>8</xdr:row>
      <xdr:rowOff>9526</xdr:rowOff>
    </xdr:to>
    <xdr:pic>
      <xdr:nvPicPr>
        <xdr:cNvPr id="2" name="Afbeelding 1" descr="http://www.pooltrading.com/media/700x695/10712-LOGO'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77" r="66286" b="85158"/>
        <a:stretch/>
      </xdr:blipFill>
      <xdr:spPr bwMode="auto">
        <a:xfrm>
          <a:off x="514351" y="1876427"/>
          <a:ext cx="662158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581025</xdr:colOff>
      <xdr:row>0</xdr:row>
      <xdr:rowOff>190500</xdr:rowOff>
    </xdr:from>
    <xdr:to>
      <xdr:col>25</xdr:col>
      <xdr:colOff>1111580</xdr:colOff>
      <xdr:row>1</xdr:row>
      <xdr:rowOff>465805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77075" y="190500"/>
          <a:ext cx="2692730" cy="532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rver1\users\Users\azim319466\Desktop\Items\EN\Items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lanation"/>
    </sheetNames>
    <sheetDataSet>
      <sheetData sheetId="0">
        <row r="2">
          <cell r="A2" t="str">
            <v>Code</v>
          </cell>
          <cell r="C2" t="str">
            <v>Description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92D050"/>
  </sheetPr>
  <dimension ref="A1:AL467"/>
  <sheetViews>
    <sheetView zoomScale="110" zoomScaleNormal="110" workbookViewId="0">
      <pane ySplit="2" topLeftCell="A3" activePane="bottomLeft" state="frozen"/>
      <selection activeCell="T4" sqref="T4:V5"/>
      <selection pane="bottomLeft" sqref="A1:XFD1048576"/>
    </sheetView>
  </sheetViews>
  <sheetFormatPr defaultRowHeight="15" x14ac:dyDescent="0.25"/>
  <cols>
    <col min="1" max="1" width="4" style="262" customWidth="1"/>
    <col min="2" max="2" width="8.85546875" style="284" customWidth="1"/>
    <col min="3" max="3" width="6.7109375" style="279" customWidth="1"/>
    <col min="4" max="4" width="5.85546875" style="285" customWidth="1"/>
    <col min="5" max="5" width="5.140625" style="285" customWidth="1"/>
    <col min="6" max="6" width="6.42578125" style="286" customWidth="1"/>
    <col min="7" max="7" width="8.140625" style="279" customWidth="1"/>
    <col min="8" max="8" width="8.28515625" style="279" customWidth="1"/>
    <col min="9" max="9" width="13.5703125" style="279" customWidth="1"/>
    <col min="10" max="10" width="6.5703125" style="287" customWidth="1"/>
    <col min="11" max="11" width="6" style="279" customWidth="1"/>
    <col min="12" max="12" width="7.7109375" style="279" customWidth="1"/>
    <col min="13" max="37" width="3.28515625" style="288" customWidth="1"/>
    <col min="38" max="38" width="10.42578125" style="279" customWidth="1"/>
    <col min="39" max="16384" width="9.140625" style="279"/>
  </cols>
  <sheetData>
    <row r="1" spans="1:38" s="269" customFormat="1" ht="12" customHeight="1" x14ac:dyDescent="0.25">
      <c r="A1" s="267" t="s">
        <v>483</v>
      </c>
      <c r="B1" s="268" t="s">
        <v>0</v>
      </c>
      <c r="D1" s="270" t="s">
        <v>35</v>
      </c>
      <c r="E1" s="270" t="s">
        <v>36</v>
      </c>
      <c r="F1" s="271" t="s">
        <v>1</v>
      </c>
      <c r="G1" s="269" t="s">
        <v>209</v>
      </c>
      <c r="H1" s="269" t="s">
        <v>208</v>
      </c>
      <c r="I1" s="269" t="s">
        <v>6</v>
      </c>
      <c r="J1" s="269" t="s">
        <v>205</v>
      </c>
      <c r="K1" s="269" t="s">
        <v>5</v>
      </c>
      <c r="L1" s="269" t="s">
        <v>3</v>
      </c>
      <c r="M1" s="269" t="s">
        <v>470</v>
      </c>
      <c r="O1" s="272"/>
      <c r="P1" s="272"/>
      <c r="Q1" s="272"/>
      <c r="R1" s="272"/>
      <c r="S1" s="272"/>
      <c r="T1" s="272"/>
      <c r="U1" s="272"/>
      <c r="V1" s="269" t="s">
        <v>446</v>
      </c>
      <c r="X1" s="272"/>
      <c r="Y1" s="272"/>
      <c r="Z1" s="272"/>
      <c r="AA1" s="272"/>
      <c r="AB1" s="272"/>
      <c r="AC1" s="272"/>
      <c r="AF1" s="272"/>
      <c r="AG1" s="269" t="s">
        <v>447</v>
      </c>
      <c r="AH1" s="272"/>
      <c r="AI1" s="272"/>
      <c r="AJ1" s="272"/>
      <c r="AK1" s="272" t="s">
        <v>422</v>
      </c>
      <c r="AL1" s="269" t="s">
        <v>207</v>
      </c>
    </row>
    <row r="2" spans="1:38" s="269" customFormat="1" ht="12" customHeight="1" x14ac:dyDescent="0.25">
      <c r="A2" s="267"/>
      <c r="B2" s="268"/>
      <c r="D2" s="270"/>
      <c r="E2" s="270"/>
      <c r="F2" s="271"/>
      <c r="M2" s="273" t="s">
        <v>471</v>
      </c>
      <c r="N2" s="273" t="s">
        <v>462</v>
      </c>
      <c r="O2" s="273" t="s">
        <v>463</v>
      </c>
      <c r="P2" s="273" t="s">
        <v>464</v>
      </c>
      <c r="Q2" s="273" t="s">
        <v>465</v>
      </c>
      <c r="R2" s="273" t="s">
        <v>466</v>
      </c>
      <c r="S2" s="273" t="s">
        <v>467</v>
      </c>
      <c r="T2" s="273" t="s">
        <v>468</v>
      </c>
      <c r="U2" s="273" t="s">
        <v>469</v>
      </c>
      <c r="V2" s="273" t="s">
        <v>471</v>
      </c>
      <c r="W2" s="273" t="s">
        <v>397</v>
      </c>
      <c r="X2" s="273" t="s">
        <v>382</v>
      </c>
      <c r="Y2" s="273" t="s">
        <v>472</v>
      </c>
      <c r="Z2" s="273" t="s">
        <v>86</v>
      </c>
      <c r="AA2" s="273" t="s">
        <v>52</v>
      </c>
      <c r="AB2" s="273" t="s">
        <v>473</v>
      </c>
      <c r="AC2" s="273" t="s">
        <v>474</v>
      </c>
      <c r="AD2" s="273" t="s">
        <v>477</v>
      </c>
      <c r="AE2" s="273" t="s">
        <v>475</v>
      </c>
      <c r="AF2" s="273" t="s">
        <v>458</v>
      </c>
      <c r="AG2" s="273" t="s">
        <v>476</v>
      </c>
      <c r="AH2" s="273" t="s">
        <v>478</v>
      </c>
      <c r="AI2" s="273" t="s">
        <v>479</v>
      </c>
      <c r="AJ2" s="273" t="s">
        <v>480</v>
      </c>
      <c r="AK2" s="273" t="s">
        <v>422</v>
      </c>
    </row>
    <row r="3" spans="1:38" s="264" customFormat="1" ht="12" customHeight="1" x14ac:dyDescent="0.25">
      <c r="A3" s="274" t="s">
        <v>486</v>
      </c>
      <c r="B3" s="263" t="s">
        <v>8</v>
      </c>
      <c r="D3" s="265">
        <v>1000</v>
      </c>
      <c r="E3" s="265">
        <v>2100</v>
      </c>
      <c r="F3" s="275">
        <v>2.52</v>
      </c>
      <c r="G3" s="264">
        <v>6.0000000000000001E-3</v>
      </c>
      <c r="H3" s="264">
        <f t="shared" ref="H3:H66" si="0">E3*G3</f>
        <v>12.6</v>
      </c>
      <c r="I3" s="264" t="s">
        <v>9</v>
      </c>
      <c r="J3" s="264">
        <v>58</v>
      </c>
      <c r="K3" s="264">
        <v>124</v>
      </c>
      <c r="L3" s="264">
        <v>1.8</v>
      </c>
      <c r="M3" s="276"/>
      <c r="N3" s="276">
        <v>1</v>
      </c>
      <c r="O3" s="276"/>
      <c r="P3" s="276"/>
      <c r="Q3" s="276"/>
      <c r="R3" s="276"/>
      <c r="S3" s="276"/>
      <c r="T3" s="276"/>
      <c r="U3" s="276"/>
      <c r="V3" s="276"/>
      <c r="W3" s="276">
        <v>0</v>
      </c>
      <c r="X3" s="276"/>
      <c r="Y3" s="276"/>
      <c r="Z3" s="276"/>
      <c r="AA3" s="276">
        <v>1</v>
      </c>
      <c r="AB3" s="276"/>
      <c r="AC3" s="276"/>
      <c r="AD3" s="276">
        <v>1</v>
      </c>
      <c r="AE3" s="276">
        <v>0</v>
      </c>
      <c r="AF3" s="276"/>
      <c r="AG3" s="276">
        <v>1</v>
      </c>
      <c r="AH3" s="276"/>
      <c r="AI3" s="276"/>
      <c r="AJ3" s="276"/>
      <c r="AK3" s="276">
        <v>0</v>
      </c>
    </row>
    <row r="4" spans="1:38" s="276" customFormat="1" ht="12" customHeight="1" x14ac:dyDescent="0.25">
      <c r="A4" s="274" t="s">
        <v>486</v>
      </c>
      <c r="B4" s="263" t="str">
        <f>B3</f>
        <v>06</v>
      </c>
      <c r="C4" s="264"/>
      <c r="D4" s="265">
        <f>D3</f>
        <v>1000</v>
      </c>
      <c r="E4" s="265">
        <f>E3</f>
        <v>2100</v>
      </c>
      <c r="F4" s="275">
        <v>3.05</v>
      </c>
      <c r="G4" s="264">
        <f t="shared" ref="G4:U5" si="1">G3</f>
        <v>6.0000000000000001E-3</v>
      </c>
      <c r="H4" s="264">
        <f t="shared" si="0"/>
        <v>12.6</v>
      </c>
      <c r="I4" s="264" t="str">
        <f t="shared" si="1"/>
        <v>350x316x482</v>
      </c>
      <c r="J4" s="264">
        <f t="shared" si="1"/>
        <v>58</v>
      </c>
      <c r="K4" s="264">
        <f>K3</f>
        <v>124</v>
      </c>
      <c r="L4" s="264">
        <f>L3</f>
        <v>1.8</v>
      </c>
      <c r="M4" s="276">
        <f>M3</f>
        <v>0</v>
      </c>
      <c r="N4" s="276">
        <f t="shared" si="1"/>
        <v>1</v>
      </c>
      <c r="O4" s="276">
        <f t="shared" si="1"/>
        <v>0</v>
      </c>
      <c r="P4" s="276">
        <f t="shared" si="1"/>
        <v>0</v>
      </c>
      <c r="Q4" s="276">
        <f t="shared" si="1"/>
        <v>0</v>
      </c>
      <c r="R4" s="276">
        <f t="shared" si="1"/>
        <v>0</v>
      </c>
      <c r="S4" s="276">
        <f t="shared" si="1"/>
        <v>0</v>
      </c>
      <c r="T4" s="276">
        <f t="shared" si="1"/>
        <v>0</v>
      </c>
      <c r="U4" s="276">
        <f t="shared" si="1"/>
        <v>0</v>
      </c>
      <c r="V4" s="276">
        <f>V3</f>
        <v>0</v>
      </c>
      <c r="W4" s="276">
        <f t="shared" ref="W4:AK4" si="2">W3</f>
        <v>0</v>
      </c>
      <c r="X4" s="276">
        <f t="shared" si="2"/>
        <v>0</v>
      </c>
      <c r="Y4" s="276">
        <f t="shared" si="2"/>
        <v>0</v>
      </c>
      <c r="Z4" s="276">
        <f t="shared" si="2"/>
        <v>0</v>
      </c>
      <c r="AA4" s="276">
        <f t="shared" si="2"/>
        <v>1</v>
      </c>
      <c r="AB4" s="276">
        <f t="shared" si="2"/>
        <v>0</v>
      </c>
      <c r="AC4" s="276">
        <f t="shared" si="2"/>
        <v>0</v>
      </c>
      <c r="AD4" s="276">
        <f>AD3</f>
        <v>1</v>
      </c>
      <c r="AE4" s="276">
        <f t="shared" ref="AE4:AH4" si="3">AE3</f>
        <v>0</v>
      </c>
      <c r="AF4" s="276">
        <f t="shared" si="3"/>
        <v>0</v>
      </c>
      <c r="AG4" s="276">
        <f t="shared" si="3"/>
        <v>1</v>
      </c>
      <c r="AH4" s="276">
        <f t="shared" si="3"/>
        <v>0</v>
      </c>
      <c r="AI4" s="276">
        <f t="shared" ref="AI4:AJ4" si="4">AI3</f>
        <v>0</v>
      </c>
      <c r="AJ4" s="276">
        <f t="shared" si="4"/>
        <v>0</v>
      </c>
      <c r="AK4" s="276">
        <f t="shared" si="2"/>
        <v>0</v>
      </c>
      <c r="AL4" s="264"/>
    </row>
    <row r="5" spans="1:38" s="261" customFormat="1" ht="12" customHeight="1" x14ac:dyDescent="0.2">
      <c r="A5" s="262" t="s">
        <v>486</v>
      </c>
      <c r="B5" s="263" t="str">
        <f>B4</f>
        <v>06</v>
      </c>
      <c r="C5" s="264"/>
      <c r="D5" s="265">
        <f>D4</f>
        <v>1000</v>
      </c>
      <c r="E5" s="265">
        <f>E4</f>
        <v>2100</v>
      </c>
      <c r="F5" s="275">
        <v>3.5</v>
      </c>
      <c r="G5" s="264">
        <f t="shared" si="1"/>
        <v>6.0000000000000001E-3</v>
      </c>
      <c r="H5" s="264">
        <f t="shared" si="0"/>
        <v>12.6</v>
      </c>
      <c r="I5" s="264" t="str">
        <f t="shared" si="1"/>
        <v>350x316x482</v>
      </c>
      <c r="J5" s="264">
        <f t="shared" si="1"/>
        <v>58</v>
      </c>
      <c r="K5" s="264">
        <f>K4</f>
        <v>124</v>
      </c>
      <c r="L5" s="264">
        <f>L4</f>
        <v>1.8</v>
      </c>
      <c r="M5" s="276">
        <f t="shared" si="1"/>
        <v>0</v>
      </c>
      <c r="N5" s="276">
        <f t="shared" ref="N5:U5" si="5">N4</f>
        <v>1</v>
      </c>
      <c r="O5" s="276">
        <f t="shared" si="5"/>
        <v>0</v>
      </c>
      <c r="P5" s="276">
        <f t="shared" si="5"/>
        <v>0</v>
      </c>
      <c r="Q5" s="276">
        <f t="shared" si="5"/>
        <v>0</v>
      </c>
      <c r="R5" s="276">
        <f t="shared" si="5"/>
        <v>0</v>
      </c>
      <c r="S5" s="276">
        <f t="shared" si="5"/>
        <v>0</v>
      </c>
      <c r="T5" s="276">
        <f t="shared" si="5"/>
        <v>0</v>
      </c>
      <c r="U5" s="276">
        <f t="shared" si="5"/>
        <v>0</v>
      </c>
      <c r="V5" s="276">
        <f t="shared" ref="V5:AK20" si="6">V4</f>
        <v>0</v>
      </c>
      <c r="W5" s="276">
        <f t="shared" si="6"/>
        <v>0</v>
      </c>
      <c r="X5" s="276">
        <f t="shared" si="6"/>
        <v>0</v>
      </c>
      <c r="Y5" s="276">
        <f t="shared" si="6"/>
        <v>0</v>
      </c>
      <c r="Z5" s="276">
        <f t="shared" si="6"/>
        <v>0</v>
      </c>
      <c r="AA5" s="276">
        <f t="shared" si="6"/>
        <v>1</v>
      </c>
      <c r="AB5" s="276">
        <f t="shared" si="6"/>
        <v>0</v>
      </c>
      <c r="AC5" s="276">
        <f t="shared" si="6"/>
        <v>0</v>
      </c>
      <c r="AD5" s="276">
        <f t="shared" ref="AD5:AH5" si="7">AD4</f>
        <v>1</v>
      </c>
      <c r="AE5" s="276">
        <f t="shared" si="7"/>
        <v>0</v>
      </c>
      <c r="AF5" s="276">
        <f t="shared" si="7"/>
        <v>0</v>
      </c>
      <c r="AG5" s="276">
        <f t="shared" si="7"/>
        <v>1</v>
      </c>
      <c r="AH5" s="276">
        <f t="shared" si="7"/>
        <v>0</v>
      </c>
      <c r="AI5" s="276">
        <f t="shared" ref="AI5:AJ5" si="8">AI4</f>
        <v>0</v>
      </c>
      <c r="AJ5" s="276">
        <f t="shared" si="8"/>
        <v>0</v>
      </c>
      <c r="AK5" s="276">
        <f t="shared" si="6"/>
        <v>0</v>
      </c>
    </row>
    <row r="6" spans="1:38" s="261" customFormat="1" ht="12" customHeight="1" x14ac:dyDescent="0.2">
      <c r="A6" s="262" t="s">
        <v>486</v>
      </c>
      <c r="B6" s="263" t="s">
        <v>10</v>
      </c>
      <c r="C6" s="264"/>
      <c r="D6" s="265">
        <f>D5</f>
        <v>1000</v>
      </c>
      <c r="E6" s="265">
        <v>2000</v>
      </c>
      <c r="F6" s="264">
        <v>2.0699999999999998</v>
      </c>
      <c r="G6" s="264">
        <v>1.6E-2</v>
      </c>
      <c r="H6" s="264">
        <f t="shared" si="0"/>
        <v>32</v>
      </c>
      <c r="I6" s="264" t="s">
        <v>24</v>
      </c>
      <c r="J6" s="264" t="s">
        <v>25</v>
      </c>
      <c r="K6" s="264" t="s">
        <v>23</v>
      </c>
      <c r="L6" s="264" t="s">
        <v>14</v>
      </c>
      <c r="M6" s="276">
        <f t="shared" ref="M6:M69" si="9">M5</f>
        <v>0</v>
      </c>
      <c r="N6" s="276">
        <f t="shared" ref="N6" si="10">N5</f>
        <v>1</v>
      </c>
      <c r="O6" s="276"/>
      <c r="P6" s="276"/>
      <c r="Q6" s="276"/>
      <c r="R6" s="276"/>
      <c r="S6" s="276"/>
      <c r="T6" s="276"/>
      <c r="U6" s="276"/>
      <c r="V6" s="276">
        <f t="shared" si="6"/>
        <v>0</v>
      </c>
      <c r="W6" s="276">
        <f t="shared" si="6"/>
        <v>0</v>
      </c>
      <c r="X6" s="276"/>
      <c r="Y6" s="276"/>
      <c r="Z6" s="276"/>
      <c r="AA6" s="276">
        <v>1</v>
      </c>
      <c r="AB6" s="276"/>
      <c r="AC6" s="276"/>
      <c r="AD6" s="276">
        <f t="shared" ref="AD6:AE6" si="11">AD5</f>
        <v>1</v>
      </c>
      <c r="AE6" s="276">
        <f t="shared" si="11"/>
        <v>0</v>
      </c>
      <c r="AF6" s="276"/>
      <c r="AG6" s="276">
        <v>1</v>
      </c>
      <c r="AH6" s="276"/>
      <c r="AI6" s="276"/>
      <c r="AJ6" s="276"/>
      <c r="AK6" s="276">
        <v>0</v>
      </c>
    </row>
    <row r="7" spans="1:38" s="261" customFormat="1" ht="12" customHeight="1" x14ac:dyDescent="0.2">
      <c r="A7" s="262" t="s">
        <v>486</v>
      </c>
      <c r="B7" s="263" t="str">
        <f>B6</f>
        <v>16A</v>
      </c>
      <c r="C7" s="264"/>
      <c r="D7" s="265">
        <f>D6</f>
        <v>1000</v>
      </c>
      <c r="E7" s="265">
        <f>E6</f>
        <v>2000</v>
      </c>
      <c r="F7" s="264">
        <v>2.48</v>
      </c>
      <c r="G7" s="264">
        <f t="shared" ref="G7:U10" si="12">G6</f>
        <v>1.6E-2</v>
      </c>
      <c r="H7" s="264">
        <f t="shared" si="0"/>
        <v>32</v>
      </c>
      <c r="I7" s="264" t="str">
        <f t="shared" si="12"/>
        <v>422x325x563</v>
      </c>
      <c r="J7" s="264" t="str">
        <f t="shared" si="12"/>
        <v>84</v>
      </c>
      <c r="K7" s="264" t="str">
        <f t="shared" ref="K7:L10" si="13">K6</f>
        <v>135</v>
      </c>
      <c r="L7" s="264" t="str">
        <f t="shared" si="13"/>
        <v>3,5</v>
      </c>
      <c r="M7" s="276">
        <f t="shared" si="9"/>
        <v>0</v>
      </c>
      <c r="N7" s="276">
        <f t="shared" si="12"/>
        <v>1</v>
      </c>
      <c r="O7" s="276">
        <f t="shared" si="12"/>
        <v>0</v>
      </c>
      <c r="P7" s="276">
        <f t="shared" si="12"/>
        <v>0</v>
      </c>
      <c r="Q7" s="276">
        <f t="shared" si="12"/>
        <v>0</v>
      </c>
      <c r="R7" s="276">
        <f t="shared" si="12"/>
        <v>0</v>
      </c>
      <c r="S7" s="276">
        <f t="shared" si="12"/>
        <v>0</v>
      </c>
      <c r="T7" s="276">
        <f t="shared" si="12"/>
        <v>0</v>
      </c>
      <c r="U7" s="276">
        <f t="shared" si="12"/>
        <v>0</v>
      </c>
      <c r="V7" s="276">
        <f t="shared" si="6"/>
        <v>0</v>
      </c>
      <c r="W7" s="276">
        <f t="shared" si="6"/>
        <v>0</v>
      </c>
      <c r="X7" s="276">
        <f t="shared" si="6"/>
        <v>0</v>
      </c>
      <c r="Y7" s="276">
        <f t="shared" si="6"/>
        <v>0</v>
      </c>
      <c r="Z7" s="276">
        <f t="shared" si="6"/>
        <v>0</v>
      </c>
      <c r="AA7" s="276">
        <f t="shared" si="6"/>
        <v>1</v>
      </c>
      <c r="AB7" s="276">
        <f t="shared" si="6"/>
        <v>0</v>
      </c>
      <c r="AC7" s="276">
        <f t="shared" si="6"/>
        <v>0</v>
      </c>
      <c r="AD7" s="276">
        <f t="shared" ref="AD7:AH7" si="14">AD6</f>
        <v>1</v>
      </c>
      <c r="AE7" s="276">
        <f t="shared" si="14"/>
        <v>0</v>
      </c>
      <c r="AF7" s="276">
        <f t="shared" si="14"/>
        <v>0</v>
      </c>
      <c r="AG7" s="276">
        <f t="shared" si="14"/>
        <v>1</v>
      </c>
      <c r="AH7" s="276">
        <f t="shared" si="14"/>
        <v>0</v>
      </c>
      <c r="AI7" s="276">
        <f t="shared" ref="AI7:AJ7" si="15">AI6</f>
        <v>0</v>
      </c>
      <c r="AJ7" s="276">
        <f t="shared" si="15"/>
        <v>0</v>
      </c>
      <c r="AK7" s="276">
        <f t="shared" si="6"/>
        <v>0</v>
      </c>
    </row>
    <row r="8" spans="1:38" s="261" customFormat="1" ht="12" customHeight="1" x14ac:dyDescent="0.2">
      <c r="A8" s="262" t="s">
        <v>486</v>
      </c>
      <c r="B8" s="263" t="str">
        <f>B7</f>
        <v>16A</v>
      </c>
      <c r="C8" s="264"/>
      <c r="D8" s="265">
        <f>D7</f>
        <v>1000</v>
      </c>
      <c r="E8" s="265">
        <f>E7</f>
        <v>2000</v>
      </c>
      <c r="F8" s="264">
        <v>2.95</v>
      </c>
      <c r="G8" s="264">
        <f t="shared" si="12"/>
        <v>1.6E-2</v>
      </c>
      <c r="H8" s="264">
        <f t="shared" si="0"/>
        <v>32</v>
      </c>
      <c r="I8" s="264" t="str">
        <f t="shared" si="12"/>
        <v>422x325x563</v>
      </c>
      <c r="J8" s="264" t="str">
        <f t="shared" si="12"/>
        <v>84</v>
      </c>
      <c r="K8" s="264" t="str">
        <f t="shared" si="13"/>
        <v>135</v>
      </c>
      <c r="L8" s="264" t="str">
        <f t="shared" si="13"/>
        <v>3,5</v>
      </c>
      <c r="M8" s="276">
        <f t="shared" si="9"/>
        <v>0</v>
      </c>
      <c r="N8" s="276">
        <f t="shared" si="12"/>
        <v>1</v>
      </c>
      <c r="O8" s="276">
        <f t="shared" si="12"/>
        <v>0</v>
      </c>
      <c r="P8" s="276">
        <f t="shared" si="12"/>
        <v>0</v>
      </c>
      <c r="Q8" s="276">
        <f t="shared" si="12"/>
        <v>0</v>
      </c>
      <c r="R8" s="276">
        <f t="shared" si="12"/>
        <v>0</v>
      </c>
      <c r="S8" s="276">
        <f t="shared" si="12"/>
        <v>0</v>
      </c>
      <c r="T8" s="276">
        <f t="shared" si="12"/>
        <v>0</v>
      </c>
      <c r="U8" s="276">
        <f t="shared" si="12"/>
        <v>0</v>
      </c>
      <c r="V8" s="276">
        <f t="shared" si="6"/>
        <v>0</v>
      </c>
      <c r="W8" s="276">
        <f t="shared" si="6"/>
        <v>0</v>
      </c>
      <c r="X8" s="276">
        <f t="shared" si="6"/>
        <v>0</v>
      </c>
      <c r="Y8" s="276">
        <f t="shared" si="6"/>
        <v>0</v>
      </c>
      <c r="Z8" s="276">
        <f t="shared" si="6"/>
        <v>0</v>
      </c>
      <c r="AA8" s="276">
        <f t="shared" si="6"/>
        <v>1</v>
      </c>
      <c r="AB8" s="276">
        <f t="shared" si="6"/>
        <v>0</v>
      </c>
      <c r="AC8" s="276">
        <f t="shared" si="6"/>
        <v>0</v>
      </c>
      <c r="AD8" s="276">
        <f t="shared" ref="AD8:AH8" si="16">AD7</f>
        <v>1</v>
      </c>
      <c r="AE8" s="276">
        <f t="shared" si="16"/>
        <v>0</v>
      </c>
      <c r="AF8" s="276">
        <f t="shared" si="16"/>
        <v>0</v>
      </c>
      <c r="AG8" s="276">
        <f t="shared" si="16"/>
        <v>1</v>
      </c>
      <c r="AH8" s="276">
        <f t="shared" si="16"/>
        <v>0</v>
      </c>
      <c r="AI8" s="276">
        <f t="shared" ref="AI8:AJ8" si="17">AI7</f>
        <v>0</v>
      </c>
      <c r="AJ8" s="276">
        <f t="shared" si="17"/>
        <v>0</v>
      </c>
      <c r="AK8" s="276">
        <f t="shared" si="6"/>
        <v>0</v>
      </c>
    </row>
    <row r="9" spans="1:38" s="261" customFormat="1" ht="12" customHeight="1" x14ac:dyDescent="0.2">
      <c r="A9" s="262" t="s">
        <v>486</v>
      </c>
      <c r="B9" s="263" t="str">
        <f>B8</f>
        <v>16A</v>
      </c>
      <c r="C9" s="264"/>
      <c r="D9" s="265">
        <f>D8</f>
        <v>1000</v>
      </c>
      <c r="E9" s="265">
        <f>E8</f>
        <v>2000</v>
      </c>
      <c r="F9" s="264">
        <v>3.35</v>
      </c>
      <c r="G9" s="264">
        <f t="shared" si="12"/>
        <v>1.6E-2</v>
      </c>
      <c r="H9" s="264">
        <f t="shared" si="0"/>
        <v>32</v>
      </c>
      <c r="I9" s="264" t="str">
        <f t="shared" si="12"/>
        <v>422x325x563</v>
      </c>
      <c r="J9" s="264" t="str">
        <f t="shared" si="12"/>
        <v>84</v>
      </c>
      <c r="K9" s="264" t="str">
        <f t="shared" si="13"/>
        <v>135</v>
      </c>
      <c r="L9" s="264" t="str">
        <f t="shared" si="13"/>
        <v>3,5</v>
      </c>
      <c r="M9" s="276">
        <f t="shared" si="9"/>
        <v>0</v>
      </c>
      <c r="N9" s="276">
        <f t="shared" si="12"/>
        <v>1</v>
      </c>
      <c r="O9" s="276">
        <f t="shared" si="12"/>
        <v>0</v>
      </c>
      <c r="P9" s="276">
        <f t="shared" si="12"/>
        <v>0</v>
      </c>
      <c r="Q9" s="276">
        <f t="shared" si="12"/>
        <v>0</v>
      </c>
      <c r="R9" s="276">
        <f t="shared" si="12"/>
        <v>0</v>
      </c>
      <c r="S9" s="276">
        <f t="shared" si="12"/>
        <v>0</v>
      </c>
      <c r="T9" s="276">
        <f t="shared" si="12"/>
        <v>0</v>
      </c>
      <c r="U9" s="276">
        <f t="shared" si="12"/>
        <v>0</v>
      </c>
      <c r="V9" s="276">
        <f t="shared" si="6"/>
        <v>0</v>
      </c>
      <c r="W9" s="276">
        <f t="shared" si="6"/>
        <v>0</v>
      </c>
      <c r="X9" s="276">
        <f t="shared" si="6"/>
        <v>0</v>
      </c>
      <c r="Y9" s="276">
        <f t="shared" si="6"/>
        <v>0</v>
      </c>
      <c r="Z9" s="276">
        <f t="shared" si="6"/>
        <v>0</v>
      </c>
      <c r="AA9" s="276">
        <f t="shared" si="6"/>
        <v>1</v>
      </c>
      <c r="AB9" s="276">
        <f t="shared" si="6"/>
        <v>0</v>
      </c>
      <c r="AC9" s="276">
        <f t="shared" si="6"/>
        <v>0</v>
      </c>
      <c r="AD9" s="276">
        <f t="shared" ref="AD9:AH9" si="18">AD8</f>
        <v>1</v>
      </c>
      <c r="AE9" s="276">
        <f t="shared" si="18"/>
        <v>0</v>
      </c>
      <c r="AF9" s="276">
        <f t="shared" si="18"/>
        <v>0</v>
      </c>
      <c r="AG9" s="276">
        <f t="shared" si="18"/>
        <v>1</v>
      </c>
      <c r="AH9" s="276">
        <f t="shared" si="18"/>
        <v>0</v>
      </c>
      <c r="AI9" s="276">
        <f t="shared" ref="AI9:AJ9" si="19">AI8</f>
        <v>0</v>
      </c>
      <c r="AJ9" s="276">
        <f t="shared" si="19"/>
        <v>0</v>
      </c>
      <c r="AK9" s="276">
        <f t="shared" si="6"/>
        <v>0</v>
      </c>
    </row>
    <row r="10" spans="1:38" s="261" customFormat="1" ht="12" customHeight="1" x14ac:dyDescent="0.2">
      <c r="A10" s="262" t="s">
        <v>486</v>
      </c>
      <c r="B10" s="263" t="str">
        <f>B9</f>
        <v>16A</v>
      </c>
      <c r="C10" s="264"/>
      <c r="D10" s="265">
        <f>D9</f>
        <v>1000</v>
      </c>
      <c r="E10" s="265">
        <f>E9</f>
        <v>2000</v>
      </c>
      <c r="F10" s="264">
        <v>3.83</v>
      </c>
      <c r="G10" s="264">
        <f t="shared" si="12"/>
        <v>1.6E-2</v>
      </c>
      <c r="H10" s="264">
        <f t="shared" si="0"/>
        <v>32</v>
      </c>
      <c r="I10" s="264" t="str">
        <f t="shared" si="12"/>
        <v>422x325x563</v>
      </c>
      <c r="J10" s="264" t="str">
        <f t="shared" si="12"/>
        <v>84</v>
      </c>
      <c r="K10" s="264" t="str">
        <f t="shared" si="13"/>
        <v>135</v>
      </c>
      <c r="L10" s="264" t="str">
        <f t="shared" si="13"/>
        <v>3,5</v>
      </c>
      <c r="M10" s="276">
        <f t="shared" si="9"/>
        <v>0</v>
      </c>
      <c r="N10" s="276">
        <f t="shared" si="12"/>
        <v>1</v>
      </c>
      <c r="O10" s="276">
        <f t="shared" si="12"/>
        <v>0</v>
      </c>
      <c r="P10" s="276">
        <f t="shared" si="12"/>
        <v>0</v>
      </c>
      <c r="Q10" s="276">
        <f t="shared" si="12"/>
        <v>0</v>
      </c>
      <c r="R10" s="276">
        <f t="shared" si="12"/>
        <v>0</v>
      </c>
      <c r="S10" s="276">
        <f t="shared" si="12"/>
        <v>0</v>
      </c>
      <c r="T10" s="276">
        <f t="shared" si="12"/>
        <v>0</v>
      </c>
      <c r="U10" s="276">
        <f t="shared" si="12"/>
        <v>0</v>
      </c>
      <c r="V10" s="276">
        <f t="shared" si="6"/>
        <v>0</v>
      </c>
      <c r="W10" s="276">
        <f t="shared" si="6"/>
        <v>0</v>
      </c>
      <c r="X10" s="276">
        <f t="shared" si="6"/>
        <v>0</v>
      </c>
      <c r="Y10" s="276">
        <f t="shared" si="6"/>
        <v>0</v>
      </c>
      <c r="Z10" s="276">
        <f t="shared" si="6"/>
        <v>0</v>
      </c>
      <c r="AA10" s="276">
        <f t="shared" si="6"/>
        <v>1</v>
      </c>
      <c r="AB10" s="276">
        <f t="shared" si="6"/>
        <v>0</v>
      </c>
      <c r="AC10" s="276">
        <f t="shared" si="6"/>
        <v>0</v>
      </c>
      <c r="AD10" s="276">
        <f t="shared" ref="AD10:AH10" si="20">AD9</f>
        <v>1</v>
      </c>
      <c r="AE10" s="276">
        <f t="shared" si="20"/>
        <v>0</v>
      </c>
      <c r="AF10" s="276">
        <f t="shared" si="20"/>
        <v>0</v>
      </c>
      <c r="AG10" s="276">
        <f t="shared" si="20"/>
        <v>1</v>
      </c>
      <c r="AH10" s="276">
        <f t="shared" si="20"/>
        <v>0</v>
      </c>
      <c r="AI10" s="276">
        <f t="shared" ref="AI10:AJ10" si="21">AI9</f>
        <v>0</v>
      </c>
      <c r="AJ10" s="276">
        <f t="shared" si="21"/>
        <v>0</v>
      </c>
      <c r="AK10" s="276">
        <f t="shared" si="6"/>
        <v>0</v>
      </c>
    </row>
    <row r="11" spans="1:38" s="261" customFormat="1" ht="12" customHeight="1" x14ac:dyDescent="0.2">
      <c r="A11" s="262" t="s">
        <v>486</v>
      </c>
      <c r="B11" s="263" t="s">
        <v>11</v>
      </c>
      <c r="C11" s="264"/>
      <c r="D11" s="265">
        <v>1500</v>
      </c>
      <c r="E11" s="265">
        <v>2500</v>
      </c>
      <c r="F11" s="264">
        <v>2.48</v>
      </c>
      <c r="G11" s="264">
        <v>2.7E-2</v>
      </c>
      <c r="H11" s="264">
        <f t="shared" si="0"/>
        <v>67.5</v>
      </c>
      <c r="I11" s="264" t="s">
        <v>206</v>
      </c>
      <c r="J11" s="264" t="s">
        <v>27</v>
      </c>
      <c r="K11" s="264" t="s">
        <v>23</v>
      </c>
      <c r="L11" s="264" t="s">
        <v>26</v>
      </c>
      <c r="M11" s="276">
        <f t="shared" si="9"/>
        <v>0</v>
      </c>
      <c r="N11" s="276">
        <f t="shared" ref="N11" si="22">N10</f>
        <v>1</v>
      </c>
      <c r="O11" s="276"/>
      <c r="P11" s="276"/>
      <c r="Q11" s="276"/>
      <c r="R11" s="276"/>
      <c r="S11" s="276"/>
      <c r="T11" s="276"/>
      <c r="U11" s="276"/>
      <c r="V11" s="276">
        <f t="shared" si="6"/>
        <v>0</v>
      </c>
      <c r="W11" s="276">
        <f t="shared" si="6"/>
        <v>0</v>
      </c>
      <c r="X11" s="276"/>
      <c r="Y11" s="276"/>
      <c r="Z11" s="276"/>
      <c r="AA11" s="276">
        <v>1</v>
      </c>
      <c r="AB11" s="276"/>
      <c r="AC11" s="276"/>
      <c r="AD11" s="276">
        <f t="shared" ref="AD11:AE11" si="23">AD10</f>
        <v>1</v>
      </c>
      <c r="AE11" s="276">
        <f t="shared" si="23"/>
        <v>0</v>
      </c>
      <c r="AF11" s="276"/>
      <c r="AG11" s="276">
        <v>1</v>
      </c>
      <c r="AH11" s="276"/>
      <c r="AI11" s="276"/>
      <c r="AJ11" s="276"/>
      <c r="AK11" s="276">
        <v>0</v>
      </c>
    </row>
    <row r="12" spans="1:38" s="261" customFormat="1" ht="12" customHeight="1" x14ac:dyDescent="0.2">
      <c r="A12" s="262" t="s">
        <v>486</v>
      </c>
      <c r="B12" s="263" t="str">
        <f>B11</f>
        <v>26</v>
      </c>
      <c r="C12" s="264"/>
      <c r="D12" s="265">
        <f t="shared" ref="D12:E16" si="24">D11</f>
        <v>1500</v>
      </c>
      <c r="E12" s="265">
        <f>E11</f>
        <v>2500</v>
      </c>
      <c r="F12" s="264">
        <v>2.95</v>
      </c>
      <c r="G12" s="264">
        <f>G11</f>
        <v>2.7E-2</v>
      </c>
      <c r="H12" s="264">
        <f t="shared" si="0"/>
        <v>67.5</v>
      </c>
      <c r="I12" s="264" t="str">
        <f t="shared" ref="I12:U14" si="25">I11</f>
        <v>473,5x365x830</v>
      </c>
      <c r="J12" s="264" t="str">
        <f t="shared" si="25"/>
        <v>92</v>
      </c>
      <c r="K12" s="264" t="str">
        <f t="shared" ref="K12:L16" si="26">K11</f>
        <v>135</v>
      </c>
      <c r="L12" s="264" t="str">
        <f t="shared" si="26"/>
        <v>5,0</v>
      </c>
      <c r="M12" s="276">
        <f t="shared" si="9"/>
        <v>0</v>
      </c>
      <c r="N12" s="276">
        <f t="shared" si="25"/>
        <v>1</v>
      </c>
      <c r="O12" s="276">
        <f t="shared" si="25"/>
        <v>0</v>
      </c>
      <c r="P12" s="276">
        <f t="shared" si="25"/>
        <v>0</v>
      </c>
      <c r="Q12" s="276">
        <f t="shared" si="25"/>
        <v>0</v>
      </c>
      <c r="R12" s="276">
        <f t="shared" si="25"/>
        <v>0</v>
      </c>
      <c r="S12" s="276">
        <f t="shared" si="25"/>
        <v>0</v>
      </c>
      <c r="T12" s="276">
        <f t="shared" si="25"/>
        <v>0</v>
      </c>
      <c r="U12" s="276">
        <f t="shared" si="25"/>
        <v>0</v>
      </c>
      <c r="V12" s="276">
        <f t="shared" si="6"/>
        <v>0</v>
      </c>
      <c r="W12" s="276">
        <f t="shared" si="6"/>
        <v>0</v>
      </c>
      <c r="X12" s="276">
        <f t="shared" si="6"/>
        <v>0</v>
      </c>
      <c r="Y12" s="276">
        <f t="shared" si="6"/>
        <v>0</v>
      </c>
      <c r="Z12" s="276">
        <f t="shared" si="6"/>
        <v>0</v>
      </c>
      <c r="AA12" s="276">
        <f t="shared" si="6"/>
        <v>1</v>
      </c>
      <c r="AB12" s="276">
        <f t="shared" si="6"/>
        <v>0</v>
      </c>
      <c r="AC12" s="276">
        <f t="shared" si="6"/>
        <v>0</v>
      </c>
      <c r="AD12" s="276">
        <f t="shared" ref="AD12:AH12" si="27">AD11</f>
        <v>1</v>
      </c>
      <c r="AE12" s="276">
        <f t="shared" si="27"/>
        <v>0</v>
      </c>
      <c r="AF12" s="276">
        <f t="shared" si="27"/>
        <v>0</v>
      </c>
      <c r="AG12" s="276">
        <f t="shared" si="27"/>
        <v>1</v>
      </c>
      <c r="AH12" s="276">
        <f t="shared" si="27"/>
        <v>0</v>
      </c>
      <c r="AI12" s="276">
        <f t="shared" ref="AI12:AJ12" si="28">AI11</f>
        <v>0</v>
      </c>
      <c r="AJ12" s="276">
        <f t="shared" si="28"/>
        <v>0</v>
      </c>
      <c r="AK12" s="276">
        <f t="shared" si="6"/>
        <v>0</v>
      </c>
    </row>
    <row r="13" spans="1:38" s="261" customFormat="1" ht="12" customHeight="1" x14ac:dyDescent="0.2">
      <c r="A13" s="262" t="s">
        <v>486</v>
      </c>
      <c r="B13" s="263" t="str">
        <f>B12</f>
        <v>26</v>
      </c>
      <c r="C13" s="264"/>
      <c r="D13" s="265">
        <f t="shared" si="24"/>
        <v>1500</v>
      </c>
      <c r="E13" s="265">
        <f t="shared" si="24"/>
        <v>2500</v>
      </c>
      <c r="F13" s="264">
        <v>3.35</v>
      </c>
      <c r="G13" s="264">
        <v>2.5999999999999999E-2</v>
      </c>
      <c r="H13" s="264">
        <f t="shared" si="0"/>
        <v>65</v>
      </c>
      <c r="I13" s="264" t="str">
        <f t="shared" si="25"/>
        <v>473,5x365x830</v>
      </c>
      <c r="J13" s="264" t="str">
        <f t="shared" si="25"/>
        <v>92</v>
      </c>
      <c r="K13" s="264" t="str">
        <f t="shared" si="26"/>
        <v>135</v>
      </c>
      <c r="L13" s="264" t="str">
        <f t="shared" si="26"/>
        <v>5,0</v>
      </c>
      <c r="M13" s="276">
        <f t="shared" si="9"/>
        <v>0</v>
      </c>
      <c r="N13" s="276">
        <f t="shared" si="25"/>
        <v>1</v>
      </c>
      <c r="O13" s="276">
        <f t="shared" si="25"/>
        <v>0</v>
      </c>
      <c r="P13" s="276">
        <f t="shared" si="25"/>
        <v>0</v>
      </c>
      <c r="Q13" s="276">
        <f t="shared" si="25"/>
        <v>0</v>
      </c>
      <c r="R13" s="276">
        <f t="shared" si="25"/>
        <v>0</v>
      </c>
      <c r="S13" s="276">
        <f t="shared" si="25"/>
        <v>0</v>
      </c>
      <c r="T13" s="276">
        <f t="shared" si="25"/>
        <v>0</v>
      </c>
      <c r="U13" s="276">
        <f t="shared" si="25"/>
        <v>0</v>
      </c>
      <c r="V13" s="276">
        <f t="shared" si="6"/>
        <v>0</v>
      </c>
      <c r="W13" s="276">
        <f t="shared" si="6"/>
        <v>0</v>
      </c>
      <c r="X13" s="276">
        <f t="shared" si="6"/>
        <v>0</v>
      </c>
      <c r="Y13" s="276">
        <f t="shared" si="6"/>
        <v>0</v>
      </c>
      <c r="Z13" s="276">
        <f t="shared" si="6"/>
        <v>0</v>
      </c>
      <c r="AA13" s="276">
        <f t="shared" si="6"/>
        <v>1</v>
      </c>
      <c r="AB13" s="276">
        <f t="shared" si="6"/>
        <v>0</v>
      </c>
      <c r="AC13" s="276">
        <f t="shared" si="6"/>
        <v>0</v>
      </c>
      <c r="AD13" s="276">
        <f t="shared" ref="AD13:AH13" si="29">AD12</f>
        <v>1</v>
      </c>
      <c r="AE13" s="276">
        <f t="shared" si="29"/>
        <v>0</v>
      </c>
      <c r="AF13" s="276">
        <f t="shared" si="29"/>
        <v>0</v>
      </c>
      <c r="AG13" s="276">
        <f t="shared" si="29"/>
        <v>1</v>
      </c>
      <c r="AH13" s="276">
        <f t="shared" si="29"/>
        <v>0</v>
      </c>
      <c r="AI13" s="276">
        <f t="shared" ref="AI13:AJ13" si="30">AI12</f>
        <v>0</v>
      </c>
      <c r="AJ13" s="276">
        <f t="shared" si="30"/>
        <v>0</v>
      </c>
      <c r="AK13" s="276">
        <f t="shared" si="6"/>
        <v>0</v>
      </c>
    </row>
    <row r="14" spans="1:38" s="261" customFormat="1" ht="12" customHeight="1" x14ac:dyDescent="0.2">
      <c r="A14" s="262" t="s">
        <v>486</v>
      </c>
      <c r="B14" s="263" t="str">
        <f>B13</f>
        <v>26</v>
      </c>
      <c r="C14" s="264"/>
      <c r="D14" s="265">
        <f t="shared" si="24"/>
        <v>1500</v>
      </c>
      <c r="E14" s="265">
        <f t="shared" si="24"/>
        <v>2500</v>
      </c>
      <c r="F14" s="264">
        <v>3.83</v>
      </c>
      <c r="G14" s="264">
        <v>2.4E-2</v>
      </c>
      <c r="H14" s="264">
        <f t="shared" si="0"/>
        <v>60</v>
      </c>
      <c r="I14" s="264" t="str">
        <f t="shared" si="25"/>
        <v>473,5x365x830</v>
      </c>
      <c r="J14" s="264" t="str">
        <f t="shared" si="25"/>
        <v>92</v>
      </c>
      <c r="K14" s="264" t="str">
        <f t="shared" si="26"/>
        <v>135</v>
      </c>
      <c r="L14" s="264" t="str">
        <f t="shared" si="26"/>
        <v>5,0</v>
      </c>
      <c r="M14" s="276">
        <f t="shared" si="9"/>
        <v>0</v>
      </c>
      <c r="N14" s="276">
        <f t="shared" si="25"/>
        <v>1</v>
      </c>
      <c r="O14" s="276">
        <f t="shared" si="25"/>
        <v>0</v>
      </c>
      <c r="P14" s="276">
        <f t="shared" si="25"/>
        <v>0</v>
      </c>
      <c r="Q14" s="276">
        <f t="shared" si="25"/>
        <v>0</v>
      </c>
      <c r="R14" s="276">
        <f t="shared" si="25"/>
        <v>0</v>
      </c>
      <c r="S14" s="276">
        <f t="shared" si="25"/>
        <v>0</v>
      </c>
      <c r="T14" s="276">
        <f t="shared" si="25"/>
        <v>0</v>
      </c>
      <c r="U14" s="276">
        <f t="shared" si="25"/>
        <v>0</v>
      </c>
      <c r="V14" s="276">
        <f t="shared" si="6"/>
        <v>0</v>
      </c>
      <c r="W14" s="276">
        <f t="shared" si="6"/>
        <v>0</v>
      </c>
      <c r="X14" s="276">
        <f t="shared" si="6"/>
        <v>0</v>
      </c>
      <c r="Y14" s="276">
        <f t="shared" si="6"/>
        <v>0</v>
      </c>
      <c r="Z14" s="276">
        <f t="shared" si="6"/>
        <v>0</v>
      </c>
      <c r="AA14" s="276">
        <f t="shared" si="6"/>
        <v>1</v>
      </c>
      <c r="AB14" s="276">
        <f t="shared" si="6"/>
        <v>0</v>
      </c>
      <c r="AC14" s="276">
        <f t="shared" si="6"/>
        <v>0</v>
      </c>
      <c r="AD14" s="276">
        <f t="shared" ref="AD14:AH14" si="31">AD13</f>
        <v>1</v>
      </c>
      <c r="AE14" s="276">
        <f t="shared" si="31"/>
        <v>0</v>
      </c>
      <c r="AF14" s="276">
        <f t="shared" si="31"/>
        <v>0</v>
      </c>
      <c r="AG14" s="276">
        <f t="shared" si="31"/>
        <v>1</v>
      </c>
      <c r="AH14" s="276">
        <f t="shared" si="31"/>
        <v>0</v>
      </c>
      <c r="AI14" s="276">
        <f t="shared" ref="AI14:AJ14" si="32">AI13</f>
        <v>0</v>
      </c>
      <c r="AJ14" s="276">
        <f t="shared" si="32"/>
        <v>0</v>
      </c>
      <c r="AK14" s="276">
        <f t="shared" si="6"/>
        <v>0</v>
      </c>
    </row>
    <row r="15" spans="1:38" s="261" customFormat="1" ht="12" customHeight="1" x14ac:dyDescent="0.2">
      <c r="A15" s="262" t="s">
        <v>486</v>
      </c>
      <c r="B15" s="263" t="str">
        <f>B14</f>
        <v>26</v>
      </c>
      <c r="C15" s="264"/>
      <c r="D15" s="265">
        <f t="shared" si="24"/>
        <v>1500</v>
      </c>
      <c r="E15" s="265">
        <f t="shared" si="24"/>
        <v>2500</v>
      </c>
      <c r="F15" s="275">
        <v>4.47</v>
      </c>
      <c r="G15" s="264">
        <v>0.02</v>
      </c>
      <c r="H15" s="264">
        <f t="shared" si="0"/>
        <v>50</v>
      </c>
      <c r="I15" s="264" t="str">
        <f t="shared" ref="I15:U16" si="33">I14</f>
        <v>473,5x365x830</v>
      </c>
      <c r="J15" s="264" t="str">
        <f t="shared" si="33"/>
        <v>92</v>
      </c>
      <c r="K15" s="264" t="str">
        <f t="shared" si="26"/>
        <v>135</v>
      </c>
      <c r="L15" s="264" t="str">
        <f t="shared" si="26"/>
        <v>5,0</v>
      </c>
      <c r="M15" s="276">
        <f t="shared" si="9"/>
        <v>0</v>
      </c>
      <c r="N15" s="276">
        <f t="shared" si="33"/>
        <v>1</v>
      </c>
      <c r="O15" s="276">
        <f t="shared" si="33"/>
        <v>0</v>
      </c>
      <c r="P15" s="276">
        <f t="shared" si="33"/>
        <v>0</v>
      </c>
      <c r="Q15" s="276">
        <f t="shared" si="33"/>
        <v>0</v>
      </c>
      <c r="R15" s="276">
        <f t="shared" si="33"/>
        <v>0</v>
      </c>
      <c r="S15" s="276">
        <f t="shared" si="33"/>
        <v>0</v>
      </c>
      <c r="T15" s="276">
        <f t="shared" si="33"/>
        <v>0</v>
      </c>
      <c r="U15" s="276">
        <f t="shared" si="33"/>
        <v>0</v>
      </c>
      <c r="V15" s="276">
        <f t="shared" si="6"/>
        <v>0</v>
      </c>
      <c r="W15" s="276">
        <f t="shared" si="6"/>
        <v>0</v>
      </c>
      <c r="X15" s="276">
        <f t="shared" si="6"/>
        <v>0</v>
      </c>
      <c r="Y15" s="276">
        <f t="shared" si="6"/>
        <v>0</v>
      </c>
      <c r="Z15" s="276">
        <f t="shared" si="6"/>
        <v>0</v>
      </c>
      <c r="AA15" s="276">
        <f t="shared" si="6"/>
        <v>1</v>
      </c>
      <c r="AB15" s="276">
        <f t="shared" si="6"/>
        <v>0</v>
      </c>
      <c r="AC15" s="276">
        <f t="shared" si="6"/>
        <v>0</v>
      </c>
      <c r="AD15" s="276">
        <f t="shared" ref="AD15:AH15" si="34">AD14</f>
        <v>1</v>
      </c>
      <c r="AE15" s="276">
        <f t="shared" si="34"/>
        <v>0</v>
      </c>
      <c r="AF15" s="276">
        <f t="shared" si="34"/>
        <v>0</v>
      </c>
      <c r="AG15" s="276">
        <f t="shared" si="34"/>
        <v>1</v>
      </c>
      <c r="AH15" s="276">
        <f t="shared" si="34"/>
        <v>0</v>
      </c>
      <c r="AI15" s="276">
        <f t="shared" ref="AI15:AJ15" si="35">AI14</f>
        <v>0</v>
      </c>
      <c r="AJ15" s="276">
        <f t="shared" si="35"/>
        <v>0</v>
      </c>
      <c r="AK15" s="276">
        <f t="shared" si="6"/>
        <v>0</v>
      </c>
    </row>
    <row r="16" spans="1:38" s="261" customFormat="1" ht="12" customHeight="1" x14ac:dyDescent="0.2">
      <c r="A16" s="262" t="s">
        <v>486</v>
      </c>
      <c r="B16" s="263" t="str">
        <f>B15</f>
        <v>26</v>
      </c>
      <c r="C16" s="264"/>
      <c r="D16" s="265">
        <f t="shared" si="24"/>
        <v>1500</v>
      </c>
      <c r="E16" s="265">
        <f t="shared" si="24"/>
        <v>2500</v>
      </c>
      <c r="F16" s="264">
        <v>5.05</v>
      </c>
      <c r="G16" s="264">
        <v>1.6E-2</v>
      </c>
      <c r="H16" s="264">
        <f t="shared" si="0"/>
        <v>40</v>
      </c>
      <c r="I16" s="264" t="str">
        <f t="shared" si="33"/>
        <v>473,5x365x830</v>
      </c>
      <c r="J16" s="264" t="str">
        <f t="shared" si="33"/>
        <v>92</v>
      </c>
      <c r="K16" s="264" t="str">
        <f t="shared" si="26"/>
        <v>135</v>
      </c>
      <c r="L16" s="264" t="str">
        <f t="shared" si="26"/>
        <v>5,0</v>
      </c>
      <c r="M16" s="276">
        <f t="shared" si="9"/>
        <v>0</v>
      </c>
      <c r="N16" s="276">
        <f t="shared" si="33"/>
        <v>1</v>
      </c>
      <c r="O16" s="276">
        <f t="shared" si="33"/>
        <v>0</v>
      </c>
      <c r="P16" s="276">
        <f t="shared" si="33"/>
        <v>0</v>
      </c>
      <c r="Q16" s="276">
        <f t="shared" si="33"/>
        <v>0</v>
      </c>
      <c r="R16" s="276">
        <f t="shared" si="33"/>
        <v>0</v>
      </c>
      <c r="S16" s="276">
        <f t="shared" si="33"/>
        <v>0</v>
      </c>
      <c r="T16" s="276">
        <f t="shared" si="33"/>
        <v>0</v>
      </c>
      <c r="U16" s="276">
        <f t="shared" si="33"/>
        <v>0</v>
      </c>
      <c r="V16" s="276">
        <f t="shared" si="6"/>
        <v>0</v>
      </c>
      <c r="W16" s="276">
        <f t="shared" si="6"/>
        <v>0</v>
      </c>
      <c r="X16" s="276">
        <f t="shared" si="6"/>
        <v>0</v>
      </c>
      <c r="Y16" s="276">
        <f t="shared" si="6"/>
        <v>0</v>
      </c>
      <c r="Z16" s="276">
        <f t="shared" si="6"/>
        <v>0</v>
      </c>
      <c r="AA16" s="276">
        <f t="shared" si="6"/>
        <v>1</v>
      </c>
      <c r="AB16" s="276">
        <f t="shared" si="6"/>
        <v>0</v>
      </c>
      <c r="AC16" s="276">
        <f t="shared" si="6"/>
        <v>0</v>
      </c>
      <c r="AD16" s="276">
        <f t="shared" ref="AD16:AH16" si="36">AD15</f>
        <v>1</v>
      </c>
      <c r="AE16" s="276">
        <f t="shared" si="36"/>
        <v>0</v>
      </c>
      <c r="AF16" s="276">
        <f t="shared" si="36"/>
        <v>0</v>
      </c>
      <c r="AG16" s="276">
        <f t="shared" si="36"/>
        <v>1</v>
      </c>
      <c r="AH16" s="276">
        <f t="shared" si="36"/>
        <v>0</v>
      </c>
      <c r="AI16" s="276">
        <f t="shared" ref="AI16:AJ16" si="37">AI15</f>
        <v>0</v>
      </c>
      <c r="AJ16" s="276">
        <f t="shared" si="37"/>
        <v>0</v>
      </c>
      <c r="AK16" s="276">
        <f t="shared" si="6"/>
        <v>0</v>
      </c>
    </row>
    <row r="17" spans="1:38" s="261" customFormat="1" ht="12" customHeight="1" x14ac:dyDescent="0.2">
      <c r="A17" s="262" t="s">
        <v>486</v>
      </c>
      <c r="B17" s="263" t="s">
        <v>189</v>
      </c>
      <c r="C17" s="264"/>
      <c r="D17" s="265">
        <v>1500</v>
      </c>
      <c r="E17" s="265">
        <v>3000</v>
      </c>
      <c r="F17" s="264">
        <v>1.6</v>
      </c>
      <c r="G17" s="264">
        <v>1.2E-2</v>
      </c>
      <c r="H17" s="264">
        <f t="shared" si="0"/>
        <v>36</v>
      </c>
      <c r="I17" s="264" t="s">
        <v>29</v>
      </c>
      <c r="J17" s="264" t="s">
        <v>30</v>
      </c>
      <c r="K17" s="264" t="s">
        <v>28</v>
      </c>
      <c r="L17" s="264" t="s">
        <v>17</v>
      </c>
      <c r="M17" s="276">
        <f t="shared" si="9"/>
        <v>0</v>
      </c>
      <c r="N17" s="276">
        <f t="shared" ref="N17" si="38">N16</f>
        <v>1</v>
      </c>
      <c r="O17" s="276"/>
      <c r="P17" s="276"/>
      <c r="Q17" s="276"/>
      <c r="R17" s="276"/>
      <c r="S17" s="276">
        <v>1</v>
      </c>
      <c r="T17" s="276">
        <v>1</v>
      </c>
      <c r="U17" s="276">
        <v>1</v>
      </c>
      <c r="V17" s="276">
        <f t="shared" si="6"/>
        <v>0</v>
      </c>
      <c r="W17" s="276">
        <f t="shared" si="6"/>
        <v>0</v>
      </c>
      <c r="X17" s="276"/>
      <c r="Y17" s="276"/>
      <c r="Z17" s="276"/>
      <c r="AA17" s="276">
        <v>1</v>
      </c>
      <c r="AB17" s="276">
        <v>1</v>
      </c>
      <c r="AC17" s="276">
        <v>1</v>
      </c>
      <c r="AD17" s="276">
        <v>0</v>
      </c>
      <c r="AE17" s="276">
        <v>1</v>
      </c>
      <c r="AF17" s="276"/>
      <c r="AG17" s="276"/>
      <c r="AH17" s="276">
        <v>1</v>
      </c>
      <c r="AI17" s="276"/>
      <c r="AJ17" s="276"/>
      <c r="AK17" s="276">
        <v>0</v>
      </c>
    </row>
    <row r="18" spans="1:38" s="261" customFormat="1" ht="12" customHeight="1" x14ac:dyDescent="0.2">
      <c r="A18" s="262" t="s">
        <v>486</v>
      </c>
      <c r="B18" s="263" t="str">
        <f>B17</f>
        <v>MA100A</v>
      </c>
      <c r="C18" s="264"/>
      <c r="D18" s="265">
        <f t="shared" ref="D18:E22" si="39">D17</f>
        <v>1500</v>
      </c>
      <c r="E18" s="265">
        <f t="shared" si="39"/>
        <v>3000</v>
      </c>
      <c r="F18" s="264">
        <v>2</v>
      </c>
      <c r="G18" s="264">
        <f t="shared" ref="G18:U18" si="40">G17</f>
        <v>1.2E-2</v>
      </c>
      <c r="H18" s="264">
        <f t="shared" si="0"/>
        <v>36</v>
      </c>
      <c r="I18" s="264" t="str">
        <f t="shared" si="40"/>
        <v>236x390x420</v>
      </c>
      <c r="J18" s="264" t="str">
        <f t="shared" si="40"/>
        <v>75</v>
      </c>
      <c r="K18" s="264" t="str">
        <f t="shared" ref="K18:L22" si="41">K17</f>
        <v>100</v>
      </c>
      <c r="L18" s="264" t="str">
        <f t="shared" si="41"/>
        <v>3,0</v>
      </c>
      <c r="M18" s="276">
        <f t="shared" si="9"/>
        <v>0</v>
      </c>
      <c r="N18" s="276">
        <f t="shared" si="40"/>
        <v>1</v>
      </c>
      <c r="O18" s="276">
        <f t="shared" si="40"/>
        <v>0</v>
      </c>
      <c r="P18" s="276">
        <f t="shared" si="40"/>
        <v>0</v>
      </c>
      <c r="Q18" s="276">
        <f t="shared" si="40"/>
        <v>0</v>
      </c>
      <c r="R18" s="276">
        <f t="shared" si="40"/>
        <v>0</v>
      </c>
      <c r="S18" s="276">
        <f t="shared" si="40"/>
        <v>1</v>
      </c>
      <c r="T18" s="276">
        <f t="shared" si="40"/>
        <v>1</v>
      </c>
      <c r="U18" s="276">
        <f t="shared" si="40"/>
        <v>1</v>
      </c>
      <c r="V18" s="276">
        <f t="shared" si="6"/>
        <v>0</v>
      </c>
      <c r="W18" s="276">
        <f t="shared" si="6"/>
        <v>0</v>
      </c>
      <c r="X18" s="276">
        <f t="shared" si="6"/>
        <v>0</v>
      </c>
      <c r="Y18" s="276">
        <f t="shared" si="6"/>
        <v>0</v>
      </c>
      <c r="Z18" s="276">
        <f t="shared" si="6"/>
        <v>0</v>
      </c>
      <c r="AA18" s="276">
        <f t="shared" si="6"/>
        <v>1</v>
      </c>
      <c r="AB18" s="276">
        <f t="shared" si="6"/>
        <v>1</v>
      </c>
      <c r="AC18" s="276">
        <f t="shared" si="6"/>
        <v>1</v>
      </c>
      <c r="AD18" s="276">
        <f t="shared" ref="AD18:AH18" si="42">AD17</f>
        <v>0</v>
      </c>
      <c r="AE18" s="276">
        <f t="shared" si="42"/>
        <v>1</v>
      </c>
      <c r="AF18" s="276">
        <f t="shared" si="42"/>
        <v>0</v>
      </c>
      <c r="AG18" s="276">
        <f t="shared" si="42"/>
        <v>0</v>
      </c>
      <c r="AH18" s="276">
        <f t="shared" si="42"/>
        <v>1</v>
      </c>
      <c r="AI18" s="276">
        <f t="shared" ref="AI18:AJ18" si="43">AI17</f>
        <v>0</v>
      </c>
      <c r="AJ18" s="276">
        <f t="shared" si="43"/>
        <v>0</v>
      </c>
      <c r="AK18" s="276">
        <f t="shared" si="6"/>
        <v>0</v>
      </c>
      <c r="AL18" s="274"/>
    </row>
    <row r="19" spans="1:38" s="261" customFormat="1" ht="12" customHeight="1" x14ac:dyDescent="0.2">
      <c r="A19" s="262" t="s">
        <v>486</v>
      </c>
      <c r="B19" s="263" t="str">
        <f>B18</f>
        <v>MA100A</v>
      </c>
      <c r="C19" s="264"/>
      <c r="D19" s="265">
        <f t="shared" si="39"/>
        <v>1500</v>
      </c>
      <c r="E19" s="265">
        <f t="shared" si="39"/>
        <v>3000</v>
      </c>
      <c r="F19" s="264">
        <v>2.5499999999999998</v>
      </c>
      <c r="G19" s="264">
        <v>9.4999999999999998E-3</v>
      </c>
      <c r="H19" s="264">
        <f t="shared" si="0"/>
        <v>28.5</v>
      </c>
      <c r="I19" s="264" t="str">
        <f t="shared" ref="I19:U22" si="44">I18</f>
        <v>236x390x420</v>
      </c>
      <c r="J19" s="264" t="str">
        <f t="shared" si="44"/>
        <v>75</v>
      </c>
      <c r="K19" s="264" t="str">
        <f t="shared" si="41"/>
        <v>100</v>
      </c>
      <c r="L19" s="264" t="str">
        <f t="shared" si="41"/>
        <v>3,0</v>
      </c>
      <c r="M19" s="276">
        <f t="shared" si="9"/>
        <v>0</v>
      </c>
      <c r="N19" s="276">
        <f t="shared" si="44"/>
        <v>1</v>
      </c>
      <c r="O19" s="276">
        <f t="shared" si="44"/>
        <v>0</v>
      </c>
      <c r="P19" s="276">
        <f t="shared" si="44"/>
        <v>0</v>
      </c>
      <c r="Q19" s="276">
        <f t="shared" si="44"/>
        <v>0</v>
      </c>
      <c r="R19" s="276">
        <f t="shared" si="44"/>
        <v>0</v>
      </c>
      <c r="S19" s="276">
        <f t="shared" si="44"/>
        <v>1</v>
      </c>
      <c r="T19" s="276">
        <f t="shared" si="44"/>
        <v>1</v>
      </c>
      <c r="U19" s="276">
        <f t="shared" si="44"/>
        <v>1</v>
      </c>
      <c r="V19" s="276">
        <f t="shared" si="6"/>
        <v>0</v>
      </c>
      <c r="W19" s="276">
        <f t="shared" si="6"/>
        <v>0</v>
      </c>
      <c r="X19" s="276">
        <f t="shared" si="6"/>
        <v>0</v>
      </c>
      <c r="Y19" s="276">
        <f t="shared" si="6"/>
        <v>0</v>
      </c>
      <c r="Z19" s="276">
        <f t="shared" si="6"/>
        <v>0</v>
      </c>
      <c r="AA19" s="276">
        <f t="shared" si="6"/>
        <v>1</v>
      </c>
      <c r="AB19" s="276">
        <f t="shared" si="6"/>
        <v>1</v>
      </c>
      <c r="AC19" s="276">
        <f t="shared" si="6"/>
        <v>1</v>
      </c>
      <c r="AD19" s="276">
        <f t="shared" ref="AD19:AH19" si="45">AD18</f>
        <v>0</v>
      </c>
      <c r="AE19" s="276">
        <f t="shared" si="45"/>
        <v>1</v>
      </c>
      <c r="AF19" s="276">
        <f t="shared" si="45"/>
        <v>0</v>
      </c>
      <c r="AG19" s="276">
        <f t="shared" si="45"/>
        <v>0</v>
      </c>
      <c r="AH19" s="276">
        <f t="shared" si="45"/>
        <v>1</v>
      </c>
      <c r="AI19" s="276">
        <f t="shared" ref="AI19:AJ19" si="46">AI18</f>
        <v>0</v>
      </c>
      <c r="AJ19" s="276">
        <f t="shared" si="46"/>
        <v>0</v>
      </c>
      <c r="AK19" s="276">
        <f t="shared" si="6"/>
        <v>0</v>
      </c>
    </row>
    <row r="20" spans="1:38" s="261" customFormat="1" ht="12" customHeight="1" x14ac:dyDescent="0.2">
      <c r="A20" s="262" t="s">
        <v>486</v>
      </c>
      <c r="B20" s="263" t="str">
        <f>B19</f>
        <v>MA100A</v>
      </c>
      <c r="C20" s="264"/>
      <c r="D20" s="265">
        <f t="shared" si="39"/>
        <v>1500</v>
      </c>
      <c r="E20" s="265">
        <f t="shared" si="39"/>
        <v>3000</v>
      </c>
      <c r="F20" s="264">
        <v>3.11</v>
      </c>
      <c r="G20" s="264">
        <f>G19</f>
        <v>9.4999999999999998E-3</v>
      </c>
      <c r="H20" s="264">
        <f t="shared" si="0"/>
        <v>28.5</v>
      </c>
      <c r="I20" s="264" t="str">
        <f t="shared" si="44"/>
        <v>236x390x420</v>
      </c>
      <c r="J20" s="264" t="str">
        <f t="shared" si="44"/>
        <v>75</v>
      </c>
      <c r="K20" s="264" t="str">
        <f t="shared" si="41"/>
        <v>100</v>
      </c>
      <c r="L20" s="264" t="str">
        <f t="shared" si="41"/>
        <v>3,0</v>
      </c>
      <c r="M20" s="276">
        <f t="shared" si="9"/>
        <v>0</v>
      </c>
      <c r="N20" s="276">
        <f t="shared" si="44"/>
        <v>1</v>
      </c>
      <c r="O20" s="276">
        <f t="shared" si="44"/>
        <v>0</v>
      </c>
      <c r="P20" s="276">
        <f t="shared" si="44"/>
        <v>0</v>
      </c>
      <c r="Q20" s="276">
        <f t="shared" si="44"/>
        <v>0</v>
      </c>
      <c r="R20" s="276">
        <f t="shared" si="44"/>
        <v>0</v>
      </c>
      <c r="S20" s="276">
        <f t="shared" si="44"/>
        <v>1</v>
      </c>
      <c r="T20" s="276">
        <f t="shared" si="44"/>
        <v>1</v>
      </c>
      <c r="U20" s="276">
        <f t="shared" si="44"/>
        <v>1</v>
      </c>
      <c r="V20" s="276">
        <f t="shared" si="6"/>
        <v>0</v>
      </c>
      <c r="W20" s="276">
        <f t="shared" si="6"/>
        <v>0</v>
      </c>
      <c r="X20" s="276">
        <f t="shared" si="6"/>
        <v>0</v>
      </c>
      <c r="Y20" s="276">
        <f t="shared" si="6"/>
        <v>0</v>
      </c>
      <c r="Z20" s="276">
        <f t="shared" si="6"/>
        <v>0</v>
      </c>
      <c r="AA20" s="276">
        <f t="shared" si="6"/>
        <v>1</v>
      </c>
      <c r="AB20" s="276">
        <f t="shared" si="6"/>
        <v>1</v>
      </c>
      <c r="AC20" s="276">
        <f t="shared" si="6"/>
        <v>1</v>
      </c>
      <c r="AD20" s="276">
        <f t="shared" ref="AD20:AH20" si="47">AD19</f>
        <v>0</v>
      </c>
      <c r="AE20" s="276">
        <f t="shared" si="47"/>
        <v>1</v>
      </c>
      <c r="AF20" s="276">
        <f t="shared" si="47"/>
        <v>0</v>
      </c>
      <c r="AG20" s="276">
        <f t="shared" si="47"/>
        <v>0</v>
      </c>
      <c r="AH20" s="276">
        <f t="shared" si="47"/>
        <v>1</v>
      </c>
      <c r="AI20" s="276">
        <f t="shared" ref="AI20:AJ20" si="48">AI19</f>
        <v>0</v>
      </c>
      <c r="AJ20" s="276">
        <f t="shared" si="48"/>
        <v>0</v>
      </c>
      <c r="AK20" s="276">
        <f t="shared" si="6"/>
        <v>0</v>
      </c>
    </row>
    <row r="21" spans="1:38" s="261" customFormat="1" ht="12" customHeight="1" x14ac:dyDescent="0.2">
      <c r="A21" s="262" t="s">
        <v>486</v>
      </c>
      <c r="B21" s="263" t="str">
        <f>B20</f>
        <v>MA100A</v>
      </c>
      <c r="C21" s="264"/>
      <c r="D21" s="265">
        <f t="shared" si="39"/>
        <v>1500</v>
      </c>
      <c r="E21" s="265">
        <f t="shared" si="39"/>
        <v>3000</v>
      </c>
      <c r="F21" s="264">
        <v>3.59</v>
      </c>
      <c r="G21" s="264">
        <v>8.2000000000000007E-3</v>
      </c>
      <c r="H21" s="264">
        <f t="shared" si="0"/>
        <v>24.6</v>
      </c>
      <c r="I21" s="264" t="str">
        <f t="shared" si="44"/>
        <v>236x390x420</v>
      </c>
      <c r="J21" s="264" t="str">
        <f t="shared" si="44"/>
        <v>75</v>
      </c>
      <c r="K21" s="264" t="str">
        <f t="shared" si="41"/>
        <v>100</v>
      </c>
      <c r="L21" s="264" t="str">
        <f t="shared" si="41"/>
        <v>3,0</v>
      </c>
      <c r="M21" s="276">
        <f t="shared" si="9"/>
        <v>0</v>
      </c>
      <c r="N21" s="276">
        <f t="shared" si="44"/>
        <v>1</v>
      </c>
      <c r="O21" s="276">
        <f t="shared" si="44"/>
        <v>0</v>
      </c>
      <c r="P21" s="276">
        <f t="shared" si="44"/>
        <v>0</v>
      </c>
      <c r="Q21" s="276">
        <f t="shared" si="44"/>
        <v>0</v>
      </c>
      <c r="R21" s="276">
        <f t="shared" si="44"/>
        <v>0</v>
      </c>
      <c r="S21" s="276">
        <f t="shared" si="44"/>
        <v>1</v>
      </c>
      <c r="T21" s="276">
        <f t="shared" si="44"/>
        <v>1</v>
      </c>
      <c r="U21" s="276">
        <f t="shared" si="44"/>
        <v>1</v>
      </c>
      <c r="V21" s="276">
        <f t="shared" ref="V21:AK50" si="49">V20</f>
        <v>0</v>
      </c>
      <c r="W21" s="276">
        <f t="shared" si="49"/>
        <v>0</v>
      </c>
      <c r="X21" s="276">
        <f t="shared" si="49"/>
        <v>0</v>
      </c>
      <c r="Y21" s="276">
        <f t="shared" si="49"/>
        <v>0</v>
      </c>
      <c r="Z21" s="276">
        <f t="shared" si="49"/>
        <v>0</v>
      </c>
      <c r="AA21" s="276">
        <f t="shared" si="49"/>
        <v>1</v>
      </c>
      <c r="AB21" s="276">
        <f t="shared" si="49"/>
        <v>1</v>
      </c>
      <c r="AC21" s="276">
        <f t="shared" si="49"/>
        <v>1</v>
      </c>
      <c r="AD21" s="276">
        <f t="shared" ref="AD21:AH21" si="50">AD20</f>
        <v>0</v>
      </c>
      <c r="AE21" s="276">
        <f t="shared" si="50"/>
        <v>1</v>
      </c>
      <c r="AF21" s="276">
        <f t="shared" si="50"/>
        <v>0</v>
      </c>
      <c r="AG21" s="276">
        <f t="shared" si="50"/>
        <v>0</v>
      </c>
      <c r="AH21" s="276">
        <f t="shared" si="50"/>
        <v>1</v>
      </c>
      <c r="AI21" s="276">
        <f t="shared" ref="AI21:AJ21" si="51">AI20</f>
        <v>0</v>
      </c>
      <c r="AJ21" s="276">
        <f t="shared" si="51"/>
        <v>0</v>
      </c>
      <c r="AK21" s="276">
        <f t="shared" si="49"/>
        <v>0</v>
      </c>
    </row>
    <row r="22" spans="1:38" s="261" customFormat="1" ht="12" customHeight="1" x14ac:dyDescent="0.2">
      <c r="A22" s="262" t="s">
        <v>486</v>
      </c>
      <c r="B22" s="263" t="str">
        <f>B21</f>
        <v>MA100A</v>
      </c>
      <c r="C22" s="264"/>
      <c r="D22" s="265">
        <f t="shared" si="39"/>
        <v>1500</v>
      </c>
      <c r="E22" s="265">
        <f t="shared" si="39"/>
        <v>3000</v>
      </c>
      <c r="F22" s="264">
        <v>3.88</v>
      </c>
      <c r="G22" s="264">
        <f>G21</f>
        <v>8.2000000000000007E-3</v>
      </c>
      <c r="H22" s="264">
        <f t="shared" si="0"/>
        <v>24.6</v>
      </c>
      <c r="I22" s="264" t="str">
        <f t="shared" si="44"/>
        <v>236x390x420</v>
      </c>
      <c r="J22" s="264" t="str">
        <f t="shared" si="44"/>
        <v>75</v>
      </c>
      <c r="K22" s="264" t="str">
        <f t="shared" si="41"/>
        <v>100</v>
      </c>
      <c r="L22" s="264" t="str">
        <f t="shared" si="41"/>
        <v>3,0</v>
      </c>
      <c r="M22" s="276">
        <f t="shared" si="9"/>
        <v>0</v>
      </c>
      <c r="N22" s="276">
        <f t="shared" si="44"/>
        <v>1</v>
      </c>
      <c r="O22" s="276">
        <f t="shared" si="44"/>
        <v>0</v>
      </c>
      <c r="P22" s="276">
        <f t="shared" si="44"/>
        <v>0</v>
      </c>
      <c r="Q22" s="276">
        <f t="shared" si="44"/>
        <v>0</v>
      </c>
      <c r="R22" s="276">
        <f t="shared" si="44"/>
        <v>0</v>
      </c>
      <c r="S22" s="276">
        <f t="shared" si="44"/>
        <v>1</v>
      </c>
      <c r="T22" s="276">
        <f t="shared" si="44"/>
        <v>1</v>
      </c>
      <c r="U22" s="276">
        <f t="shared" si="44"/>
        <v>1</v>
      </c>
      <c r="V22" s="276">
        <f t="shared" si="49"/>
        <v>0</v>
      </c>
      <c r="W22" s="276">
        <f t="shared" si="49"/>
        <v>0</v>
      </c>
      <c r="X22" s="276">
        <f t="shared" si="49"/>
        <v>0</v>
      </c>
      <c r="Y22" s="276">
        <f t="shared" si="49"/>
        <v>0</v>
      </c>
      <c r="Z22" s="276">
        <f t="shared" si="49"/>
        <v>0</v>
      </c>
      <c r="AA22" s="276">
        <f t="shared" si="49"/>
        <v>1</v>
      </c>
      <c r="AB22" s="276">
        <f t="shared" si="49"/>
        <v>1</v>
      </c>
      <c r="AC22" s="276">
        <f t="shared" si="49"/>
        <v>1</v>
      </c>
      <c r="AD22" s="276">
        <f t="shared" ref="AD22:AH22" si="52">AD21</f>
        <v>0</v>
      </c>
      <c r="AE22" s="276">
        <f t="shared" si="52"/>
        <v>1</v>
      </c>
      <c r="AF22" s="276">
        <f t="shared" si="52"/>
        <v>0</v>
      </c>
      <c r="AG22" s="276">
        <f t="shared" si="52"/>
        <v>0</v>
      </c>
      <c r="AH22" s="276">
        <f t="shared" si="52"/>
        <v>1</v>
      </c>
      <c r="AI22" s="276">
        <f t="shared" ref="AI22:AJ22" si="53">AI21</f>
        <v>0</v>
      </c>
      <c r="AJ22" s="276">
        <f t="shared" si="53"/>
        <v>0</v>
      </c>
      <c r="AK22" s="276">
        <f t="shared" si="49"/>
        <v>0</v>
      </c>
    </row>
    <row r="23" spans="1:38" s="261" customFormat="1" ht="12" customHeight="1" x14ac:dyDescent="0.2">
      <c r="A23" s="262" t="s">
        <v>486</v>
      </c>
      <c r="B23" s="263" t="s">
        <v>191</v>
      </c>
      <c r="C23" s="264"/>
      <c r="D23" s="265">
        <v>1500</v>
      </c>
      <c r="E23" s="277">
        <v>3000</v>
      </c>
      <c r="F23" s="264">
        <v>2.0299999999999998</v>
      </c>
      <c r="G23" s="264">
        <v>2.7E-2</v>
      </c>
      <c r="H23" s="264">
        <f t="shared" si="0"/>
        <v>81</v>
      </c>
      <c r="I23" s="261" t="s">
        <v>33</v>
      </c>
      <c r="J23" s="264" t="s">
        <v>34</v>
      </c>
      <c r="K23" s="261" t="s">
        <v>32</v>
      </c>
      <c r="L23" s="261" t="s">
        <v>31</v>
      </c>
      <c r="M23" s="278">
        <f t="shared" si="9"/>
        <v>0</v>
      </c>
      <c r="N23" s="278">
        <f t="shared" ref="N23:T23" si="54">N22</f>
        <v>1</v>
      </c>
      <c r="O23" s="278"/>
      <c r="P23" s="278"/>
      <c r="Q23" s="278"/>
      <c r="R23" s="278">
        <v>1</v>
      </c>
      <c r="S23" s="278">
        <f t="shared" si="54"/>
        <v>1</v>
      </c>
      <c r="T23" s="278">
        <f t="shared" si="54"/>
        <v>1</v>
      </c>
      <c r="U23" s="278"/>
      <c r="V23" s="278">
        <f t="shared" si="49"/>
        <v>0</v>
      </c>
      <c r="W23" s="278">
        <f t="shared" si="49"/>
        <v>0</v>
      </c>
      <c r="X23" s="278"/>
      <c r="Y23" s="278"/>
      <c r="Z23" s="278"/>
      <c r="AA23" s="278">
        <v>1</v>
      </c>
      <c r="AB23" s="278">
        <f t="shared" ref="AB23:AC23" si="55">AB22</f>
        <v>1</v>
      </c>
      <c r="AC23" s="278">
        <f t="shared" si="55"/>
        <v>1</v>
      </c>
      <c r="AD23" s="278">
        <f t="shared" ref="AD23:AE23" si="56">AD22</f>
        <v>0</v>
      </c>
      <c r="AE23" s="278">
        <f t="shared" si="56"/>
        <v>1</v>
      </c>
      <c r="AF23" s="278"/>
      <c r="AG23" s="278"/>
      <c r="AH23" s="278">
        <v>1</v>
      </c>
      <c r="AI23" s="278"/>
      <c r="AJ23" s="278"/>
      <c r="AK23" s="278"/>
    </row>
    <row r="24" spans="1:38" s="261" customFormat="1" ht="12" customHeight="1" x14ac:dyDescent="0.2">
      <c r="A24" s="262" t="s">
        <v>486</v>
      </c>
      <c r="B24" s="263" t="str">
        <f t="shared" ref="B24:B29" si="57">B23</f>
        <v>MA125A</v>
      </c>
      <c r="C24" s="264"/>
      <c r="D24" s="265">
        <f t="shared" ref="D24:E29" si="58">D23</f>
        <v>1500</v>
      </c>
      <c r="E24" s="265">
        <f t="shared" si="58"/>
        <v>3000</v>
      </c>
      <c r="F24" s="264">
        <v>2.46</v>
      </c>
      <c r="G24" s="264">
        <f t="shared" ref="G24:U24" si="59">G23</f>
        <v>2.7E-2</v>
      </c>
      <c r="H24" s="264">
        <f t="shared" si="0"/>
        <v>81</v>
      </c>
      <c r="I24" s="264" t="str">
        <f t="shared" si="59"/>
        <v>291x454x485</v>
      </c>
      <c r="J24" s="264" t="str">
        <f t="shared" si="59"/>
        <v>115</v>
      </c>
      <c r="K24" s="264" t="str">
        <f t="shared" ref="K24:L29" si="60">K23</f>
        <v>125</v>
      </c>
      <c r="L24" s="264" t="str">
        <f t="shared" si="60"/>
        <v>5,5</v>
      </c>
      <c r="M24" s="276">
        <f t="shared" si="9"/>
        <v>0</v>
      </c>
      <c r="N24" s="276">
        <f t="shared" si="59"/>
        <v>1</v>
      </c>
      <c r="O24" s="276">
        <f t="shared" si="59"/>
        <v>0</v>
      </c>
      <c r="P24" s="276">
        <f t="shared" si="59"/>
        <v>0</v>
      </c>
      <c r="Q24" s="276">
        <f t="shared" si="59"/>
        <v>0</v>
      </c>
      <c r="R24" s="276">
        <f t="shared" si="59"/>
        <v>1</v>
      </c>
      <c r="S24" s="276">
        <f t="shared" si="59"/>
        <v>1</v>
      </c>
      <c r="T24" s="276">
        <f t="shared" si="59"/>
        <v>1</v>
      </c>
      <c r="U24" s="276">
        <f t="shared" si="59"/>
        <v>0</v>
      </c>
      <c r="V24" s="276">
        <f t="shared" si="49"/>
        <v>0</v>
      </c>
      <c r="W24" s="276">
        <f t="shared" si="49"/>
        <v>0</v>
      </c>
      <c r="X24" s="276">
        <f t="shared" si="49"/>
        <v>0</v>
      </c>
      <c r="Y24" s="276">
        <f t="shared" si="49"/>
        <v>0</v>
      </c>
      <c r="Z24" s="276">
        <f t="shared" si="49"/>
        <v>0</v>
      </c>
      <c r="AA24" s="276">
        <f t="shared" si="49"/>
        <v>1</v>
      </c>
      <c r="AB24" s="276">
        <f t="shared" si="49"/>
        <v>1</v>
      </c>
      <c r="AC24" s="276">
        <f t="shared" si="49"/>
        <v>1</v>
      </c>
      <c r="AD24" s="276">
        <f t="shared" ref="AD24:AH24" si="61">AD23</f>
        <v>0</v>
      </c>
      <c r="AE24" s="276">
        <f t="shared" si="61"/>
        <v>1</v>
      </c>
      <c r="AF24" s="276">
        <f t="shared" si="61"/>
        <v>0</v>
      </c>
      <c r="AG24" s="276">
        <f t="shared" si="61"/>
        <v>0</v>
      </c>
      <c r="AH24" s="276">
        <f t="shared" si="61"/>
        <v>1</v>
      </c>
      <c r="AI24" s="276">
        <f t="shared" ref="AI24:AJ24" si="62">AI23</f>
        <v>0</v>
      </c>
      <c r="AJ24" s="276">
        <f t="shared" si="62"/>
        <v>0</v>
      </c>
      <c r="AK24" s="276">
        <f t="shared" si="49"/>
        <v>0</v>
      </c>
    </row>
    <row r="25" spans="1:38" s="261" customFormat="1" ht="12" customHeight="1" x14ac:dyDescent="0.2">
      <c r="A25" s="262" t="s">
        <v>486</v>
      </c>
      <c r="B25" s="263" t="str">
        <f t="shared" si="57"/>
        <v>MA125A</v>
      </c>
      <c r="C25" s="264"/>
      <c r="D25" s="265">
        <f t="shared" si="58"/>
        <v>1500</v>
      </c>
      <c r="E25" s="265">
        <f t="shared" si="58"/>
        <v>3000</v>
      </c>
      <c r="F25" s="264">
        <v>3.04</v>
      </c>
      <c r="G25" s="264">
        <v>2.4E-2</v>
      </c>
      <c r="H25" s="264">
        <f t="shared" si="0"/>
        <v>72</v>
      </c>
      <c r="I25" s="264" t="str">
        <f t="shared" ref="I25:U29" si="63">I24</f>
        <v>291x454x485</v>
      </c>
      <c r="J25" s="264" t="str">
        <f t="shared" si="63"/>
        <v>115</v>
      </c>
      <c r="K25" s="264" t="str">
        <f t="shared" si="60"/>
        <v>125</v>
      </c>
      <c r="L25" s="264" t="str">
        <f t="shared" si="60"/>
        <v>5,5</v>
      </c>
      <c r="M25" s="276">
        <f t="shared" si="9"/>
        <v>0</v>
      </c>
      <c r="N25" s="276">
        <f t="shared" si="63"/>
        <v>1</v>
      </c>
      <c r="O25" s="276">
        <f>O24</f>
        <v>0</v>
      </c>
      <c r="P25" s="276">
        <f t="shared" si="63"/>
        <v>0</v>
      </c>
      <c r="Q25" s="276">
        <f t="shared" si="63"/>
        <v>0</v>
      </c>
      <c r="R25" s="276">
        <f t="shared" si="63"/>
        <v>1</v>
      </c>
      <c r="S25" s="276">
        <f t="shared" si="63"/>
        <v>1</v>
      </c>
      <c r="T25" s="276">
        <f t="shared" si="63"/>
        <v>1</v>
      </c>
      <c r="U25" s="276">
        <f t="shared" si="63"/>
        <v>0</v>
      </c>
      <c r="V25" s="276">
        <f t="shared" si="49"/>
        <v>0</v>
      </c>
      <c r="W25" s="276">
        <f t="shared" si="49"/>
        <v>0</v>
      </c>
      <c r="X25" s="276">
        <f t="shared" si="49"/>
        <v>0</v>
      </c>
      <c r="Y25" s="276">
        <f t="shared" si="49"/>
        <v>0</v>
      </c>
      <c r="Z25" s="276">
        <f t="shared" si="49"/>
        <v>0</v>
      </c>
      <c r="AA25" s="276">
        <f t="shared" si="49"/>
        <v>1</v>
      </c>
      <c r="AB25" s="276">
        <f t="shared" si="49"/>
        <v>1</v>
      </c>
      <c r="AC25" s="276">
        <f t="shared" si="49"/>
        <v>1</v>
      </c>
      <c r="AD25" s="276">
        <f t="shared" ref="AD25:AH25" si="64">AD24</f>
        <v>0</v>
      </c>
      <c r="AE25" s="276">
        <f t="shared" si="64"/>
        <v>1</v>
      </c>
      <c r="AF25" s="276">
        <f t="shared" si="64"/>
        <v>0</v>
      </c>
      <c r="AG25" s="276">
        <f t="shared" si="64"/>
        <v>0</v>
      </c>
      <c r="AH25" s="276">
        <f t="shared" si="64"/>
        <v>1</v>
      </c>
      <c r="AI25" s="276">
        <f t="shared" ref="AI25:AJ25" si="65">AI24</f>
        <v>0</v>
      </c>
      <c r="AJ25" s="276">
        <f t="shared" si="65"/>
        <v>0</v>
      </c>
      <c r="AK25" s="276">
        <f t="shared" si="49"/>
        <v>0</v>
      </c>
    </row>
    <row r="26" spans="1:38" s="261" customFormat="1" ht="12" customHeight="1" x14ac:dyDescent="0.2">
      <c r="A26" s="262" t="s">
        <v>486</v>
      </c>
      <c r="B26" s="263" t="str">
        <f t="shared" si="57"/>
        <v>MA125A</v>
      </c>
      <c r="C26" s="264"/>
      <c r="D26" s="265">
        <f t="shared" si="58"/>
        <v>1500</v>
      </c>
      <c r="E26" s="265">
        <f t="shared" si="58"/>
        <v>3000</v>
      </c>
      <c r="F26" s="264">
        <v>3.57</v>
      </c>
      <c r="G26" s="264">
        <v>2.1999999999999999E-2</v>
      </c>
      <c r="H26" s="264">
        <f t="shared" si="0"/>
        <v>66</v>
      </c>
      <c r="I26" s="264" t="str">
        <f t="shared" si="63"/>
        <v>291x454x485</v>
      </c>
      <c r="J26" s="264" t="str">
        <f t="shared" si="63"/>
        <v>115</v>
      </c>
      <c r="K26" s="264" t="str">
        <f t="shared" si="60"/>
        <v>125</v>
      </c>
      <c r="L26" s="264" t="str">
        <f t="shared" si="60"/>
        <v>5,5</v>
      </c>
      <c r="M26" s="276">
        <f t="shared" si="9"/>
        <v>0</v>
      </c>
      <c r="N26" s="276">
        <f t="shared" si="63"/>
        <v>1</v>
      </c>
      <c r="O26" s="276">
        <f t="shared" si="63"/>
        <v>0</v>
      </c>
      <c r="P26" s="276">
        <f t="shared" si="63"/>
        <v>0</v>
      </c>
      <c r="Q26" s="276">
        <f t="shared" si="63"/>
        <v>0</v>
      </c>
      <c r="R26" s="276">
        <f t="shared" si="63"/>
        <v>1</v>
      </c>
      <c r="S26" s="276">
        <f t="shared" si="63"/>
        <v>1</v>
      </c>
      <c r="T26" s="276">
        <f t="shared" si="63"/>
        <v>1</v>
      </c>
      <c r="U26" s="276">
        <f t="shared" si="63"/>
        <v>0</v>
      </c>
      <c r="V26" s="276">
        <f t="shared" si="49"/>
        <v>0</v>
      </c>
      <c r="W26" s="276">
        <f t="shared" si="49"/>
        <v>0</v>
      </c>
      <c r="X26" s="276">
        <f t="shared" si="49"/>
        <v>0</v>
      </c>
      <c r="Y26" s="276">
        <f t="shared" si="49"/>
        <v>0</v>
      </c>
      <c r="Z26" s="276">
        <f t="shared" si="49"/>
        <v>0</v>
      </c>
      <c r="AA26" s="276">
        <f t="shared" si="49"/>
        <v>1</v>
      </c>
      <c r="AB26" s="276">
        <f t="shared" si="49"/>
        <v>1</v>
      </c>
      <c r="AC26" s="276">
        <f t="shared" si="49"/>
        <v>1</v>
      </c>
      <c r="AD26" s="276">
        <f t="shared" ref="AD26:AH26" si="66">AD25</f>
        <v>0</v>
      </c>
      <c r="AE26" s="276">
        <f t="shared" si="66"/>
        <v>1</v>
      </c>
      <c r="AF26" s="276">
        <f t="shared" si="66"/>
        <v>0</v>
      </c>
      <c r="AG26" s="276">
        <f t="shared" si="66"/>
        <v>0</v>
      </c>
      <c r="AH26" s="276">
        <f t="shared" si="66"/>
        <v>1</v>
      </c>
      <c r="AI26" s="276">
        <f t="shared" ref="AI26:AJ26" si="67">AI25</f>
        <v>0</v>
      </c>
      <c r="AJ26" s="276">
        <f t="shared" si="67"/>
        <v>0</v>
      </c>
      <c r="AK26" s="276">
        <f t="shared" si="49"/>
        <v>0</v>
      </c>
    </row>
    <row r="27" spans="1:38" s="261" customFormat="1" ht="12" customHeight="1" x14ac:dyDescent="0.2">
      <c r="A27" s="262" t="s">
        <v>486</v>
      </c>
      <c r="B27" s="263" t="str">
        <f t="shared" si="57"/>
        <v>MA125A</v>
      </c>
      <c r="C27" s="264"/>
      <c r="D27" s="265">
        <f t="shared" si="58"/>
        <v>1500</v>
      </c>
      <c r="E27" s="265">
        <f t="shared" si="58"/>
        <v>3000</v>
      </c>
      <c r="F27" s="264">
        <v>4.05</v>
      </c>
      <c r="G27" s="264">
        <v>1.9E-2</v>
      </c>
      <c r="H27" s="264">
        <f t="shared" si="0"/>
        <v>57</v>
      </c>
      <c r="I27" s="264" t="str">
        <f t="shared" si="63"/>
        <v>291x454x485</v>
      </c>
      <c r="J27" s="264" t="str">
        <f t="shared" si="63"/>
        <v>115</v>
      </c>
      <c r="K27" s="264" t="str">
        <f t="shared" si="60"/>
        <v>125</v>
      </c>
      <c r="L27" s="264" t="str">
        <f t="shared" si="60"/>
        <v>5,5</v>
      </c>
      <c r="M27" s="276">
        <f t="shared" si="9"/>
        <v>0</v>
      </c>
      <c r="N27" s="276">
        <f t="shared" si="63"/>
        <v>1</v>
      </c>
      <c r="O27" s="276">
        <f t="shared" si="63"/>
        <v>0</v>
      </c>
      <c r="P27" s="276">
        <f t="shared" si="63"/>
        <v>0</v>
      </c>
      <c r="Q27" s="276">
        <f t="shared" si="63"/>
        <v>0</v>
      </c>
      <c r="R27" s="276">
        <f t="shared" si="63"/>
        <v>1</v>
      </c>
      <c r="S27" s="276">
        <f t="shared" si="63"/>
        <v>1</v>
      </c>
      <c r="T27" s="276">
        <f t="shared" si="63"/>
        <v>1</v>
      </c>
      <c r="U27" s="276">
        <f t="shared" si="63"/>
        <v>0</v>
      </c>
      <c r="V27" s="276">
        <f t="shared" si="49"/>
        <v>0</v>
      </c>
      <c r="W27" s="276">
        <f t="shared" si="49"/>
        <v>0</v>
      </c>
      <c r="X27" s="276">
        <f t="shared" si="49"/>
        <v>0</v>
      </c>
      <c r="Y27" s="276">
        <f t="shared" si="49"/>
        <v>0</v>
      </c>
      <c r="Z27" s="276">
        <f t="shared" si="49"/>
        <v>0</v>
      </c>
      <c r="AA27" s="276">
        <f t="shared" si="49"/>
        <v>1</v>
      </c>
      <c r="AB27" s="276">
        <f t="shared" si="49"/>
        <v>1</v>
      </c>
      <c r="AC27" s="276">
        <f t="shared" si="49"/>
        <v>1</v>
      </c>
      <c r="AD27" s="276">
        <f t="shared" ref="AD27:AH27" si="68">AD26</f>
        <v>0</v>
      </c>
      <c r="AE27" s="276">
        <f t="shared" si="68"/>
        <v>1</v>
      </c>
      <c r="AF27" s="276">
        <f t="shared" si="68"/>
        <v>0</v>
      </c>
      <c r="AG27" s="276">
        <f t="shared" si="68"/>
        <v>0</v>
      </c>
      <c r="AH27" s="276">
        <f t="shared" si="68"/>
        <v>1</v>
      </c>
      <c r="AI27" s="276">
        <f t="shared" ref="AI27:AJ27" si="69">AI26</f>
        <v>0</v>
      </c>
      <c r="AJ27" s="276">
        <f t="shared" si="69"/>
        <v>0</v>
      </c>
      <c r="AK27" s="276">
        <f t="shared" si="49"/>
        <v>0</v>
      </c>
    </row>
    <row r="28" spans="1:38" s="261" customFormat="1" ht="12" customHeight="1" x14ac:dyDescent="0.2">
      <c r="A28" s="262" t="s">
        <v>486</v>
      </c>
      <c r="B28" s="263" t="str">
        <f t="shared" si="57"/>
        <v>MA125A</v>
      </c>
      <c r="C28" s="264"/>
      <c r="D28" s="265">
        <f t="shared" si="58"/>
        <v>1500</v>
      </c>
      <c r="E28" s="265">
        <f t="shared" si="58"/>
        <v>3000</v>
      </c>
      <c r="F28" s="264">
        <v>4.3899999999999997</v>
      </c>
      <c r="G28" s="264">
        <v>1.7600000000000001E-2</v>
      </c>
      <c r="H28" s="264">
        <f t="shared" si="0"/>
        <v>52.800000000000004</v>
      </c>
      <c r="I28" s="264" t="str">
        <f t="shared" si="63"/>
        <v>291x454x485</v>
      </c>
      <c r="J28" s="264" t="str">
        <f t="shared" si="63"/>
        <v>115</v>
      </c>
      <c r="K28" s="264" t="str">
        <f t="shared" si="60"/>
        <v>125</v>
      </c>
      <c r="L28" s="264" t="str">
        <f t="shared" si="60"/>
        <v>5,5</v>
      </c>
      <c r="M28" s="276">
        <f t="shared" si="9"/>
        <v>0</v>
      </c>
      <c r="N28" s="276">
        <f t="shared" si="63"/>
        <v>1</v>
      </c>
      <c r="O28" s="276">
        <f t="shared" si="63"/>
        <v>0</v>
      </c>
      <c r="P28" s="276">
        <f t="shared" si="63"/>
        <v>0</v>
      </c>
      <c r="Q28" s="276">
        <f t="shared" si="63"/>
        <v>0</v>
      </c>
      <c r="R28" s="276">
        <f t="shared" si="63"/>
        <v>1</v>
      </c>
      <c r="S28" s="276">
        <f t="shared" si="63"/>
        <v>1</v>
      </c>
      <c r="T28" s="276">
        <f t="shared" si="63"/>
        <v>1</v>
      </c>
      <c r="U28" s="276">
        <f t="shared" si="63"/>
        <v>0</v>
      </c>
      <c r="V28" s="276">
        <f t="shared" si="49"/>
        <v>0</v>
      </c>
      <c r="W28" s="276">
        <f t="shared" si="49"/>
        <v>0</v>
      </c>
      <c r="X28" s="276">
        <f t="shared" si="49"/>
        <v>0</v>
      </c>
      <c r="Y28" s="276">
        <f t="shared" si="49"/>
        <v>0</v>
      </c>
      <c r="Z28" s="276">
        <f t="shared" si="49"/>
        <v>0</v>
      </c>
      <c r="AA28" s="276">
        <f t="shared" si="49"/>
        <v>1</v>
      </c>
      <c r="AB28" s="276">
        <f t="shared" si="49"/>
        <v>1</v>
      </c>
      <c r="AC28" s="276">
        <f t="shared" si="49"/>
        <v>1</v>
      </c>
      <c r="AD28" s="276">
        <f t="shared" ref="AD28:AH28" si="70">AD27</f>
        <v>0</v>
      </c>
      <c r="AE28" s="276">
        <f t="shared" si="70"/>
        <v>1</v>
      </c>
      <c r="AF28" s="276">
        <f t="shared" si="70"/>
        <v>0</v>
      </c>
      <c r="AG28" s="276">
        <f t="shared" si="70"/>
        <v>0</v>
      </c>
      <c r="AH28" s="276">
        <f t="shared" si="70"/>
        <v>1</v>
      </c>
      <c r="AI28" s="276">
        <f t="shared" ref="AI28:AJ28" si="71">AI27</f>
        <v>0</v>
      </c>
      <c r="AJ28" s="276">
        <f t="shared" si="71"/>
        <v>0</v>
      </c>
      <c r="AK28" s="276">
        <f t="shared" si="49"/>
        <v>0</v>
      </c>
    </row>
    <row r="29" spans="1:38" s="261" customFormat="1" ht="12" customHeight="1" x14ac:dyDescent="0.2">
      <c r="A29" s="262" t="s">
        <v>486</v>
      </c>
      <c r="B29" s="263" t="str">
        <f t="shared" si="57"/>
        <v>MA125A</v>
      </c>
      <c r="C29" s="264"/>
      <c r="D29" s="265">
        <f t="shared" si="58"/>
        <v>1500</v>
      </c>
      <c r="E29" s="265">
        <f t="shared" si="58"/>
        <v>3000</v>
      </c>
      <c r="F29" s="264">
        <v>4.7</v>
      </c>
      <c r="G29" s="264">
        <v>1.49E-2</v>
      </c>
      <c r="H29" s="264">
        <f t="shared" si="0"/>
        <v>44.7</v>
      </c>
      <c r="I29" s="264" t="str">
        <f t="shared" si="63"/>
        <v>291x454x485</v>
      </c>
      <c r="J29" s="264" t="str">
        <f t="shared" si="63"/>
        <v>115</v>
      </c>
      <c r="K29" s="264" t="str">
        <f t="shared" si="60"/>
        <v>125</v>
      </c>
      <c r="L29" s="264" t="str">
        <f t="shared" si="60"/>
        <v>5,5</v>
      </c>
      <c r="M29" s="276">
        <f t="shared" si="9"/>
        <v>0</v>
      </c>
      <c r="N29" s="276">
        <f t="shared" si="63"/>
        <v>1</v>
      </c>
      <c r="O29" s="276">
        <f t="shared" si="63"/>
        <v>0</v>
      </c>
      <c r="P29" s="276">
        <f t="shared" si="63"/>
        <v>0</v>
      </c>
      <c r="Q29" s="276">
        <f t="shared" si="63"/>
        <v>0</v>
      </c>
      <c r="R29" s="276">
        <f t="shared" si="63"/>
        <v>1</v>
      </c>
      <c r="S29" s="276">
        <f t="shared" si="63"/>
        <v>1</v>
      </c>
      <c r="T29" s="276">
        <f t="shared" si="63"/>
        <v>1</v>
      </c>
      <c r="U29" s="276">
        <f t="shared" si="63"/>
        <v>0</v>
      </c>
      <c r="V29" s="276">
        <f t="shared" si="49"/>
        <v>0</v>
      </c>
      <c r="W29" s="276">
        <f t="shared" si="49"/>
        <v>0</v>
      </c>
      <c r="X29" s="276">
        <f t="shared" si="49"/>
        <v>0</v>
      </c>
      <c r="Y29" s="276">
        <f t="shared" si="49"/>
        <v>0</v>
      </c>
      <c r="Z29" s="276">
        <f t="shared" si="49"/>
        <v>0</v>
      </c>
      <c r="AA29" s="276">
        <f t="shared" si="49"/>
        <v>1</v>
      </c>
      <c r="AB29" s="276">
        <f t="shared" si="49"/>
        <v>1</v>
      </c>
      <c r="AC29" s="276">
        <f t="shared" si="49"/>
        <v>1</v>
      </c>
      <c r="AD29" s="276">
        <f t="shared" ref="AD29:AH29" si="72">AD28</f>
        <v>0</v>
      </c>
      <c r="AE29" s="276">
        <f t="shared" si="72"/>
        <v>1</v>
      </c>
      <c r="AF29" s="276">
        <f t="shared" si="72"/>
        <v>0</v>
      </c>
      <c r="AG29" s="276">
        <f t="shared" si="72"/>
        <v>0</v>
      </c>
      <c r="AH29" s="276">
        <f t="shared" si="72"/>
        <v>1</v>
      </c>
      <c r="AI29" s="276">
        <f t="shared" ref="AI29:AJ29" si="73">AI28</f>
        <v>0</v>
      </c>
      <c r="AJ29" s="276">
        <f t="shared" si="73"/>
        <v>0</v>
      </c>
      <c r="AK29" s="276">
        <f t="shared" si="49"/>
        <v>0</v>
      </c>
    </row>
    <row r="30" spans="1:38" s="261" customFormat="1" ht="12" customHeight="1" x14ac:dyDescent="0.2">
      <c r="A30" s="262" t="s">
        <v>486</v>
      </c>
      <c r="B30" s="263" t="s">
        <v>190</v>
      </c>
      <c r="C30" s="264"/>
      <c r="D30" s="265">
        <v>1500</v>
      </c>
      <c r="E30" s="265">
        <v>3000</v>
      </c>
      <c r="F30" s="264">
        <v>1.97</v>
      </c>
      <c r="G30" s="264">
        <v>4.1000000000000002E-2</v>
      </c>
      <c r="H30" s="264">
        <f t="shared" si="0"/>
        <v>123</v>
      </c>
      <c r="I30" s="264" t="s">
        <v>50</v>
      </c>
      <c r="J30" s="264" t="s">
        <v>51</v>
      </c>
      <c r="K30" s="264" t="s">
        <v>49</v>
      </c>
      <c r="L30" s="264" t="s">
        <v>44</v>
      </c>
      <c r="M30" s="276">
        <f t="shared" si="9"/>
        <v>0</v>
      </c>
      <c r="N30" s="276">
        <f t="shared" ref="N30:U30" si="74">N29</f>
        <v>1</v>
      </c>
      <c r="O30" s="276">
        <f t="shared" si="74"/>
        <v>0</v>
      </c>
      <c r="P30" s="276">
        <f t="shared" si="74"/>
        <v>0</v>
      </c>
      <c r="Q30" s="276">
        <f t="shared" si="74"/>
        <v>0</v>
      </c>
      <c r="R30" s="276">
        <f t="shared" si="74"/>
        <v>1</v>
      </c>
      <c r="S30" s="276">
        <f t="shared" si="74"/>
        <v>1</v>
      </c>
      <c r="T30" s="276">
        <v>0</v>
      </c>
      <c r="U30" s="276">
        <f t="shared" si="74"/>
        <v>0</v>
      </c>
      <c r="V30" s="276">
        <f t="shared" si="49"/>
        <v>0</v>
      </c>
      <c r="W30" s="276">
        <f t="shared" si="49"/>
        <v>0</v>
      </c>
      <c r="X30" s="276">
        <f t="shared" si="49"/>
        <v>0</v>
      </c>
      <c r="Y30" s="276">
        <f t="shared" si="49"/>
        <v>0</v>
      </c>
      <c r="Z30" s="276">
        <f t="shared" si="49"/>
        <v>0</v>
      </c>
      <c r="AA30" s="276">
        <f t="shared" si="49"/>
        <v>1</v>
      </c>
      <c r="AB30" s="276">
        <f t="shared" si="49"/>
        <v>1</v>
      </c>
      <c r="AC30" s="276">
        <v>0</v>
      </c>
      <c r="AD30" s="276">
        <f t="shared" ref="AD30:AJ30" si="75">AD29</f>
        <v>0</v>
      </c>
      <c r="AE30" s="276">
        <f t="shared" si="75"/>
        <v>1</v>
      </c>
      <c r="AF30" s="276">
        <f t="shared" si="75"/>
        <v>0</v>
      </c>
      <c r="AG30" s="276">
        <f t="shared" si="75"/>
        <v>0</v>
      </c>
      <c r="AH30" s="276">
        <f t="shared" si="75"/>
        <v>1</v>
      </c>
      <c r="AI30" s="276">
        <f t="shared" si="75"/>
        <v>0</v>
      </c>
      <c r="AJ30" s="276">
        <f t="shared" si="75"/>
        <v>0</v>
      </c>
      <c r="AK30" s="276">
        <f t="shared" ref="AK30" si="76">AK29</f>
        <v>0</v>
      </c>
    </row>
    <row r="31" spans="1:38" s="261" customFormat="1" ht="12" customHeight="1" x14ac:dyDescent="0.2">
      <c r="A31" s="262" t="s">
        <v>486</v>
      </c>
      <c r="B31" s="263" t="str">
        <f t="shared" ref="B31:B37" si="77">B30</f>
        <v>MA142A</v>
      </c>
      <c r="C31" s="264"/>
      <c r="D31" s="265">
        <f t="shared" ref="D31:E37" si="78">D30</f>
        <v>1500</v>
      </c>
      <c r="E31" s="265">
        <f t="shared" si="78"/>
        <v>3000</v>
      </c>
      <c r="F31" s="264">
        <v>2.52</v>
      </c>
      <c r="G31" s="264">
        <f t="shared" ref="G31:U32" si="79">G30</f>
        <v>4.1000000000000002E-2</v>
      </c>
      <c r="H31" s="264">
        <f t="shared" si="0"/>
        <v>123</v>
      </c>
      <c r="I31" s="264" t="str">
        <f t="shared" si="79"/>
        <v>308x520x540</v>
      </c>
      <c r="J31" s="264" t="str">
        <f t="shared" si="79"/>
        <v>140</v>
      </c>
      <c r="K31" s="264" t="str">
        <f t="shared" ref="K31:L37" si="80">K30</f>
        <v>142</v>
      </c>
      <c r="L31" s="264" t="str">
        <f t="shared" si="80"/>
        <v>8,5</v>
      </c>
      <c r="M31" s="276">
        <f t="shared" si="9"/>
        <v>0</v>
      </c>
      <c r="N31" s="276">
        <f t="shared" si="79"/>
        <v>1</v>
      </c>
      <c r="O31" s="276">
        <f t="shared" si="79"/>
        <v>0</v>
      </c>
      <c r="P31" s="276">
        <f t="shared" si="79"/>
        <v>0</v>
      </c>
      <c r="Q31" s="276">
        <f t="shared" si="79"/>
        <v>0</v>
      </c>
      <c r="R31" s="276">
        <f t="shared" si="79"/>
        <v>1</v>
      </c>
      <c r="S31" s="276">
        <f t="shared" si="79"/>
        <v>1</v>
      </c>
      <c r="T31" s="276">
        <f t="shared" si="79"/>
        <v>0</v>
      </c>
      <c r="U31" s="276">
        <f t="shared" si="79"/>
        <v>0</v>
      </c>
      <c r="V31" s="276">
        <f t="shared" si="49"/>
        <v>0</v>
      </c>
      <c r="W31" s="276">
        <f t="shared" si="49"/>
        <v>0</v>
      </c>
      <c r="X31" s="276">
        <f t="shared" si="49"/>
        <v>0</v>
      </c>
      <c r="Y31" s="276">
        <f t="shared" si="49"/>
        <v>0</v>
      </c>
      <c r="Z31" s="276">
        <f t="shared" si="49"/>
        <v>0</v>
      </c>
      <c r="AA31" s="276">
        <f t="shared" si="49"/>
        <v>1</v>
      </c>
      <c r="AB31" s="276">
        <f t="shared" si="49"/>
        <v>1</v>
      </c>
      <c r="AC31" s="276">
        <f t="shared" si="49"/>
        <v>0</v>
      </c>
      <c r="AD31" s="276">
        <f t="shared" ref="AD31:AH31" si="81">AD30</f>
        <v>0</v>
      </c>
      <c r="AE31" s="276">
        <f t="shared" si="81"/>
        <v>1</v>
      </c>
      <c r="AF31" s="276">
        <f t="shared" si="81"/>
        <v>0</v>
      </c>
      <c r="AG31" s="276">
        <f t="shared" si="81"/>
        <v>0</v>
      </c>
      <c r="AH31" s="276">
        <f t="shared" si="81"/>
        <v>1</v>
      </c>
      <c r="AI31" s="276">
        <f t="shared" ref="AI31:AJ31" si="82">AI30</f>
        <v>0</v>
      </c>
      <c r="AJ31" s="276">
        <f t="shared" si="82"/>
        <v>0</v>
      </c>
      <c r="AK31" s="276">
        <f t="shared" si="49"/>
        <v>0</v>
      </c>
    </row>
    <row r="32" spans="1:38" s="261" customFormat="1" ht="12" customHeight="1" x14ac:dyDescent="0.2">
      <c r="A32" s="262" t="s">
        <v>486</v>
      </c>
      <c r="B32" s="263" t="str">
        <f t="shared" si="77"/>
        <v>MA142A</v>
      </c>
      <c r="C32" s="264"/>
      <c r="D32" s="265">
        <f t="shared" si="78"/>
        <v>1500</v>
      </c>
      <c r="E32" s="265">
        <f t="shared" si="78"/>
        <v>3000</v>
      </c>
      <c r="F32" s="264">
        <v>3.03</v>
      </c>
      <c r="G32" s="264">
        <f t="shared" si="79"/>
        <v>4.1000000000000002E-2</v>
      </c>
      <c r="H32" s="264">
        <f t="shared" si="0"/>
        <v>123</v>
      </c>
      <c r="I32" s="264" t="str">
        <f t="shared" si="79"/>
        <v>308x520x540</v>
      </c>
      <c r="J32" s="264" t="str">
        <f t="shared" si="79"/>
        <v>140</v>
      </c>
      <c r="K32" s="264" t="str">
        <f t="shared" si="80"/>
        <v>142</v>
      </c>
      <c r="L32" s="264" t="str">
        <f t="shared" si="80"/>
        <v>8,5</v>
      </c>
      <c r="M32" s="276">
        <f t="shared" si="9"/>
        <v>0</v>
      </c>
      <c r="N32" s="276">
        <f t="shared" si="79"/>
        <v>1</v>
      </c>
      <c r="O32" s="276">
        <f t="shared" si="79"/>
        <v>0</v>
      </c>
      <c r="P32" s="276">
        <f t="shared" si="79"/>
        <v>0</v>
      </c>
      <c r="Q32" s="276">
        <f t="shared" si="79"/>
        <v>0</v>
      </c>
      <c r="R32" s="276">
        <f t="shared" si="79"/>
        <v>1</v>
      </c>
      <c r="S32" s="276">
        <f t="shared" si="79"/>
        <v>1</v>
      </c>
      <c r="T32" s="276">
        <f t="shared" si="79"/>
        <v>0</v>
      </c>
      <c r="U32" s="276">
        <f t="shared" si="79"/>
        <v>0</v>
      </c>
      <c r="V32" s="276">
        <f t="shared" si="49"/>
        <v>0</v>
      </c>
      <c r="W32" s="276">
        <f t="shared" si="49"/>
        <v>0</v>
      </c>
      <c r="X32" s="276">
        <f t="shared" si="49"/>
        <v>0</v>
      </c>
      <c r="Y32" s="276">
        <f t="shared" si="49"/>
        <v>0</v>
      </c>
      <c r="Z32" s="276">
        <f t="shared" si="49"/>
        <v>0</v>
      </c>
      <c r="AA32" s="276">
        <f t="shared" si="49"/>
        <v>1</v>
      </c>
      <c r="AB32" s="276">
        <f t="shared" si="49"/>
        <v>1</v>
      </c>
      <c r="AC32" s="276">
        <f t="shared" si="49"/>
        <v>0</v>
      </c>
      <c r="AD32" s="276">
        <f t="shared" ref="AD32:AH32" si="83">AD31</f>
        <v>0</v>
      </c>
      <c r="AE32" s="276">
        <f t="shared" si="83"/>
        <v>1</v>
      </c>
      <c r="AF32" s="276">
        <f t="shared" si="83"/>
        <v>0</v>
      </c>
      <c r="AG32" s="276">
        <f t="shared" si="83"/>
        <v>0</v>
      </c>
      <c r="AH32" s="276">
        <f t="shared" si="83"/>
        <v>1</v>
      </c>
      <c r="AI32" s="276">
        <f t="shared" ref="AI32:AJ32" si="84">AI31</f>
        <v>0</v>
      </c>
      <c r="AJ32" s="276">
        <f t="shared" si="84"/>
        <v>0</v>
      </c>
      <c r="AK32" s="276">
        <f t="shared" si="49"/>
        <v>0</v>
      </c>
    </row>
    <row r="33" spans="1:37" s="261" customFormat="1" ht="12" customHeight="1" x14ac:dyDescent="0.2">
      <c r="A33" s="262" t="s">
        <v>486</v>
      </c>
      <c r="B33" s="263" t="str">
        <f t="shared" si="77"/>
        <v>MA142A</v>
      </c>
      <c r="C33" s="264"/>
      <c r="D33" s="265">
        <f t="shared" si="78"/>
        <v>1500</v>
      </c>
      <c r="E33" s="265">
        <f t="shared" si="78"/>
        <v>3000</v>
      </c>
      <c r="F33" s="264">
        <v>3.54</v>
      </c>
      <c r="G33" s="264">
        <v>3.5000000000000003E-2</v>
      </c>
      <c r="H33" s="264">
        <f t="shared" si="0"/>
        <v>105.00000000000001</v>
      </c>
      <c r="I33" s="264" t="str">
        <f t="shared" ref="I33:U37" si="85">I32</f>
        <v>308x520x540</v>
      </c>
      <c r="J33" s="264" t="str">
        <f t="shared" si="85"/>
        <v>140</v>
      </c>
      <c r="K33" s="264" t="str">
        <f t="shared" si="80"/>
        <v>142</v>
      </c>
      <c r="L33" s="264" t="str">
        <f t="shared" si="80"/>
        <v>8,5</v>
      </c>
      <c r="M33" s="276">
        <f t="shared" si="9"/>
        <v>0</v>
      </c>
      <c r="N33" s="276">
        <f t="shared" si="85"/>
        <v>1</v>
      </c>
      <c r="O33" s="276">
        <f t="shared" si="85"/>
        <v>0</v>
      </c>
      <c r="P33" s="276">
        <f t="shared" si="85"/>
        <v>0</v>
      </c>
      <c r="Q33" s="276">
        <f t="shared" si="85"/>
        <v>0</v>
      </c>
      <c r="R33" s="276">
        <f t="shared" si="85"/>
        <v>1</v>
      </c>
      <c r="S33" s="276">
        <f t="shared" si="85"/>
        <v>1</v>
      </c>
      <c r="T33" s="276">
        <f t="shared" si="85"/>
        <v>0</v>
      </c>
      <c r="U33" s="276">
        <f t="shared" si="85"/>
        <v>0</v>
      </c>
      <c r="V33" s="276">
        <f t="shared" si="49"/>
        <v>0</v>
      </c>
      <c r="W33" s="276">
        <f t="shared" si="49"/>
        <v>0</v>
      </c>
      <c r="X33" s="276">
        <f t="shared" si="49"/>
        <v>0</v>
      </c>
      <c r="Y33" s="276">
        <f t="shared" si="49"/>
        <v>0</v>
      </c>
      <c r="Z33" s="276">
        <f t="shared" si="49"/>
        <v>0</v>
      </c>
      <c r="AA33" s="276">
        <f t="shared" si="49"/>
        <v>1</v>
      </c>
      <c r="AB33" s="276">
        <f t="shared" si="49"/>
        <v>1</v>
      </c>
      <c r="AC33" s="276">
        <f t="shared" si="49"/>
        <v>0</v>
      </c>
      <c r="AD33" s="276">
        <f t="shared" ref="AD33:AH33" si="86">AD32</f>
        <v>0</v>
      </c>
      <c r="AE33" s="276">
        <f t="shared" si="86"/>
        <v>1</v>
      </c>
      <c r="AF33" s="276">
        <f t="shared" si="86"/>
        <v>0</v>
      </c>
      <c r="AG33" s="276">
        <f t="shared" si="86"/>
        <v>0</v>
      </c>
      <c r="AH33" s="276">
        <f t="shared" si="86"/>
        <v>1</v>
      </c>
      <c r="AI33" s="276">
        <f t="shared" ref="AI33:AJ33" si="87">AI32</f>
        <v>0</v>
      </c>
      <c r="AJ33" s="276">
        <f t="shared" si="87"/>
        <v>0</v>
      </c>
      <c r="AK33" s="276">
        <f t="shared" si="49"/>
        <v>0</v>
      </c>
    </row>
    <row r="34" spans="1:37" s="261" customFormat="1" ht="12" customHeight="1" x14ac:dyDescent="0.2">
      <c r="A34" s="262" t="s">
        <v>486</v>
      </c>
      <c r="B34" s="263" t="str">
        <f t="shared" si="77"/>
        <v>MA142A</v>
      </c>
      <c r="C34" s="264"/>
      <c r="D34" s="265">
        <f t="shared" si="78"/>
        <v>1500</v>
      </c>
      <c r="E34" s="265">
        <f t="shared" si="78"/>
        <v>3000</v>
      </c>
      <c r="F34" s="264">
        <v>3.95</v>
      </c>
      <c r="G34" s="264">
        <v>3.1E-2</v>
      </c>
      <c r="H34" s="264">
        <f t="shared" si="0"/>
        <v>93</v>
      </c>
      <c r="I34" s="264" t="str">
        <f t="shared" si="85"/>
        <v>308x520x540</v>
      </c>
      <c r="J34" s="264" t="str">
        <f t="shared" si="85"/>
        <v>140</v>
      </c>
      <c r="K34" s="264" t="str">
        <f t="shared" si="80"/>
        <v>142</v>
      </c>
      <c r="L34" s="264" t="str">
        <f t="shared" si="80"/>
        <v>8,5</v>
      </c>
      <c r="M34" s="276">
        <f t="shared" si="9"/>
        <v>0</v>
      </c>
      <c r="N34" s="276">
        <f t="shared" si="85"/>
        <v>1</v>
      </c>
      <c r="O34" s="276">
        <f t="shared" si="85"/>
        <v>0</v>
      </c>
      <c r="P34" s="276">
        <f t="shared" si="85"/>
        <v>0</v>
      </c>
      <c r="Q34" s="276">
        <f t="shared" si="85"/>
        <v>0</v>
      </c>
      <c r="R34" s="276">
        <f t="shared" si="85"/>
        <v>1</v>
      </c>
      <c r="S34" s="276">
        <f t="shared" si="85"/>
        <v>1</v>
      </c>
      <c r="T34" s="276">
        <f t="shared" si="85"/>
        <v>0</v>
      </c>
      <c r="U34" s="276">
        <f t="shared" si="85"/>
        <v>0</v>
      </c>
      <c r="V34" s="276">
        <f t="shared" si="49"/>
        <v>0</v>
      </c>
      <c r="W34" s="276">
        <f t="shared" si="49"/>
        <v>0</v>
      </c>
      <c r="X34" s="276">
        <f t="shared" si="49"/>
        <v>0</v>
      </c>
      <c r="Y34" s="276">
        <f t="shared" si="49"/>
        <v>0</v>
      </c>
      <c r="Z34" s="276">
        <f t="shared" si="49"/>
        <v>0</v>
      </c>
      <c r="AA34" s="276">
        <f t="shared" si="49"/>
        <v>1</v>
      </c>
      <c r="AB34" s="276">
        <f t="shared" si="49"/>
        <v>1</v>
      </c>
      <c r="AC34" s="276">
        <f t="shared" si="49"/>
        <v>0</v>
      </c>
      <c r="AD34" s="276">
        <f t="shared" ref="AD34:AH34" si="88">AD33</f>
        <v>0</v>
      </c>
      <c r="AE34" s="276">
        <f t="shared" si="88"/>
        <v>1</v>
      </c>
      <c r="AF34" s="276">
        <f t="shared" si="88"/>
        <v>0</v>
      </c>
      <c r="AG34" s="276">
        <f t="shared" si="88"/>
        <v>0</v>
      </c>
      <c r="AH34" s="276">
        <f t="shared" si="88"/>
        <v>1</v>
      </c>
      <c r="AI34" s="276">
        <f t="shared" ref="AI34:AJ34" si="89">AI33</f>
        <v>0</v>
      </c>
      <c r="AJ34" s="276">
        <f t="shared" si="89"/>
        <v>0</v>
      </c>
      <c r="AK34" s="276">
        <f t="shared" si="49"/>
        <v>0</v>
      </c>
    </row>
    <row r="35" spans="1:37" s="261" customFormat="1" ht="12" customHeight="1" x14ac:dyDescent="0.2">
      <c r="A35" s="262" t="s">
        <v>486</v>
      </c>
      <c r="B35" s="263" t="str">
        <f t="shared" si="77"/>
        <v>MA142A</v>
      </c>
      <c r="C35" s="264"/>
      <c r="D35" s="265">
        <f t="shared" si="78"/>
        <v>1500</v>
      </c>
      <c r="E35" s="265">
        <f t="shared" si="78"/>
        <v>3000</v>
      </c>
      <c r="F35" s="264">
        <v>4.5</v>
      </c>
      <c r="G35" s="264">
        <v>2.5999999999999999E-2</v>
      </c>
      <c r="H35" s="264">
        <f t="shared" si="0"/>
        <v>78</v>
      </c>
      <c r="I35" s="264" t="str">
        <f t="shared" si="85"/>
        <v>308x520x540</v>
      </c>
      <c r="J35" s="264" t="str">
        <f t="shared" si="85"/>
        <v>140</v>
      </c>
      <c r="K35" s="264" t="str">
        <f t="shared" si="80"/>
        <v>142</v>
      </c>
      <c r="L35" s="264" t="str">
        <f t="shared" si="80"/>
        <v>8,5</v>
      </c>
      <c r="M35" s="276">
        <f t="shared" si="9"/>
        <v>0</v>
      </c>
      <c r="N35" s="276">
        <f t="shared" si="85"/>
        <v>1</v>
      </c>
      <c r="O35" s="276">
        <f t="shared" si="85"/>
        <v>0</v>
      </c>
      <c r="P35" s="276">
        <f t="shared" si="85"/>
        <v>0</v>
      </c>
      <c r="Q35" s="276">
        <f t="shared" si="85"/>
        <v>0</v>
      </c>
      <c r="R35" s="276">
        <f t="shared" si="85"/>
        <v>1</v>
      </c>
      <c r="S35" s="276">
        <f t="shared" si="85"/>
        <v>1</v>
      </c>
      <c r="T35" s="276">
        <f t="shared" si="85"/>
        <v>0</v>
      </c>
      <c r="U35" s="276">
        <f t="shared" si="85"/>
        <v>0</v>
      </c>
      <c r="V35" s="276">
        <f t="shared" si="49"/>
        <v>0</v>
      </c>
      <c r="W35" s="276">
        <f t="shared" si="49"/>
        <v>0</v>
      </c>
      <c r="X35" s="276">
        <f t="shared" si="49"/>
        <v>0</v>
      </c>
      <c r="Y35" s="276">
        <f t="shared" si="49"/>
        <v>0</v>
      </c>
      <c r="Z35" s="276">
        <f t="shared" si="49"/>
        <v>0</v>
      </c>
      <c r="AA35" s="276">
        <f t="shared" si="49"/>
        <v>1</v>
      </c>
      <c r="AB35" s="276">
        <f t="shared" si="49"/>
        <v>1</v>
      </c>
      <c r="AC35" s="276">
        <f t="shared" si="49"/>
        <v>0</v>
      </c>
      <c r="AD35" s="276">
        <f t="shared" ref="AD35:AH35" si="90">AD34</f>
        <v>0</v>
      </c>
      <c r="AE35" s="276">
        <f t="shared" si="90"/>
        <v>1</v>
      </c>
      <c r="AF35" s="276">
        <f t="shared" si="90"/>
        <v>0</v>
      </c>
      <c r="AG35" s="276">
        <f t="shared" si="90"/>
        <v>0</v>
      </c>
      <c r="AH35" s="276">
        <f t="shared" si="90"/>
        <v>1</v>
      </c>
      <c r="AI35" s="276">
        <f t="shared" ref="AI35:AJ35" si="91">AI34</f>
        <v>0</v>
      </c>
      <c r="AJ35" s="276">
        <f t="shared" si="91"/>
        <v>0</v>
      </c>
      <c r="AK35" s="276">
        <f t="shared" si="49"/>
        <v>0</v>
      </c>
    </row>
    <row r="36" spans="1:37" s="261" customFormat="1" ht="12" customHeight="1" x14ac:dyDescent="0.2">
      <c r="A36" s="262" t="s">
        <v>486</v>
      </c>
      <c r="B36" s="263" t="str">
        <f t="shared" si="77"/>
        <v>MA142A</v>
      </c>
      <c r="C36" s="264"/>
      <c r="D36" s="265">
        <f t="shared" si="78"/>
        <v>1500</v>
      </c>
      <c r="E36" s="265">
        <f t="shared" si="78"/>
        <v>3000</v>
      </c>
      <c r="F36" s="264">
        <v>5.0599999999999996</v>
      </c>
      <c r="G36" s="264">
        <v>2.1999999999999999E-2</v>
      </c>
      <c r="H36" s="264">
        <f t="shared" si="0"/>
        <v>66</v>
      </c>
      <c r="I36" s="264" t="str">
        <f t="shared" si="85"/>
        <v>308x520x540</v>
      </c>
      <c r="J36" s="264" t="str">
        <f t="shared" si="85"/>
        <v>140</v>
      </c>
      <c r="K36" s="264" t="str">
        <f t="shared" si="80"/>
        <v>142</v>
      </c>
      <c r="L36" s="264" t="str">
        <f t="shared" si="80"/>
        <v>8,5</v>
      </c>
      <c r="M36" s="276">
        <f t="shared" si="9"/>
        <v>0</v>
      </c>
      <c r="N36" s="276">
        <f t="shared" si="85"/>
        <v>1</v>
      </c>
      <c r="O36" s="276">
        <f t="shared" si="85"/>
        <v>0</v>
      </c>
      <c r="P36" s="276">
        <f t="shared" si="85"/>
        <v>0</v>
      </c>
      <c r="Q36" s="276">
        <f t="shared" si="85"/>
        <v>0</v>
      </c>
      <c r="R36" s="276">
        <f t="shared" si="85"/>
        <v>1</v>
      </c>
      <c r="S36" s="276">
        <f t="shared" si="85"/>
        <v>1</v>
      </c>
      <c r="T36" s="276">
        <f t="shared" si="85"/>
        <v>0</v>
      </c>
      <c r="U36" s="276">
        <f t="shared" si="85"/>
        <v>0</v>
      </c>
      <c r="V36" s="276">
        <f t="shared" si="49"/>
        <v>0</v>
      </c>
      <c r="W36" s="276">
        <f t="shared" si="49"/>
        <v>0</v>
      </c>
      <c r="X36" s="276">
        <f t="shared" si="49"/>
        <v>0</v>
      </c>
      <c r="Y36" s="276">
        <f t="shared" si="49"/>
        <v>0</v>
      </c>
      <c r="Z36" s="276">
        <f t="shared" si="49"/>
        <v>0</v>
      </c>
      <c r="AA36" s="276">
        <f t="shared" si="49"/>
        <v>1</v>
      </c>
      <c r="AB36" s="276">
        <f t="shared" si="49"/>
        <v>1</v>
      </c>
      <c r="AC36" s="276">
        <f t="shared" si="49"/>
        <v>0</v>
      </c>
      <c r="AD36" s="276">
        <f t="shared" ref="AD36:AH36" si="92">AD35</f>
        <v>0</v>
      </c>
      <c r="AE36" s="276">
        <f t="shared" si="92"/>
        <v>1</v>
      </c>
      <c r="AF36" s="276">
        <f t="shared" si="92"/>
        <v>0</v>
      </c>
      <c r="AG36" s="276">
        <f t="shared" si="92"/>
        <v>0</v>
      </c>
      <c r="AH36" s="276">
        <f t="shared" si="92"/>
        <v>1</v>
      </c>
      <c r="AI36" s="276">
        <f t="shared" ref="AI36:AJ36" si="93">AI35</f>
        <v>0</v>
      </c>
      <c r="AJ36" s="276">
        <f t="shared" si="93"/>
        <v>0</v>
      </c>
      <c r="AK36" s="276">
        <f t="shared" si="49"/>
        <v>0</v>
      </c>
    </row>
    <row r="37" spans="1:37" s="261" customFormat="1" ht="12" customHeight="1" x14ac:dyDescent="0.2">
      <c r="A37" s="262" t="s">
        <v>486</v>
      </c>
      <c r="B37" s="263" t="str">
        <f t="shared" si="77"/>
        <v>MA142A</v>
      </c>
      <c r="C37" s="264"/>
      <c r="D37" s="265">
        <f t="shared" si="78"/>
        <v>1500</v>
      </c>
      <c r="E37" s="265">
        <f t="shared" si="78"/>
        <v>3000</v>
      </c>
      <c r="F37" s="264">
        <v>5.47</v>
      </c>
      <c r="G37" s="264">
        <v>1.7000000000000001E-2</v>
      </c>
      <c r="H37" s="264">
        <f t="shared" si="0"/>
        <v>51.000000000000007</v>
      </c>
      <c r="I37" s="264" t="str">
        <f t="shared" si="85"/>
        <v>308x520x540</v>
      </c>
      <c r="J37" s="264" t="str">
        <f t="shared" si="85"/>
        <v>140</v>
      </c>
      <c r="K37" s="264" t="str">
        <f t="shared" si="80"/>
        <v>142</v>
      </c>
      <c r="L37" s="264" t="str">
        <f t="shared" si="80"/>
        <v>8,5</v>
      </c>
      <c r="M37" s="276">
        <f t="shared" si="9"/>
        <v>0</v>
      </c>
      <c r="N37" s="276">
        <f t="shared" si="85"/>
        <v>1</v>
      </c>
      <c r="O37" s="276">
        <f t="shared" si="85"/>
        <v>0</v>
      </c>
      <c r="P37" s="276">
        <f t="shared" si="85"/>
        <v>0</v>
      </c>
      <c r="Q37" s="276">
        <f t="shared" si="85"/>
        <v>0</v>
      </c>
      <c r="R37" s="276">
        <f t="shared" si="85"/>
        <v>1</v>
      </c>
      <c r="S37" s="276">
        <f t="shared" si="85"/>
        <v>1</v>
      </c>
      <c r="T37" s="276">
        <f t="shared" si="85"/>
        <v>0</v>
      </c>
      <c r="U37" s="276">
        <f t="shared" si="85"/>
        <v>0</v>
      </c>
      <c r="V37" s="276">
        <f t="shared" si="49"/>
        <v>0</v>
      </c>
      <c r="W37" s="276">
        <f t="shared" si="49"/>
        <v>0</v>
      </c>
      <c r="X37" s="276">
        <f t="shared" si="49"/>
        <v>0</v>
      </c>
      <c r="Y37" s="276">
        <f t="shared" si="49"/>
        <v>0</v>
      </c>
      <c r="Z37" s="276">
        <f t="shared" si="49"/>
        <v>0</v>
      </c>
      <c r="AA37" s="276">
        <f t="shared" si="49"/>
        <v>1</v>
      </c>
      <c r="AB37" s="276">
        <f t="shared" si="49"/>
        <v>1</v>
      </c>
      <c r="AC37" s="276">
        <f t="shared" si="49"/>
        <v>0</v>
      </c>
      <c r="AD37" s="276">
        <f t="shared" ref="AD37:AH37" si="94">AD36</f>
        <v>0</v>
      </c>
      <c r="AE37" s="276">
        <f t="shared" si="94"/>
        <v>1</v>
      </c>
      <c r="AF37" s="276">
        <f t="shared" si="94"/>
        <v>0</v>
      </c>
      <c r="AG37" s="276">
        <f t="shared" si="94"/>
        <v>0</v>
      </c>
      <c r="AH37" s="276">
        <f t="shared" si="94"/>
        <v>1</v>
      </c>
      <c r="AI37" s="276">
        <f t="shared" ref="AI37:AJ37" si="95">AI36</f>
        <v>0</v>
      </c>
      <c r="AJ37" s="276">
        <f t="shared" si="95"/>
        <v>0</v>
      </c>
      <c r="AK37" s="276">
        <f t="shared" si="49"/>
        <v>0</v>
      </c>
    </row>
    <row r="38" spans="1:37" s="261" customFormat="1" ht="12" customHeight="1" x14ac:dyDescent="0.2">
      <c r="A38" s="262" t="s">
        <v>486</v>
      </c>
      <c r="B38" s="263" t="s">
        <v>12</v>
      </c>
      <c r="C38" s="264"/>
      <c r="D38" s="265">
        <v>750</v>
      </c>
      <c r="E38" s="265">
        <v>2000</v>
      </c>
      <c r="F38" s="264">
        <v>2.0699999999999998</v>
      </c>
      <c r="G38" s="264">
        <v>0.04</v>
      </c>
      <c r="H38" s="264">
        <f t="shared" si="0"/>
        <v>80</v>
      </c>
      <c r="I38" s="264" t="s">
        <v>210</v>
      </c>
      <c r="J38" s="264" t="s">
        <v>53</v>
      </c>
      <c r="K38" s="264" t="s">
        <v>56</v>
      </c>
      <c r="L38" s="264" t="s">
        <v>45</v>
      </c>
      <c r="M38" s="276">
        <f t="shared" si="9"/>
        <v>0</v>
      </c>
      <c r="N38" s="276">
        <f t="shared" ref="N38:U38" si="96">N37</f>
        <v>1</v>
      </c>
      <c r="O38" s="276">
        <f t="shared" si="96"/>
        <v>0</v>
      </c>
      <c r="P38" s="276">
        <f t="shared" si="96"/>
        <v>0</v>
      </c>
      <c r="Q38" s="276">
        <f t="shared" si="96"/>
        <v>0</v>
      </c>
      <c r="R38" s="276">
        <f t="shared" si="96"/>
        <v>1</v>
      </c>
      <c r="S38" s="276">
        <f t="shared" si="96"/>
        <v>1</v>
      </c>
      <c r="T38" s="276">
        <f t="shared" si="96"/>
        <v>0</v>
      </c>
      <c r="U38" s="276">
        <f t="shared" si="96"/>
        <v>0</v>
      </c>
      <c r="V38" s="276">
        <f t="shared" si="49"/>
        <v>0</v>
      </c>
      <c r="W38" s="276">
        <f t="shared" si="49"/>
        <v>0</v>
      </c>
      <c r="X38" s="276">
        <f t="shared" si="49"/>
        <v>0</v>
      </c>
      <c r="Y38" s="276">
        <f t="shared" si="49"/>
        <v>0</v>
      </c>
      <c r="Z38" s="276">
        <f t="shared" si="49"/>
        <v>0</v>
      </c>
      <c r="AA38" s="276">
        <f t="shared" si="49"/>
        <v>1</v>
      </c>
      <c r="AB38" s="276">
        <v>0</v>
      </c>
      <c r="AC38" s="276">
        <f t="shared" si="49"/>
        <v>0</v>
      </c>
      <c r="AD38" s="276">
        <f t="shared" ref="AD38:AH38" si="97">AD37</f>
        <v>0</v>
      </c>
      <c r="AE38" s="276">
        <f t="shared" si="97"/>
        <v>1</v>
      </c>
      <c r="AF38" s="276">
        <f t="shared" si="97"/>
        <v>0</v>
      </c>
      <c r="AG38" s="276">
        <f t="shared" si="97"/>
        <v>0</v>
      </c>
      <c r="AH38" s="276">
        <f t="shared" si="97"/>
        <v>1</v>
      </c>
      <c r="AI38" s="276">
        <f t="shared" ref="AI38:AJ38" si="98">AI37</f>
        <v>0</v>
      </c>
      <c r="AJ38" s="276">
        <f t="shared" si="98"/>
        <v>0</v>
      </c>
      <c r="AK38" s="276">
        <f t="shared" si="49"/>
        <v>0</v>
      </c>
    </row>
    <row r="39" spans="1:37" s="261" customFormat="1" ht="12" customHeight="1" x14ac:dyDescent="0.2">
      <c r="A39" s="262" t="s">
        <v>486</v>
      </c>
      <c r="B39" s="263" t="str">
        <f>B38</f>
        <v>40A</v>
      </c>
      <c r="C39" s="264"/>
      <c r="D39" s="265">
        <f>D38</f>
        <v>750</v>
      </c>
      <c r="E39" s="265">
        <f>E38</f>
        <v>2000</v>
      </c>
      <c r="F39" s="264">
        <v>2.96</v>
      </c>
      <c r="G39" s="264">
        <f>G38</f>
        <v>0.04</v>
      </c>
      <c r="H39" s="264">
        <f t="shared" si="0"/>
        <v>80</v>
      </c>
      <c r="I39" s="264" t="str">
        <f t="shared" ref="I39:U40" si="99">I38</f>
        <v>490x670x620</v>
      </c>
      <c r="J39" s="264" t="str">
        <f t="shared" si="99"/>
        <v>225</v>
      </c>
      <c r="K39" s="264" t="str">
        <f>K38</f>
        <v>170</v>
      </c>
      <c r="L39" s="264" t="str">
        <f>L38</f>
        <v>8,8</v>
      </c>
      <c r="M39" s="276">
        <f t="shared" si="9"/>
        <v>0</v>
      </c>
      <c r="N39" s="276">
        <f t="shared" si="99"/>
        <v>1</v>
      </c>
      <c r="O39" s="276">
        <f t="shared" si="99"/>
        <v>0</v>
      </c>
      <c r="P39" s="276">
        <f t="shared" si="99"/>
        <v>0</v>
      </c>
      <c r="Q39" s="276">
        <f t="shared" si="99"/>
        <v>0</v>
      </c>
      <c r="R39" s="276">
        <f t="shared" si="99"/>
        <v>1</v>
      </c>
      <c r="S39" s="276">
        <f t="shared" si="99"/>
        <v>1</v>
      </c>
      <c r="T39" s="276">
        <f t="shared" si="99"/>
        <v>0</v>
      </c>
      <c r="U39" s="276">
        <f t="shared" si="99"/>
        <v>0</v>
      </c>
      <c r="V39" s="276">
        <f t="shared" si="49"/>
        <v>0</v>
      </c>
      <c r="W39" s="276">
        <f t="shared" si="49"/>
        <v>0</v>
      </c>
      <c r="X39" s="276">
        <f t="shared" si="49"/>
        <v>0</v>
      </c>
      <c r="Y39" s="276">
        <f t="shared" si="49"/>
        <v>0</v>
      </c>
      <c r="Z39" s="276">
        <f t="shared" si="49"/>
        <v>0</v>
      </c>
      <c r="AA39" s="276">
        <f t="shared" si="49"/>
        <v>1</v>
      </c>
      <c r="AB39" s="276">
        <f t="shared" si="49"/>
        <v>0</v>
      </c>
      <c r="AC39" s="276">
        <f t="shared" si="49"/>
        <v>0</v>
      </c>
      <c r="AD39" s="276">
        <f t="shared" ref="AD39:AH39" si="100">AD38</f>
        <v>0</v>
      </c>
      <c r="AE39" s="276">
        <f t="shared" si="100"/>
        <v>1</v>
      </c>
      <c r="AF39" s="276">
        <f t="shared" si="100"/>
        <v>0</v>
      </c>
      <c r="AG39" s="276">
        <f t="shared" si="100"/>
        <v>0</v>
      </c>
      <c r="AH39" s="276">
        <f t="shared" si="100"/>
        <v>1</v>
      </c>
      <c r="AI39" s="276">
        <f t="shared" ref="AI39:AJ39" si="101">AI38</f>
        <v>0</v>
      </c>
      <c r="AJ39" s="276">
        <f t="shared" si="101"/>
        <v>0</v>
      </c>
      <c r="AK39" s="276">
        <f t="shared" si="49"/>
        <v>0</v>
      </c>
    </row>
    <row r="40" spans="1:37" s="261" customFormat="1" ht="12" customHeight="1" x14ac:dyDescent="0.2">
      <c r="A40" s="262" t="s">
        <v>486</v>
      </c>
      <c r="B40" s="263" t="s">
        <v>12</v>
      </c>
      <c r="C40" s="264"/>
      <c r="D40" s="265">
        <f>D39</f>
        <v>750</v>
      </c>
      <c r="E40" s="265">
        <f>E39</f>
        <v>2000</v>
      </c>
      <c r="F40" s="264">
        <v>3.44</v>
      </c>
      <c r="G40" s="264">
        <v>3.4000000000000002E-2</v>
      </c>
      <c r="H40" s="264">
        <f t="shared" si="0"/>
        <v>68</v>
      </c>
      <c r="I40" s="264" t="str">
        <f t="shared" si="99"/>
        <v>490x670x620</v>
      </c>
      <c r="J40" s="264" t="str">
        <f t="shared" si="99"/>
        <v>225</v>
      </c>
      <c r="K40" s="264" t="str">
        <f>K39</f>
        <v>170</v>
      </c>
      <c r="L40" s="264" t="str">
        <f>L39</f>
        <v>8,8</v>
      </c>
      <c r="M40" s="276">
        <f t="shared" si="9"/>
        <v>0</v>
      </c>
      <c r="N40" s="276">
        <f t="shared" si="99"/>
        <v>1</v>
      </c>
      <c r="O40" s="276">
        <f t="shared" si="99"/>
        <v>0</v>
      </c>
      <c r="P40" s="276">
        <f t="shared" si="99"/>
        <v>0</v>
      </c>
      <c r="Q40" s="276">
        <f t="shared" si="99"/>
        <v>0</v>
      </c>
      <c r="R40" s="276">
        <f t="shared" si="99"/>
        <v>1</v>
      </c>
      <c r="S40" s="276">
        <f t="shared" si="99"/>
        <v>1</v>
      </c>
      <c r="T40" s="276">
        <f t="shared" si="99"/>
        <v>0</v>
      </c>
      <c r="U40" s="276">
        <f t="shared" si="99"/>
        <v>0</v>
      </c>
      <c r="V40" s="276">
        <f t="shared" si="49"/>
        <v>0</v>
      </c>
      <c r="W40" s="276">
        <f t="shared" si="49"/>
        <v>0</v>
      </c>
      <c r="X40" s="276">
        <f t="shared" si="49"/>
        <v>0</v>
      </c>
      <c r="Y40" s="276">
        <f t="shared" si="49"/>
        <v>0</v>
      </c>
      <c r="Z40" s="276">
        <f t="shared" si="49"/>
        <v>0</v>
      </c>
      <c r="AA40" s="276">
        <f t="shared" si="49"/>
        <v>1</v>
      </c>
      <c r="AB40" s="276">
        <f t="shared" si="49"/>
        <v>0</v>
      </c>
      <c r="AC40" s="276">
        <f t="shared" si="49"/>
        <v>0</v>
      </c>
      <c r="AD40" s="276">
        <f t="shared" ref="AD40:AH40" si="102">AD39</f>
        <v>0</v>
      </c>
      <c r="AE40" s="276">
        <f t="shared" si="102"/>
        <v>1</v>
      </c>
      <c r="AF40" s="276">
        <f t="shared" si="102"/>
        <v>0</v>
      </c>
      <c r="AG40" s="276">
        <f t="shared" si="102"/>
        <v>0</v>
      </c>
      <c r="AH40" s="276">
        <f t="shared" si="102"/>
        <v>1</v>
      </c>
      <c r="AI40" s="276">
        <f t="shared" ref="AI40:AJ40" si="103">AI39</f>
        <v>0</v>
      </c>
      <c r="AJ40" s="276">
        <f t="shared" si="103"/>
        <v>0</v>
      </c>
      <c r="AK40" s="276">
        <f t="shared" si="49"/>
        <v>0</v>
      </c>
    </row>
    <row r="41" spans="1:37" s="261" customFormat="1" ht="12" customHeight="1" x14ac:dyDescent="0.2">
      <c r="A41" s="262" t="s">
        <v>486</v>
      </c>
      <c r="B41" s="263" t="s">
        <v>13</v>
      </c>
      <c r="C41" s="264"/>
      <c r="D41" s="265">
        <v>1000</v>
      </c>
      <c r="E41" s="265">
        <v>2500</v>
      </c>
      <c r="F41" s="264">
        <v>1.97</v>
      </c>
      <c r="G41" s="264">
        <v>5.2999999999999999E-2</v>
      </c>
      <c r="H41" s="264">
        <f t="shared" si="0"/>
        <v>132.5</v>
      </c>
      <c r="I41" s="264" t="s">
        <v>54</v>
      </c>
      <c r="J41" s="264" t="s">
        <v>55</v>
      </c>
      <c r="K41" s="264" t="s">
        <v>56</v>
      </c>
      <c r="L41" s="264" t="s">
        <v>46</v>
      </c>
      <c r="M41" s="276">
        <f t="shared" si="9"/>
        <v>0</v>
      </c>
      <c r="N41" s="276">
        <f t="shared" ref="N41:U41" si="104">N40</f>
        <v>1</v>
      </c>
      <c r="O41" s="276">
        <f t="shared" si="104"/>
        <v>0</v>
      </c>
      <c r="P41" s="276">
        <f t="shared" si="104"/>
        <v>0</v>
      </c>
      <c r="Q41" s="276">
        <v>1</v>
      </c>
      <c r="R41" s="276">
        <f t="shared" si="104"/>
        <v>1</v>
      </c>
      <c r="S41" s="276">
        <f t="shared" si="104"/>
        <v>1</v>
      </c>
      <c r="T41" s="276">
        <f t="shared" si="104"/>
        <v>0</v>
      </c>
      <c r="U41" s="276">
        <f t="shared" si="104"/>
        <v>0</v>
      </c>
      <c r="V41" s="276">
        <f t="shared" si="49"/>
        <v>0</v>
      </c>
      <c r="W41" s="276">
        <f t="shared" si="49"/>
        <v>0</v>
      </c>
      <c r="X41" s="276">
        <f t="shared" si="49"/>
        <v>0</v>
      </c>
      <c r="Y41" s="276">
        <v>0</v>
      </c>
      <c r="Z41" s="276">
        <v>1</v>
      </c>
      <c r="AA41" s="276">
        <f t="shared" ref="AA41:AK41" si="105">AA40</f>
        <v>1</v>
      </c>
      <c r="AB41" s="276">
        <v>1</v>
      </c>
      <c r="AC41" s="276">
        <f t="shared" si="105"/>
        <v>0</v>
      </c>
      <c r="AD41" s="276">
        <f>AD40</f>
        <v>0</v>
      </c>
      <c r="AE41" s="276">
        <f>AE40</f>
        <v>1</v>
      </c>
      <c r="AF41" s="276">
        <f>AF40</f>
        <v>0</v>
      </c>
      <c r="AG41" s="276">
        <v>0</v>
      </c>
      <c r="AH41" s="276">
        <v>1</v>
      </c>
      <c r="AI41" s="276">
        <v>1</v>
      </c>
      <c r="AJ41" s="276">
        <v>1</v>
      </c>
      <c r="AK41" s="276">
        <f t="shared" si="105"/>
        <v>0</v>
      </c>
    </row>
    <row r="42" spans="1:37" s="261" customFormat="1" ht="12" customHeight="1" x14ac:dyDescent="0.2">
      <c r="A42" s="262" t="s">
        <v>486</v>
      </c>
      <c r="B42" s="263" t="str">
        <f t="shared" ref="B42:B49" si="106">B41</f>
        <v>MB170</v>
      </c>
      <c r="C42" s="264"/>
      <c r="D42" s="265">
        <f t="shared" ref="D42:E49" si="107">D41</f>
        <v>1000</v>
      </c>
      <c r="E42" s="265">
        <f t="shared" si="107"/>
        <v>2500</v>
      </c>
      <c r="F42" s="264">
        <v>2.52</v>
      </c>
      <c r="G42" s="264">
        <f t="shared" ref="G42:U45" si="108">G41</f>
        <v>5.2999999999999999E-2</v>
      </c>
      <c r="H42" s="264">
        <f t="shared" si="0"/>
        <v>132.5</v>
      </c>
      <c r="I42" s="264" t="str">
        <f t="shared" si="108"/>
        <v>485x610x656</v>
      </c>
      <c r="J42" s="264" t="str">
        <f t="shared" si="108"/>
        <v>240</v>
      </c>
      <c r="K42" s="264" t="str">
        <f t="shared" ref="K42:L49" si="109">K41</f>
        <v>170</v>
      </c>
      <c r="L42" s="264" t="str">
        <f t="shared" si="109"/>
        <v>16</v>
      </c>
      <c r="M42" s="276">
        <f t="shared" si="9"/>
        <v>0</v>
      </c>
      <c r="N42" s="276">
        <f t="shared" si="108"/>
        <v>1</v>
      </c>
      <c r="O42" s="276">
        <f t="shared" si="108"/>
        <v>0</v>
      </c>
      <c r="P42" s="276">
        <f t="shared" si="108"/>
        <v>0</v>
      </c>
      <c r="Q42" s="276">
        <f t="shared" si="108"/>
        <v>1</v>
      </c>
      <c r="R42" s="276">
        <f t="shared" si="108"/>
        <v>1</v>
      </c>
      <c r="S42" s="276">
        <f t="shared" si="108"/>
        <v>1</v>
      </c>
      <c r="T42" s="276">
        <f t="shared" si="108"/>
        <v>0</v>
      </c>
      <c r="U42" s="276">
        <f t="shared" si="108"/>
        <v>0</v>
      </c>
      <c r="V42" s="276">
        <f t="shared" si="49"/>
        <v>0</v>
      </c>
      <c r="W42" s="276">
        <f t="shared" si="49"/>
        <v>0</v>
      </c>
      <c r="X42" s="276">
        <f t="shared" si="49"/>
        <v>0</v>
      </c>
      <c r="Y42" s="276">
        <f t="shared" si="49"/>
        <v>0</v>
      </c>
      <c r="Z42" s="276">
        <f t="shared" si="49"/>
        <v>1</v>
      </c>
      <c r="AA42" s="276">
        <f t="shared" si="49"/>
        <v>1</v>
      </c>
      <c r="AB42" s="276">
        <f t="shared" si="49"/>
        <v>1</v>
      </c>
      <c r="AC42" s="276">
        <f t="shared" si="49"/>
        <v>0</v>
      </c>
      <c r="AD42" s="276">
        <f t="shared" ref="AD42:AH42" si="110">AD41</f>
        <v>0</v>
      </c>
      <c r="AE42" s="276">
        <f t="shared" si="110"/>
        <v>1</v>
      </c>
      <c r="AF42" s="276">
        <f t="shared" si="110"/>
        <v>0</v>
      </c>
      <c r="AG42" s="276">
        <f t="shared" si="110"/>
        <v>0</v>
      </c>
      <c r="AH42" s="276">
        <f t="shared" si="110"/>
        <v>1</v>
      </c>
      <c r="AI42" s="276">
        <f t="shared" ref="AI42:AJ42" si="111">AI41</f>
        <v>1</v>
      </c>
      <c r="AJ42" s="276">
        <f t="shared" si="111"/>
        <v>1</v>
      </c>
      <c r="AK42" s="276">
        <f t="shared" si="49"/>
        <v>0</v>
      </c>
    </row>
    <row r="43" spans="1:37" s="261" customFormat="1" ht="12" customHeight="1" x14ac:dyDescent="0.2">
      <c r="A43" s="262" t="s">
        <v>486</v>
      </c>
      <c r="B43" s="263" t="str">
        <f t="shared" si="106"/>
        <v>MB170</v>
      </c>
      <c r="C43" s="264"/>
      <c r="D43" s="265">
        <f t="shared" si="107"/>
        <v>1000</v>
      </c>
      <c r="E43" s="265">
        <f t="shared" si="107"/>
        <v>2500</v>
      </c>
      <c r="F43" s="264">
        <v>3.04</v>
      </c>
      <c r="G43" s="264">
        <f t="shared" si="108"/>
        <v>5.2999999999999999E-2</v>
      </c>
      <c r="H43" s="264">
        <f t="shared" si="0"/>
        <v>132.5</v>
      </c>
      <c r="I43" s="264" t="str">
        <f t="shared" si="108"/>
        <v>485x610x656</v>
      </c>
      <c r="J43" s="264" t="str">
        <f t="shared" si="108"/>
        <v>240</v>
      </c>
      <c r="K43" s="264" t="str">
        <f t="shared" si="109"/>
        <v>170</v>
      </c>
      <c r="L43" s="264" t="str">
        <f t="shared" si="109"/>
        <v>16</v>
      </c>
      <c r="M43" s="276">
        <f t="shared" si="9"/>
        <v>0</v>
      </c>
      <c r="N43" s="276">
        <f t="shared" si="108"/>
        <v>1</v>
      </c>
      <c r="O43" s="276">
        <f t="shared" si="108"/>
        <v>0</v>
      </c>
      <c r="P43" s="276">
        <f t="shared" si="108"/>
        <v>0</v>
      </c>
      <c r="Q43" s="276">
        <f t="shared" si="108"/>
        <v>1</v>
      </c>
      <c r="R43" s="276">
        <f t="shared" si="108"/>
        <v>1</v>
      </c>
      <c r="S43" s="276">
        <f t="shared" si="108"/>
        <v>1</v>
      </c>
      <c r="T43" s="276">
        <f t="shared" si="108"/>
        <v>0</v>
      </c>
      <c r="U43" s="276">
        <f t="shared" si="108"/>
        <v>0</v>
      </c>
      <c r="V43" s="276">
        <f t="shared" si="49"/>
        <v>0</v>
      </c>
      <c r="W43" s="276">
        <f t="shared" si="49"/>
        <v>0</v>
      </c>
      <c r="X43" s="276">
        <f t="shared" si="49"/>
        <v>0</v>
      </c>
      <c r="Y43" s="276">
        <f t="shared" si="49"/>
        <v>0</v>
      </c>
      <c r="Z43" s="276">
        <f t="shared" si="49"/>
        <v>1</v>
      </c>
      <c r="AA43" s="276">
        <f t="shared" si="49"/>
        <v>1</v>
      </c>
      <c r="AB43" s="276">
        <f t="shared" si="49"/>
        <v>1</v>
      </c>
      <c r="AC43" s="276">
        <f t="shared" si="49"/>
        <v>0</v>
      </c>
      <c r="AD43" s="276">
        <f t="shared" ref="AD43:AH43" si="112">AD42</f>
        <v>0</v>
      </c>
      <c r="AE43" s="276">
        <f t="shared" si="112"/>
        <v>1</v>
      </c>
      <c r="AF43" s="276">
        <f t="shared" si="112"/>
        <v>0</v>
      </c>
      <c r="AG43" s="276">
        <f t="shared" si="112"/>
        <v>0</v>
      </c>
      <c r="AH43" s="276">
        <f t="shared" si="112"/>
        <v>1</v>
      </c>
      <c r="AI43" s="276">
        <f t="shared" ref="AI43:AJ43" si="113">AI42</f>
        <v>1</v>
      </c>
      <c r="AJ43" s="276">
        <f t="shared" si="113"/>
        <v>1</v>
      </c>
      <c r="AK43" s="276">
        <f t="shared" si="49"/>
        <v>0</v>
      </c>
    </row>
    <row r="44" spans="1:37" s="261" customFormat="1" ht="12" customHeight="1" x14ac:dyDescent="0.2">
      <c r="A44" s="262" t="s">
        <v>486</v>
      </c>
      <c r="B44" s="263" t="str">
        <f t="shared" si="106"/>
        <v>MB170</v>
      </c>
      <c r="C44" s="264"/>
      <c r="D44" s="265">
        <f t="shared" si="107"/>
        <v>1000</v>
      </c>
      <c r="E44" s="265">
        <f t="shared" si="107"/>
        <v>2500</v>
      </c>
      <c r="F44" s="264">
        <v>3.54</v>
      </c>
      <c r="G44" s="264">
        <f t="shared" si="108"/>
        <v>5.2999999999999999E-2</v>
      </c>
      <c r="H44" s="264">
        <f t="shared" si="0"/>
        <v>132.5</v>
      </c>
      <c r="I44" s="264" t="str">
        <f t="shared" si="108"/>
        <v>485x610x656</v>
      </c>
      <c r="J44" s="264" t="str">
        <f t="shared" si="108"/>
        <v>240</v>
      </c>
      <c r="K44" s="264" t="str">
        <f t="shared" si="109"/>
        <v>170</v>
      </c>
      <c r="L44" s="264" t="str">
        <f t="shared" si="109"/>
        <v>16</v>
      </c>
      <c r="M44" s="276">
        <f t="shared" si="9"/>
        <v>0</v>
      </c>
      <c r="N44" s="276">
        <f t="shared" si="108"/>
        <v>1</v>
      </c>
      <c r="O44" s="276">
        <f t="shared" si="108"/>
        <v>0</v>
      </c>
      <c r="P44" s="276">
        <f t="shared" si="108"/>
        <v>0</v>
      </c>
      <c r="Q44" s="276">
        <f t="shared" si="108"/>
        <v>1</v>
      </c>
      <c r="R44" s="276">
        <f t="shared" si="108"/>
        <v>1</v>
      </c>
      <c r="S44" s="276">
        <f t="shared" si="108"/>
        <v>1</v>
      </c>
      <c r="T44" s="276">
        <f t="shared" si="108"/>
        <v>0</v>
      </c>
      <c r="U44" s="276">
        <f t="shared" si="108"/>
        <v>0</v>
      </c>
      <c r="V44" s="276">
        <f t="shared" si="49"/>
        <v>0</v>
      </c>
      <c r="W44" s="276">
        <f t="shared" si="49"/>
        <v>0</v>
      </c>
      <c r="X44" s="276">
        <f t="shared" si="49"/>
        <v>0</v>
      </c>
      <c r="Y44" s="276">
        <f t="shared" si="49"/>
        <v>0</v>
      </c>
      <c r="Z44" s="276">
        <f t="shared" si="49"/>
        <v>1</v>
      </c>
      <c r="AA44" s="276">
        <f t="shared" si="49"/>
        <v>1</v>
      </c>
      <c r="AB44" s="276">
        <f t="shared" si="49"/>
        <v>1</v>
      </c>
      <c r="AC44" s="276">
        <f t="shared" si="49"/>
        <v>0</v>
      </c>
      <c r="AD44" s="276">
        <f t="shared" ref="AD44:AH44" si="114">AD43</f>
        <v>0</v>
      </c>
      <c r="AE44" s="276">
        <f t="shared" si="114"/>
        <v>1</v>
      </c>
      <c r="AF44" s="276">
        <f t="shared" si="114"/>
        <v>0</v>
      </c>
      <c r="AG44" s="276">
        <f t="shared" si="114"/>
        <v>0</v>
      </c>
      <c r="AH44" s="276">
        <f t="shared" si="114"/>
        <v>1</v>
      </c>
      <c r="AI44" s="276">
        <f t="shared" ref="AI44:AJ44" si="115">AI43</f>
        <v>1</v>
      </c>
      <c r="AJ44" s="276">
        <f t="shared" si="115"/>
        <v>1</v>
      </c>
      <c r="AK44" s="276">
        <f t="shared" si="49"/>
        <v>0</v>
      </c>
    </row>
    <row r="45" spans="1:37" s="261" customFormat="1" ht="12" customHeight="1" x14ac:dyDescent="0.2">
      <c r="A45" s="262" t="s">
        <v>486</v>
      </c>
      <c r="B45" s="263" t="str">
        <f t="shared" si="106"/>
        <v>MB170</v>
      </c>
      <c r="C45" s="264"/>
      <c r="D45" s="265">
        <f t="shared" si="107"/>
        <v>1000</v>
      </c>
      <c r="E45" s="265">
        <f t="shared" si="107"/>
        <v>2500</v>
      </c>
      <c r="F45" s="264">
        <v>3.96</v>
      </c>
      <c r="G45" s="264">
        <f t="shared" si="108"/>
        <v>5.2999999999999999E-2</v>
      </c>
      <c r="H45" s="264">
        <f t="shared" si="0"/>
        <v>132.5</v>
      </c>
      <c r="I45" s="264" t="str">
        <f t="shared" si="108"/>
        <v>485x610x656</v>
      </c>
      <c r="J45" s="264" t="str">
        <f t="shared" si="108"/>
        <v>240</v>
      </c>
      <c r="K45" s="264" t="str">
        <f t="shared" si="109"/>
        <v>170</v>
      </c>
      <c r="L45" s="264" t="str">
        <f t="shared" si="109"/>
        <v>16</v>
      </c>
      <c r="M45" s="276">
        <f t="shared" si="9"/>
        <v>0</v>
      </c>
      <c r="N45" s="276">
        <f t="shared" si="108"/>
        <v>1</v>
      </c>
      <c r="O45" s="276">
        <f t="shared" si="108"/>
        <v>0</v>
      </c>
      <c r="P45" s="276">
        <f t="shared" si="108"/>
        <v>0</v>
      </c>
      <c r="Q45" s="276">
        <f t="shared" si="108"/>
        <v>1</v>
      </c>
      <c r="R45" s="276">
        <f t="shared" si="108"/>
        <v>1</v>
      </c>
      <c r="S45" s="276">
        <f t="shared" si="108"/>
        <v>1</v>
      </c>
      <c r="T45" s="276">
        <f t="shared" si="108"/>
        <v>0</v>
      </c>
      <c r="U45" s="276">
        <f t="shared" si="108"/>
        <v>0</v>
      </c>
      <c r="V45" s="276">
        <f t="shared" si="49"/>
        <v>0</v>
      </c>
      <c r="W45" s="276">
        <f t="shared" si="49"/>
        <v>0</v>
      </c>
      <c r="X45" s="276">
        <f t="shared" si="49"/>
        <v>0</v>
      </c>
      <c r="Y45" s="276">
        <f t="shared" si="49"/>
        <v>0</v>
      </c>
      <c r="Z45" s="276">
        <f t="shared" si="49"/>
        <v>1</v>
      </c>
      <c r="AA45" s="276">
        <f t="shared" si="49"/>
        <v>1</v>
      </c>
      <c r="AB45" s="276">
        <f t="shared" si="49"/>
        <v>1</v>
      </c>
      <c r="AC45" s="276">
        <f t="shared" si="49"/>
        <v>0</v>
      </c>
      <c r="AD45" s="276">
        <f t="shared" ref="AD45:AH45" si="116">AD44</f>
        <v>0</v>
      </c>
      <c r="AE45" s="276">
        <f t="shared" si="116"/>
        <v>1</v>
      </c>
      <c r="AF45" s="276">
        <f t="shared" si="116"/>
        <v>0</v>
      </c>
      <c r="AG45" s="276">
        <f t="shared" si="116"/>
        <v>0</v>
      </c>
      <c r="AH45" s="276">
        <f t="shared" si="116"/>
        <v>1</v>
      </c>
      <c r="AI45" s="276">
        <f t="shared" ref="AI45:AJ45" si="117">AI44</f>
        <v>1</v>
      </c>
      <c r="AJ45" s="276">
        <f t="shared" si="117"/>
        <v>1</v>
      </c>
      <c r="AK45" s="276">
        <f t="shared" si="49"/>
        <v>0</v>
      </c>
    </row>
    <row r="46" spans="1:37" s="261" customFormat="1" ht="12" customHeight="1" x14ac:dyDescent="0.2">
      <c r="A46" s="262" t="s">
        <v>486</v>
      </c>
      <c r="B46" s="263" t="str">
        <f t="shared" si="106"/>
        <v>MB170</v>
      </c>
      <c r="C46" s="264"/>
      <c r="D46" s="265">
        <f t="shared" si="107"/>
        <v>1000</v>
      </c>
      <c r="E46" s="265">
        <f t="shared" si="107"/>
        <v>2500</v>
      </c>
      <c r="F46" s="264">
        <v>4.5</v>
      </c>
      <c r="G46" s="264">
        <v>4.2000000000000003E-2</v>
      </c>
      <c r="H46" s="264">
        <f t="shared" si="0"/>
        <v>105</v>
      </c>
      <c r="I46" s="264" t="str">
        <f t="shared" ref="I46:U49" si="118">I45</f>
        <v>485x610x656</v>
      </c>
      <c r="J46" s="264" t="str">
        <f t="shared" si="118"/>
        <v>240</v>
      </c>
      <c r="K46" s="264" t="str">
        <f t="shared" si="109"/>
        <v>170</v>
      </c>
      <c r="L46" s="264" t="str">
        <f t="shared" si="109"/>
        <v>16</v>
      </c>
      <c r="M46" s="276">
        <f t="shared" si="9"/>
        <v>0</v>
      </c>
      <c r="N46" s="276">
        <f t="shared" si="118"/>
        <v>1</v>
      </c>
      <c r="O46" s="276">
        <f t="shared" si="118"/>
        <v>0</v>
      </c>
      <c r="P46" s="276">
        <f t="shared" si="118"/>
        <v>0</v>
      </c>
      <c r="Q46" s="276">
        <f t="shared" si="118"/>
        <v>1</v>
      </c>
      <c r="R46" s="276">
        <f t="shared" si="118"/>
        <v>1</v>
      </c>
      <c r="S46" s="276">
        <f t="shared" si="118"/>
        <v>1</v>
      </c>
      <c r="T46" s="276">
        <f t="shared" si="118"/>
        <v>0</v>
      </c>
      <c r="U46" s="276">
        <f t="shared" si="118"/>
        <v>0</v>
      </c>
      <c r="V46" s="276">
        <f t="shared" si="49"/>
        <v>0</v>
      </c>
      <c r="W46" s="276">
        <f t="shared" si="49"/>
        <v>0</v>
      </c>
      <c r="X46" s="276">
        <f t="shared" si="49"/>
        <v>0</v>
      </c>
      <c r="Y46" s="276">
        <f t="shared" si="49"/>
        <v>0</v>
      </c>
      <c r="Z46" s="276">
        <f t="shared" si="49"/>
        <v>1</v>
      </c>
      <c r="AA46" s="276">
        <f t="shared" si="49"/>
        <v>1</v>
      </c>
      <c r="AB46" s="276">
        <f t="shared" si="49"/>
        <v>1</v>
      </c>
      <c r="AC46" s="276">
        <f t="shared" si="49"/>
        <v>0</v>
      </c>
      <c r="AD46" s="276">
        <f t="shared" ref="AD46:AH46" si="119">AD45</f>
        <v>0</v>
      </c>
      <c r="AE46" s="276">
        <f t="shared" si="119"/>
        <v>1</v>
      </c>
      <c r="AF46" s="276">
        <f t="shared" si="119"/>
        <v>0</v>
      </c>
      <c r="AG46" s="276">
        <f t="shared" si="119"/>
        <v>0</v>
      </c>
      <c r="AH46" s="276">
        <f t="shared" si="119"/>
        <v>1</v>
      </c>
      <c r="AI46" s="276">
        <f t="shared" ref="AI46:AJ46" si="120">AI45</f>
        <v>1</v>
      </c>
      <c r="AJ46" s="276">
        <f t="shared" si="120"/>
        <v>1</v>
      </c>
      <c r="AK46" s="276">
        <f t="shared" si="49"/>
        <v>0</v>
      </c>
    </row>
    <row r="47" spans="1:37" s="261" customFormat="1" ht="12" customHeight="1" x14ac:dyDescent="0.2">
      <c r="A47" s="262" t="s">
        <v>486</v>
      </c>
      <c r="B47" s="263" t="str">
        <f t="shared" si="106"/>
        <v>MB170</v>
      </c>
      <c r="C47" s="264"/>
      <c r="D47" s="265">
        <f t="shared" si="107"/>
        <v>1000</v>
      </c>
      <c r="E47" s="265">
        <f t="shared" si="107"/>
        <v>2500</v>
      </c>
      <c r="F47" s="264">
        <v>5.0599999999999996</v>
      </c>
      <c r="G47" s="264">
        <f>G46</f>
        <v>4.2000000000000003E-2</v>
      </c>
      <c r="H47" s="264">
        <f t="shared" si="0"/>
        <v>105</v>
      </c>
      <c r="I47" s="264" t="str">
        <f t="shared" si="118"/>
        <v>485x610x656</v>
      </c>
      <c r="J47" s="264" t="str">
        <f t="shared" si="118"/>
        <v>240</v>
      </c>
      <c r="K47" s="264" t="str">
        <f t="shared" si="109"/>
        <v>170</v>
      </c>
      <c r="L47" s="264" t="str">
        <f t="shared" si="109"/>
        <v>16</v>
      </c>
      <c r="M47" s="276">
        <f t="shared" si="9"/>
        <v>0</v>
      </c>
      <c r="N47" s="276">
        <f t="shared" si="118"/>
        <v>1</v>
      </c>
      <c r="O47" s="276">
        <f t="shared" si="118"/>
        <v>0</v>
      </c>
      <c r="P47" s="276">
        <f t="shared" si="118"/>
        <v>0</v>
      </c>
      <c r="Q47" s="276">
        <f t="shared" si="118"/>
        <v>1</v>
      </c>
      <c r="R47" s="276">
        <f t="shared" si="118"/>
        <v>1</v>
      </c>
      <c r="S47" s="276">
        <f t="shared" si="118"/>
        <v>1</v>
      </c>
      <c r="T47" s="276">
        <f t="shared" si="118"/>
        <v>0</v>
      </c>
      <c r="U47" s="276">
        <f t="shared" si="118"/>
        <v>0</v>
      </c>
      <c r="V47" s="276">
        <f t="shared" si="49"/>
        <v>0</v>
      </c>
      <c r="W47" s="276">
        <f t="shared" si="49"/>
        <v>0</v>
      </c>
      <c r="X47" s="276">
        <f t="shared" si="49"/>
        <v>0</v>
      </c>
      <c r="Y47" s="276">
        <f t="shared" si="49"/>
        <v>0</v>
      </c>
      <c r="Z47" s="276">
        <f t="shared" si="49"/>
        <v>1</v>
      </c>
      <c r="AA47" s="276">
        <f t="shared" si="49"/>
        <v>1</v>
      </c>
      <c r="AB47" s="276">
        <f t="shared" si="49"/>
        <v>1</v>
      </c>
      <c r="AC47" s="276">
        <f t="shared" si="49"/>
        <v>0</v>
      </c>
      <c r="AD47" s="276">
        <f t="shared" ref="AD47:AH47" si="121">AD46</f>
        <v>0</v>
      </c>
      <c r="AE47" s="276">
        <f t="shared" si="121"/>
        <v>1</v>
      </c>
      <c r="AF47" s="276">
        <f t="shared" si="121"/>
        <v>0</v>
      </c>
      <c r="AG47" s="276">
        <f t="shared" si="121"/>
        <v>0</v>
      </c>
      <c r="AH47" s="276">
        <f t="shared" si="121"/>
        <v>1</v>
      </c>
      <c r="AI47" s="276">
        <f t="shared" ref="AI47:AJ47" si="122">AI46</f>
        <v>1</v>
      </c>
      <c r="AJ47" s="276">
        <f t="shared" si="122"/>
        <v>1</v>
      </c>
      <c r="AK47" s="276">
        <f t="shared" si="49"/>
        <v>0</v>
      </c>
    </row>
    <row r="48" spans="1:37" s="261" customFormat="1" ht="12" customHeight="1" x14ac:dyDescent="0.2">
      <c r="A48" s="262" t="s">
        <v>486</v>
      </c>
      <c r="B48" s="263" t="str">
        <f t="shared" si="106"/>
        <v>MB170</v>
      </c>
      <c r="C48" s="264"/>
      <c r="D48" s="265">
        <f t="shared" si="107"/>
        <v>1000</v>
      </c>
      <c r="E48" s="265">
        <f t="shared" si="107"/>
        <v>2500</v>
      </c>
      <c r="F48" s="264">
        <v>5.47</v>
      </c>
      <c r="G48" s="264">
        <v>3.6999999999999998E-2</v>
      </c>
      <c r="H48" s="264">
        <f t="shared" si="0"/>
        <v>92.5</v>
      </c>
      <c r="I48" s="264" t="str">
        <f t="shared" si="118"/>
        <v>485x610x656</v>
      </c>
      <c r="J48" s="264" t="str">
        <f t="shared" si="118"/>
        <v>240</v>
      </c>
      <c r="K48" s="264" t="str">
        <f t="shared" si="109"/>
        <v>170</v>
      </c>
      <c r="L48" s="264" t="str">
        <f t="shared" si="109"/>
        <v>16</v>
      </c>
      <c r="M48" s="276">
        <f t="shared" si="9"/>
        <v>0</v>
      </c>
      <c r="N48" s="276">
        <f t="shared" si="118"/>
        <v>1</v>
      </c>
      <c r="O48" s="276">
        <f t="shared" si="118"/>
        <v>0</v>
      </c>
      <c r="P48" s="276">
        <f t="shared" si="118"/>
        <v>0</v>
      </c>
      <c r="Q48" s="276">
        <f t="shared" si="118"/>
        <v>1</v>
      </c>
      <c r="R48" s="276">
        <f t="shared" si="118"/>
        <v>1</v>
      </c>
      <c r="S48" s="276">
        <f t="shared" si="118"/>
        <v>1</v>
      </c>
      <c r="T48" s="276">
        <f t="shared" si="118"/>
        <v>0</v>
      </c>
      <c r="U48" s="276">
        <f t="shared" si="118"/>
        <v>0</v>
      </c>
      <c r="V48" s="276">
        <f t="shared" si="49"/>
        <v>0</v>
      </c>
      <c r="W48" s="276">
        <f t="shared" si="49"/>
        <v>0</v>
      </c>
      <c r="X48" s="276">
        <f t="shared" si="49"/>
        <v>0</v>
      </c>
      <c r="Y48" s="276">
        <f t="shared" si="49"/>
        <v>0</v>
      </c>
      <c r="Z48" s="276">
        <f t="shared" si="49"/>
        <v>1</v>
      </c>
      <c r="AA48" s="276">
        <f t="shared" si="49"/>
        <v>1</v>
      </c>
      <c r="AB48" s="276">
        <f t="shared" si="49"/>
        <v>1</v>
      </c>
      <c r="AC48" s="276">
        <f t="shared" si="49"/>
        <v>0</v>
      </c>
      <c r="AD48" s="276">
        <f t="shared" ref="AD48:AH48" si="123">AD47</f>
        <v>0</v>
      </c>
      <c r="AE48" s="276">
        <f t="shared" si="123"/>
        <v>1</v>
      </c>
      <c r="AF48" s="276">
        <f t="shared" si="123"/>
        <v>0</v>
      </c>
      <c r="AG48" s="276">
        <f t="shared" si="123"/>
        <v>0</v>
      </c>
      <c r="AH48" s="276">
        <f t="shared" si="123"/>
        <v>1</v>
      </c>
      <c r="AI48" s="276">
        <f t="shared" ref="AI48:AJ48" si="124">AI47</f>
        <v>1</v>
      </c>
      <c r="AJ48" s="276">
        <f t="shared" si="124"/>
        <v>1</v>
      </c>
      <c r="AK48" s="276">
        <f t="shared" si="49"/>
        <v>0</v>
      </c>
    </row>
    <row r="49" spans="1:38" s="261" customFormat="1" ht="12" customHeight="1" x14ac:dyDescent="0.2">
      <c r="A49" s="262" t="s">
        <v>486</v>
      </c>
      <c r="B49" s="263" t="str">
        <f t="shared" si="106"/>
        <v>MB170</v>
      </c>
      <c r="C49" s="264"/>
      <c r="D49" s="265">
        <f t="shared" si="107"/>
        <v>1000</v>
      </c>
      <c r="E49" s="265">
        <f t="shared" si="107"/>
        <v>2500</v>
      </c>
      <c r="F49" s="264">
        <v>5.88</v>
      </c>
      <c r="G49" s="264">
        <f>G48</f>
        <v>3.6999999999999998E-2</v>
      </c>
      <c r="H49" s="264">
        <f t="shared" si="0"/>
        <v>92.5</v>
      </c>
      <c r="I49" s="264" t="str">
        <f t="shared" si="118"/>
        <v>485x610x656</v>
      </c>
      <c r="J49" s="264" t="str">
        <f t="shared" si="118"/>
        <v>240</v>
      </c>
      <c r="K49" s="264" t="str">
        <f t="shared" si="109"/>
        <v>170</v>
      </c>
      <c r="L49" s="264" t="str">
        <f t="shared" si="109"/>
        <v>16</v>
      </c>
      <c r="M49" s="276">
        <f t="shared" si="9"/>
        <v>0</v>
      </c>
      <c r="N49" s="276">
        <f t="shared" si="118"/>
        <v>1</v>
      </c>
      <c r="O49" s="276">
        <f t="shared" si="118"/>
        <v>0</v>
      </c>
      <c r="P49" s="276">
        <f t="shared" si="118"/>
        <v>0</v>
      </c>
      <c r="Q49" s="276">
        <f t="shared" si="118"/>
        <v>1</v>
      </c>
      <c r="R49" s="276">
        <f t="shared" si="118"/>
        <v>1</v>
      </c>
      <c r="S49" s="276">
        <f t="shared" si="118"/>
        <v>1</v>
      </c>
      <c r="T49" s="276">
        <f t="shared" si="118"/>
        <v>0</v>
      </c>
      <c r="U49" s="276">
        <f t="shared" si="118"/>
        <v>0</v>
      </c>
      <c r="V49" s="276">
        <f t="shared" si="49"/>
        <v>0</v>
      </c>
      <c r="W49" s="276">
        <f t="shared" si="49"/>
        <v>0</v>
      </c>
      <c r="X49" s="276">
        <f t="shared" si="49"/>
        <v>0</v>
      </c>
      <c r="Y49" s="276">
        <f t="shared" si="49"/>
        <v>0</v>
      </c>
      <c r="Z49" s="276">
        <f t="shared" si="49"/>
        <v>1</v>
      </c>
      <c r="AA49" s="276">
        <f t="shared" si="49"/>
        <v>1</v>
      </c>
      <c r="AB49" s="276">
        <f t="shared" si="49"/>
        <v>1</v>
      </c>
      <c r="AC49" s="276">
        <f t="shared" si="49"/>
        <v>0</v>
      </c>
      <c r="AD49" s="276">
        <f t="shared" ref="AD49:AH49" si="125">AD48</f>
        <v>0</v>
      </c>
      <c r="AE49" s="276">
        <f t="shared" si="125"/>
        <v>1</v>
      </c>
      <c r="AF49" s="276">
        <f t="shared" si="125"/>
        <v>0</v>
      </c>
      <c r="AG49" s="276">
        <f t="shared" si="125"/>
        <v>0</v>
      </c>
      <c r="AH49" s="276">
        <f t="shared" si="125"/>
        <v>1</v>
      </c>
      <c r="AI49" s="276">
        <f t="shared" ref="AI49:AJ49" si="126">AI48</f>
        <v>1</v>
      </c>
      <c r="AJ49" s="276">
        <f t="shared" si="126"/>
        <v>1</v>
      </c>
      <c r="AK49" s="276">
        <f t="shared" si="49"/>
        <v>0</v>
      </c>
    </row>
    <row r="50" spans="1:38" s="261" customFormat="1" ht="12" customHeight="1" x14ac:dyDescent="0.2">
      <c r="A50" s="262" t="s">
        <v>486</v>
      </c>
      <c r="B50" s="263" t="s">
        <v>59</v>
      </c>
      <c r="C50" s="264"/>
      <c r="D50" s="265">
        <v>1000</v>
      </c>
      <c r="E50" s="265">
        <v>2500</v>
      </c>
      <c r="F50" s="264">
        <v>1.48</v>
      </c>
      <c r="G50" s="264">
        <v>0.13600000000000001</v>
      </c>
      <c r="H50" s="264">
        <f t="shared" si="0"/>
        <v>340</v>
      </c>
      <c r="I50" s="264" t="s">
        <v>95</v>
      </c>
      <c r="J50" s="264" t="s">
        <v>53</v>
      </c>
      <c r="K50" s="264" t="s">
        <v>64</v>
      </c>
      <c r="L50" s="264" t="s">
        <v>63</v>
      </c>
      <c r="M50" s="276">
        <f t="shared" si="9"/>
        <v>0</v>
      </c>
      <c r="N50" s="276">
        <f t="shared" ref="N50:U50" si="127">N49</f>
        <v>1</v>
      </c>
      <c r="O50" s="276">
        <f t="shared" si="127"/>
        <v>0</v>
      </c>
      <c r="P50" s="276">
        <f t="shared" si="127"/>
        <v>0</v>
      </c>
      <c r="Q50" s="276">
        <f t="shared" si="127"/>
        <v>1</v>
      </c>
      <c r="R50" s="276">
        <f t="shared" si="127"/>
        <v>1</v>
      </c>
      <c r="S50" s="276">
        <f t="shared" si="127"/>
        <v>1</v>
      </c>
      <c r="T50" s="276">
        <f t="shared" si="127"/>
        <v>0</v>
      </c>
      <c r="U50" s="276">
        <f t="shared" si="127"/>
        <v>0</v>
      </c>
      <c r="V50" s="276">
        <f t="shared" si="49"/>
        <v>0</v>
      </c>
      <c r="W50" s="276">
        <f t="shared" si="49"/>
        <v>0</v>
      </c>
      <c r="X50" s="276">
        <f t="shared" si="49"/>
        <v>0</v>
      </c>
      <c r="Y50" s="276">
        <f t="shared" si="49"/>
        <v>0</v>
      </c>
      <c r="Z50" s="276">
        <f t="shared" si="49"/>
        <v>1</v>
      </c>
      <c r="AA50" s="276">
        <f t="shared" si="49"/>
        <v>1</v>
      </c>
      <c r="AB50" s="276">
        <v>0</v>
      </c>
      <c r="AC50" s="276">
        <f t="shared" si="49"/>
        <v>0</v>
      </c>
      <c r="AD50" s="276">
        <f t="shared" ref="AD50:AG50" si="128">AD49</f>
        <v>0</v>
      </c>
      <c r="AE50" s="276">
        <f t="shared" si="128"/>
        <v>1</v>
      </c>
      <c r="AF50" s="276">
        <v>1</v>
      </c>
      <c r="AG50" s="276">
        <f t="shared" si="128"/>
        <v>0</v>
      </c>
      <c r="AH50" s="276">
        <v>1</v>
      </c>
      <c r="AI50" s="276">
        <f t="shared" ref="AI50" si="129">AI49</f>
        <v>1</v>
      </c>
      <c r="AJ50" s="276">
        <v>0</v>
      </c>
      <c r="AK50" s="276">
        <v>1</v>
      </c>
      <c r="AL50" s="261" t="s">
        <v>481</v>
      </c>
    </row>
    <row r="51" spans="1:38" s="261" customFormat="1" ht="12" customHeight="1" x14ac:dyDescent="0.2">
      <c r="A51" s="262" t="s">
        <v>486</v>
      </c>
      <c r="B51" s="263" t="str">
        <f>B50</f>
        <v>120C</v>
      </c>
      <c r="C51" s="264"/>
      <c r="D51" s="265">
        <f t="shared" ref="D51:E54" si="130">D50</f>
        <v>1000</v>
      </c>
      <c r="E51" s="265">
        <f t="shared" si="130"/>
        <v>2500</v>
      </c>
      <c r="F51" s="264">
        <v>1.94</v>
      </c>
      <c r="G51" s="264">
        <f t="shared" ref="G51:U52" si="131">G50</f>
        <v>0.13600000000000001</v>
      </c>
      <c r="H51" s="264">
        <f t="shared" si="0"/>
        <v>340</v>
      </c>
      <c r="I51" s="264" t="str">
        <f t="shared" si="131"/>
        <v>352x694x650</v>
      </c>
      <c r="J51" s="264" t="str">
        <f t="shared" si="131"/>
        <v>225</v>
      </c>
      <c r="K51" s="264" t="str">
        <f t="shared" ref="K51:L54" si="132">K50</f>
        <v>180</v>
      </c>
      <c r="L51" s="264" t="str">
        <f t="shared" si="132"/>
        <v>25</v>
      </c>
      <c r="M51" s="276">
        <f t="shared" si="9"/>
        <v>0</v>
      </c>
      <c r="N51" s="276">
        <f t="shared" si="131"/>
        <v>1</v>
      </c>
      <c r="O51" s="276">
        <f t="shared" si="131"/>
        <v>0</v>
      </c>
      <c r="P51" s="276">
        <f t="shared" si="131"/>
        <v>0</v>
      </c>
      <c r="Q51" s="276">
        <f t="shared" si="131"/>
        <v>1</v>
      </c>
      <c r="R51" s="276">
        <f t="shared" si="131"/>
        <v>1</v>
      </c>
      <c r="S51" s="276">
        <f t="shared" si="131"/>
        <v>1</v>
      </c>
      <c r="T51" s="276">
        <f t="shared" si="131"/>
        <v>0</v>
      </c>
      <c r="U51" s="276">
        <f t="shared" si="131"/>
        <v>0</v>
      </c>
      <c r="V51" s="276">
        <f t="shared" ref="V51:AK80" si="133">V50</f>
        <v>0</v>
      </c>
      <c r="W51" s="276">
        <f t="shared" si="133"/>
        <v>0</v>
      </c>
      <c r="X51" s="276">
        <f t="shared" si="133"/>
        <v>0</v>
      </c>
      <c r="Y51" s="276">
        <f t="shared" si="133"/>
        <v>0</v>
      </c>
      <c r="Z51" s="276">
        <f t="shared" si="133"/>
        <v>1</v>
      </c>
      <c r="AA51" s="276">
        <f t="shared" si="133"/>
        <v>1</v>
      </c>
      <c r="AB51" s="276">
        <f t="shared" si="133"/>
        <v>0</v>
      </c>
      <c r="AC51" s="276">
        <f t="shared" si="133"/>
        <v>0</v>
      </c>
      <c r="AD51" s="276">
        <f t="shared" ref="AD51:AG51" si="134">AD50</f>
        <v>0</v>
      </c>
      <c r="AE51" s="276">
        <f t="shared" si="134"/>
        <v>1</v>
      </c>
      <c r="AF51" s="276">
        <f t="shared" si="134"/>
        <v>1</v>
      </c>
      <c r="AG51" s="276">
        <f t="shared" si="134"/>
        <v>0</v>
      </c>
      <c r="AH51" s="276">
        <v>1</v>
      </c>
      <c r="AI51" s="276">
        <f t="shared" ref="AI51" si="135">AI50</f>
        <v>1</v>
      </c>
      <c r="AJ51" s="276">
        <v>0</v>
      </c>
      <c r="AK51" s="276">
        <f t="shared" si="133"/>
        <v>1</v>
      </c>
      <c r="AL51" s="261" t="str">
        <f t="shared" ref="AL51:AL54" si="136">AL50</f>
        <v>Note: If using flexible couping, rate will rise 8%</v>
      </c>
    </row>
    <row r="52" spans="1:38" s="261" customFormat="1" ht="12" customHeight="1" x14ac:dyDescent="0.2">
      <c r="A52" s="262" t="s">
        <v>486</v>
      </c>
      <c r="B52" s="263" t="str">
        <f>B51</f>
        <v>120C</v>
      </c>
      <c r="C52" s="264"/>
      <c r="D52" s="265">
        <f t="shared" si="130"/>
        <v>1000</v>
      </c>
      <c r="E52" s="265">
        <f t="shared" si="130"/>
        <v>2500</v>
      </c>
      <c r="F52" s="264">
        <v>2.4500000000000002</v>
      </c>
      <c r="G52" s="264">
        <f t="shared" si="131"/>
        <v>0.13600000000000001</v>
      </c>
      <c r="H52" s="264">
        <f t="shared" si="0"/>
        <v>340</v>
      </c>
      <c r="I52" s="264" t="str">
        <f t="shared" si="131"/>
        <v>352x694x650</v>
      </c>
      <c r="J52" s="264" t="str">
        <f t="shared" si="131"/>
        <v>225</v>
      </c>
      <c r="K52" s="264" t="str">
        <f t="shared" si="132"/>
        <v>180</v>
      </c>
      <c r="L52" s="264" t="str">
        <f t="shared" si="132"/>
        <v>25</v>
      </c>
      <c r="M52" s="276">
        <f t="shared" si="9"/>
        <v>0</v>
      </c>
      <c r="N52" s="276">
        <f t="shared" si="131"/>
        <v>1</v>
      </c>
      <c r="O52" s="276">
        <f t="shared" si="131"/>
        <v>0</v>
      </c>
      <c r="P52" s="276">
        <f t="shared" si="131"/>
        <v>0</v>
      </c>
      <c r="Q52" s="276">
        <f t="shared" si="131"/>
        <v>1</v>
      </c>
      <c r="R52" s="276">
        <f t="shared" si="131"/>
        <v>1</v>
      </c>
      <c r="S52" s="276">
        <f t="shared" si="131"/>
        <v>1</v>
      </c>
      <c r="T52" s="276">
        <f t="shared" si="131"/>
        <v>0</v>
      </c>
      <c r="U52" s="276">
        <f t="shared" si="131"/>
        <v>0</v>
      </c>
      <c r="V52" s="276">
        <f t="shared" si="133"/>
        <v>0</v>
      </c>
      <c r="W52" s="276">
        <f t="shared" si="133"/>
        <v>0</v>
      </c>
      <c r="X52" s="276">
        <f t="shared" si="133"/>
        <v>0</v>
      </c>
      <c r="Y52" s="276">
        <f t="shared" si="133"/>
        <v>0</v>
      </c>
      <c r="Z52" s="276">
        <f t="shared" si="133"/>
        <v>1</v>
      </c>
      <c r="AA52" s="276">
        <f t="shared" si="133"/>
        <v>1</v>
      </c>
      <c r="AB52" s="276">
        <f t="shared" si="133"/>
        <v>0</v>
      </c>
      <c r="AC52" s="276">
        <f t="shared" si="133"/>
        <v>0</v>
      </c>
      <c r="AD52" s="276">
        <f t="shared" ref="AD52:AH52" si="137">AD51</f>
        <v>0</v>
      </c>
      <c r="AE52" s="276">
        <f t="shared" si="137"/>
        <v>1</v>
      </c>
      <c r="AF52" s="276">
        <f t="shared" si="137"/>
        <v>1</v>
      </c>
      <c r="AG52" s="276">
        <f t="shared" si="137"/>
        <v>0</v>
      </c>
      <c r="AH52" s="276">
        <f t="shared" si="137"/>
        <v>1</v>
      </c>
      <c r="AI52" s="276">
        <f t="shared" ref="AI52:AJ52" si="138">AI51</f>
        <v>1</v>
      </c>
      <c r="AJ52" s="276">
        <f t="shared" si="138"/>
        <v>0</v>
      </c>
      <c r="AK52" s="276">
        <f t="shared" si="133"/>
        <v>1</v>
      </c>
      <c r="AL52" s="261" t="str">
        <f t="shared" si="136"/>
        <v>Note: If using flexible couping, rate will rise 8%</v>
      </c>
    </row>
    <row r="53" spans="1:38" s="261" customFormat="1" ht="12" customHeight="1" x14ac:dyDescent="0.2">
      <c r="A53" s="262" t="s">
        <v>486</v>
      </c>
      <c r="B53" s="263" t="str">
        <f>B52</f>
        <v>120C</v>
      </c>
      <c r="C53" s="264"/>
      <c r="D53" s="265">
        <f t="shared" si="130"/>
        <v>1000</v>
      </c>
      <c r="E53" s="265">
        <f t="shared" si="130"/>
        <v>2500</v>
      </c>
      <c r="F53" s="264">
        <v>2.96</v>
      </c>
      <c r="G53" s="264">
        <v>0.122</v>
      </c>
      <c r="H53" s="264">
        <f t="shared" si="0"/>
        <v>305</v>
      </c>
      <c r="I53" s="264" t="str">
        <f t="shared" ref="I53:U54" si="139">I52</f>
        <v>352x694x650</v>
      </c>
      <c r="J53" s="264" t="str">
        <f t="shared" si="139"/>
        <v>225</v>
      </c>
      <c r="K53" s="264" t="str">
        <f t="shared" si="132"/>
        <v>180</v>
      </c>
      <c r="L53" s="264" t="str">
        <f t="shared" si="132"/>
        <v>25</v>
      </c>
      <c r="M53" s="276">
        <f t="shared" si="9"/>
        <v>0</v>
      </c>
      <c r="N53" s="276">
        <f t="shared" si="139"/>
        <v>1</v>
      </c>
      <c r="O53" s="276">
        <f t="shared" si="139"/>
        <v>0</v>
      </c>
      <c r="P53" s="276">
        <f t="shared" si="139"/>
        <v>0</v>
      </c>
      <c r="Q53" s="276">
        <f t="shared" si="139"/>
        <v>1</v>
      </c>
      <c r="R53" s="276">
        <f t="shared" si="139"/>
        <v>1</v>
      </c>
      <c r="S53" s="276">
        <f t="shared" si="139"/>
        <v>1</v>
      </c>
      <c r="T53" s="276">
        <f t="shared" si="139"/>
        <v>0</v>
      </c>
      <c r="U53" s="276">
        <f t="shared" si="139"/>
        <v>0</v>
      </c>
      <c r="V53" s="276">
        <f t="shared" si="133"/>
        <v>0</v>
      </c>
      <c r="W53" s="276">
        <f t="shared" si="133"/>
        <v>0</v>
      </c>
      <c r="X53" s="276">
        <f t="shared" si="133"/>
        <v>0</v>
      </c>
      <c r="Y53" s="276">
        <f t="shared" si="133"/>
        <v>0</v>
      </c>
      <c r="Z53" s="276">
        <f t="shared" si="133"/>
        <v>1</v>
      </c>
      <c r="AA53" s="276">
        <f t="shared" si="133"/>
        <v>1</v>
      </c>
      <c r="AB53" s="276">
        <f t="shared" si="133"/>
        <v>0</v>
      </c>
      <c r="AC53" s="276">
        <f t="shared" si="133"/>
        <v>0</v>
      </c>
      <c r="AD53" s="276">
        <f t="shared" ref="AD53:AH53" si="140">AD52</f>
        <v>0</v>
      </c>
      <c r="AE53" s="276">
        <f t="shared" si="140"/>
        <v>1</v>
      </c>
      <c r="AF53" s="276">
        <f t="shared" si="140"/>
        <v>1</v>
      </c>
      <c r="AG53" s="276">
        <f t="shared" si="140"/>
        <v>0</v>
      </c>
      <c r="AH53" s="276">
        <f t="shared" si="140"/>
        <v>1</v>
      </c>
      <c r="AI53" s="276">
        <f t="shared" ref="AI53:AJ53" si="141">AI52</f>
        <v>1</v>
      </c>
      <c r="AJ53" s="276">
        <f t="shared" si="141"/>
        <v>0</v>
      </c>
      <c r="AK53" s="276">
        <f t="shared" si="133"/>
        <v>1</v>
      </c>
      <c r="AL53" s="261" t="str">
        <f t="shared" si="136"/>
        <v>Note: If using flexible couping, rate will rise 8%</v>
      </c>
    </row>
    <row r="54" spans="1:38" s="261" customFormat="1" ht="12" customHeight="1" x14ac:dyDescent="0.2">
      <c r="A54" s="262" t="s">
        <v>486</v>
      </c>
      <c r="B54" s="263" t="str">
        <f>B53</f>
        <v>120C</v>
      </c>
      <c r="C54" s="264"/>
      <c r="D54" s="265">
        <f t="shared" si="130"/>
        <v>1000</v>
      </c>
      <c r="E54" s="265">
        <f t="shared" si="130"/>
        <v>2500</v>
      </c>
      <c r="F54" s="264">
        <v>3.35</v>
      </c>
      <c r="G54" s="264">
        <v>0.109</v>
      </c>
      <c r="H54" s="264">
        <f t="shared" si="0"/>
        <v>272.5</v>
      </c>
      <c r="I54" s="264" t="str">
        <f t="shared" si="139"/>
        <v>352x694x650</v>
      </c>
      <c r="J54" s="264" t="str">
        <f t="shared" si="139"/>
        <v>225</v>
      </c>
      <c r="K54" s="264" t="str">
        <f t="shared" si="132"/>
        <v>180</v>
      </c>
      <c r="L54" s="264" t="str">
        <f t="shared" si="132"/>
        <v>25</v>
      </c>
      <c r="M54" s="276">
        <f t="shared" si="9"/>
        <v>0</v>
      </c>
      <c r="N54" s="276">
        <f t="shared" si="139"/>
        <v>1</v>
      </c>
      <c r="O54" s="276">
        <f t="shared" si="139"/>
        <v>0</v>
      </c>
      <c r="P54" s="276">
        <f t="shared" si="139"/>
        <v>0</v>
      </c>
      <c r="Q54" s="276">
        <f t="shared" si="139"/>
        <v>1</v>
      </c>
      <c r="R54" s="276">
        <f t="shared" si="139"/>
        <v>1</v>
      </c>
      <c r="S54" s="276">
        <f t="shared" si="139"/>
        <v>1</v>
      </c>
      <c r="T54" s="276">
        <f t="shared" si="139"/>
        <v>0</v>
      </c>
      <c r="U54" s="276">
        <f t="shared" si="139"/>
        <v>0</v>
      </c>
      <c r="V54" s="276">
        <f t="shared" si="133"/>
        <v>0</v>
      </c>
      <c r="W54" s="276">
        <f t="shared" si="133"/>
        <v>0</v>
      </c>
      <c r="X54" s="276">
        <f t="shared" si="133"/>
        <v>0</v>
      </c>
      <c r="Y54" s="276">
        <f t="shared" si="133"/>
        <v>0</v>
      </c>
      <c r="Z54" s="276">
        <f t="shared" si="133"/>
        <v>1</v>
      </c>
      <c r="AA54" s="276">
        <f t="shared" si="133"/>
        <v>1</v>
      </c>
      <c r="AB54" s="276">
        <f t="shared" si="133"/>
        <v>0</v>
      </c>
      <c r="AC54" s="276">
        <f t="shared" si="133"/>
        <v>0</v>
      </c>
      <c r="AD54" s="276">
        <f t="shared" ref="AD54:AH54" si="142">AD53</f>
        <v>0</v>
      </c>
      <c r="AE54" s="276">
        <f t="shared" si="142"/>
        <v>1</v>
      </c>
      <c r="AF54" s="276">
        <f t="shared" si="142"/>
        <v>1</v>
      </c>
      <c r="AG54" s="276">
        <f t="shared" si="142"/>
        <v>0</v>
      </c>
      <c r="AH54" s="276">
        <f t="shared" si="142"/>
        <v>1</v>
      </c>
      <c r="AI54" s="276">
        <f t="shared" ref="AI54:AJ54" si="143">AI53</f>
        <v>1</v>
      </c>
      <c r="AJ54" s="276">
        <f t="shared" si="143"/>
        <v>0</v>
      </c>
      <c r="AK54" s="276">
        <f t="shared" si="133"/>
        <v>1</v>
      </c>
      <c r="AL54" s="261" t="str">
        <f t="shared" si="136"/>
        <v>Note: If using flexible couping, rate will rise 8%</v>
      </c>
    </row>
    <row r="55" spans="1:38" s="261" customFormat="1" ht="12" customHeight="1" x14ac:dyDescent="0.2">
      <c r="A55" s="262" t="s">
        <v>486</v>
      </c>
      <c r="B55" s="263" t="s">
        <v>65</v>
      </c>
      <c r="C55" s="264"/>
      <c r="D55" s="265">
        <v>1000</v>
      </c>
      <c r="E55" s="265">
        <v>2000</v>
      </c>
      <c r="F55" s="264">
        <v>2.0299999999999998</v>
      </c>
      <c r="G55" s="264">
        <v>0.13400000000000001</v>
      </c>
      <c r="H55" s="264">
        <f t="shared" si="0"/>
        <v>268</v>
      </c>
      <c r="I55" s="264" t="s">
        <v>97</v>
      </c>
      <c r="J55" s="264" t="s">
        <v>87</v>
      </c>
      <c r="K55" s="264" t="s">
        <v>53</v>
      </c>
      <c r="L55" s="264" t="s">
        <v>85</v>
      </c>
      <c r="M55" s="276">
        <f t="shared" si="9"/>
        <v>0</v>
      </c>
      <c r="N55" s="276">
        <f t="shared" ref="N55:U55" si="144">N54</f>
        <v>1</v>
      </c>
      <c r="O55" s="276">
        <f t="shared" si="144"/>
        <v>0</v>
      </c>
      <c r="P55" s="276">
        <f t="shared" si="144"/>
        <v>0</v>
      </c>
      <c r="Q55" s="276">
        <f t="shared" si="144"/>
        <v>1</v>
      </c>
      <c r="R55" s="276">
        <v>0</v>
      </c>
      <c r="S55" s="276">
        <v>0</v>
      </c>
      <c r="T55" s="276">
        <f t="shared" si="144"/>
        <v>0</v>
      </c>
      <c r="U55" s="276">
        <f t="shared" si="144"/>
        <v>0</v>
      </c>
      <c r="V55" s="276">
        <f t="shared" si="133"/>
        <v>0</v>
      </c>
      <c r="W55" s="276">
        <f t="shared" si="133"/>
        <v>0</v>
      </c>
      <c r="X55" s="276">
        <f t="shared" si="133"/>
        <v>0</v>
      </c>
      <c r="Y55" s="276">
        <f t="shared" si="133"/>
        <v>0</v>
      </c>
      <c r="Z55" s="276">
        <f t="shared" si="133"/>
        <v>1</v>
      </c>
      <c r="AA55" s="276">
        <v>0</v>
      </c>
      <c r="AB55" s="276">
        <v>0</v>
      </c>
      <c r="AC55" s="276">
        <f t="shared" ref="AC55" si="145">AC54</f>
        <v>0</v>
      </c>
      <c r="AD55" s="276">
        <f t="shared" ref="AD55:AH55" si="146">AD54</f>
        <v>0</v>
      </c>
      <c r="AE55" s="276">
        <f t="shared" si="146"/>
        <v>1</v>
      </c>
      <c r="AF55" s="276">
        <v>0</v>
      </c>
      <c r="AG55" s="276">
        <f t="shared" si="146"/>
        <v>0</v>
      </c>
      <c r="AH55" s="276">
        <f t="shared" si="146"/>
        <v>1</v>
      </c>
      <c r="AI55" s="276">
        <f t="shared" ref="AI55:AJ55" si="147">AI54</f>
        <v>1</v>
      </c>
      <c r="AJ55" s="276">
        <f t="shared" si="147"/>
        <v>0</v>
      </c>
      <c r="AK55" s="276">
        <v>0</v>
      </c>
    </row>
    <row r="56" spans="1:38" s="261" customFormat="1" ht="12" customHeight="1" x14ac:dyDescent="0.2">
      <c r="A56" s="262" t="s">
        <v>486</v>
      </c>
      <c r="B56" s="263" t="str">
        <f t="shared" ref="B56:B63" si="148">B55</f>
        <v>135A</v>
      </c>
      <c r="C56" s="264"/>
      <c r="D56" s="265">
        <f t="shared" ref="D56:E63" si="149">D55</f>
        <v>1000</v>
      </c>
      <c r="E56" s="265">
        <f t="shared" si="149"/>
        <v>2000</v>
      </c>
      <c r="F56" s="264">
        <v>2.59</v>
      </c>
      <c r="G56" s="264">
        <f t="shared" ref="G56:U59" si="150">G55</f>
        <v>0.13400000000000001</v>
      </c>
      <c r="H56" s="264">
        <f t="shared" si="0"/>
        <v>268</v>
      </c>
      <c r="I56" s="264" t="str">
        <f t="shared" si="150"/>
        <v>578x744x830</v>
      </c>
      <c r="J56" s="264" t="str">
        <f t="shared" si="150"/>
        <v>470</v>
      </c>
      <c r="K56" s="264" t="str">
        <f t="shared" ref="K56:L63" si="151">K55</f>
        <v>225</v>
      </c>
      <c r="L56" s="264" t="str">
        <f t="shared" si="151"/>
        <v>29,4</v>
      </c>
      <c r="M56" s="276">
        <f t="shared" si="9"/>
        <v>0</v>
      </c>
      <c r="N56" s="276">
        <f t="shared" si="150"/>
        <v>1</v>
      </c>
      <c r="O56" s="276">
        <f t="shared" si="150"/>
        <v>0</v>
      </c>
      <c r="P56" s="276">
        <f t="shared" si="150"/>
        <v>0</v>
      </c>
      <c r="Q56" s="276">
        <f t="shared" si="150"/>
        <v>1</v>
      </c>
      <c r="R56" s="276">
        <f t="shared" si="150"/>
        <v>0</v>
      </c>
      <c r="S56" s="276">
        <f t="shared" si="150"/>
        <v>0</v>
      </c>
      <c r="T56" s="276">
        <f t="shared" si="150"/>
        <v>0</v>
      </c>
      <c r="U56" s="276">
        <f t="shared" si="150"/>
        <v>0</v>
      </c>
      <c r="V56" s="276">
        <f t="shared" si="133"/>
        <v>0</v>
      </c>
      <c r="W56" s="276">
        <f t="shared" si="133"/>
        <v>0</v>
      </c>
      <c r="X56" s="276">
        <f t="shared" si="133"/>
        <v>0</v>
      </c>
      <c r="Y56" s="276">
        <f t="shared" si="133"/>
        <v>0</v>
      </c>
      <c r="Z56" s="276">
        <f t="shared" si="133"/>
        <v>1</v>
      </c>
      <c r="AA56" s="276">
        <f t="shared" si="133"/>
        <v>0</v>
      </c>
      <c r="AB56" s="276">
        <f t="shared" si="133"/>
        <v>0</v>
      </c>
      <c r="AC56" s="276">
        <f t="shared" si="133"/>
        <v>0</v>
      </c>
      <c r="AD56" s="276">
        <f t="shared" ref="AD56:AH56" si="152">AD55</f>
        <v>0</v>
      </c>
      <c r="AE56" s="276">
        <f t="shared" si="152"/>
        <v>1</v>
      </c>
      <c r="AF56" s="276">
        <f t="shared" si="152"/>
        <v>0</v>
      </c>
      <c r="AG56" s="276">
        <f t="shared" si="152"/>
        <v>0</v>
      </c>
      <c r="AH56" s="276">
        <f t="shared" si="152"/>
        <v>1</v>
      </c>
      <c r="AI56" s="276">
        <f t="shared" ref="AI56:AJ56" si="153">AI55</f>
        <v>1</v>
      </c>
      <c r="AJ56" s="276">
        <f t="shared" si="153"/>
        <v>0</v>
      </c>
      <c r="AK56" s="276">
        <f t="shared" si="133"/>
        <v>0</v>
      </c>
    </row>
    <row r="57" spans="1:38" s="261" customFormat="1" ht="12" customHeight="1" x14ac:dyDescent="0.2">
      <c r="A57" s="262" t="s">
        <v>486</v>
      </c>
      <c r="B57" s="263" t="str">
        <f t="shared" si="148"/>
        <v>135A</v>
      </c>
      <c r="C57" s="264"/>
      <c r="D57" s="265">
        <f t="shared" si="149"/>
        <v>1000</v>
      </c>
      <c r="E57" s="265">
        <f t="shared" si="149"/>
        <v>2000</v>
      </c>
      <c r="F57" s="264">
        <v>3.04</v>
      </c>
      <c r="G57" s="264">
        <f t="shared" si="150"/>
        <v>0.13400000000000001</v>
      </c>
      <c r="H57" s="264">
        <f t="shared" si="0"/>
        <v>268</v>
      </c>
      <c r="I57" s="264" t="str">
        <f t="shared" si="150"/>
        <v>578x744x830</v>
      </c>
      <c r="J57" s="264" t="str">
        <f t="shared" si="150"/>
        <v>470</v>
      </c>
      <c r="K57" s="264" t="str">
        <f t="shared" si="151"/>
        <v>225</v>
      </c>
      <c r="L57" s="264" t="str">
        <f t="shared" si="151"/>
        <v>29,4</v>
      </c>
      <c r="M57" s="276">
        <f t="shared" si="9"/>
        <v>0</v>
      </c>
      <c r="N57" s="276">
        <f t="shared" si="150"/>
        <v>1</v>
      </c>
      <c r="O57" s="276">
        <f t="shared" si="150"/>
        <v>0</v>
      </c>
      <c r="P57" s="276">
        <f t="shared" si="150"/>
        <v>0</v>
      </c>
      <c r="Q57" s="276">
        <f t="shared" si="150"/>
        <v>1</v>
      </c>
      <c r="R57" s="276">
        <f t="shared" si="150"/>
        <v>0</v>
      </c>
      <c r="S57" s="276">
        <f t="shared" si="150"/>
        <v>0</v>
      </c>
      <c r="T57" s="276">
        <f t="shared" si="150"/>
        <v>0</v>
      </c>
      <c r="U57" s="276">
        <f t="shared" si="150"/>
        <v>0</v>
      </c>
      <c r="V57" s="276">
        <f t="shared" si="133"/>
        <v>0</v>
      </c>
      <c r="W57" s="276">
        <f t="shared" si="133"/>
        <v>0</v>
      </c>
      <c r="X57" s="276">
        <f t="shared" si="133"/>
        <v>0</v>
      </c>
      <c r="Y57" s="276">
        <f t="shared" si="133"/>
        <v>0</v>
      </c>
      <c r="Z57" s="276">
        <f t="shared" si="133"/>
        <v>1</v>
      </c>
      <c r="AA57" s="276">
        <f t="shared" si="133"/>
        <v>0</v>
      </c>
      <c r="AB57" s="276">
        <f t="shared" si="133"/>
        <v>0</v>
      </c>
      <c r="AC57" s="276">
        <f t="shared" si="133"/>
        <v>0</v>
      </c>
      <c r="AD57" s="276">
        <f t="shared" ref="AD57:AH57" si="154">AD56</f>
        <v>0</v>
      </c>
      <c r="AE57" s="276">
        <f t="shared" si="154"/>
        <v>1</v>
      </c>
      <c r="AF57" s="276">
        <f t="shared" si="154"/>
        <v>0</v>
      </c>
      <c r="AG57" s="276">
        <f t="shared" si="154"/>
        <v>0</v>
      </c>
      <c r="AH57" s="276">
        <f t="shared" si="154"/>
        <v>1</v>
      </c>
      <c r="AI57" s="276">
        <f t="shared" ref="AI57:AJ57" si="155">AI56</f>
        <v>1</v>
      </c>
      <c r="AJ57" s="276">
        <f t="shared" si="155"/>
        <v>0</v>
      </c>
      <c r="AK57" s="276">
        <f t="shared" si="133"/>
        <v>0</v>
      </c>
    </row>
    <row r="58" spans="1:38" s="261" customFormat="1" ht="12" customHeight="1" x14ac:dyDescent="0.2">
      <c r="A58" s="262" t="s">
        <v>486</v>
      </c>
      <c r="B58" s="263" t="str">
        <f t="shared" si="148"/>
        <v>135A</v>
      </c>
      <c r="C58" s="264"/>
      <c r="D58" s="265">
        <f t="shared" si="149"/>
        <v>1000</v>
      </c>
      <c r="E58" s="265">
        <f t="shared" si="149"/>
        <v>2000</v>
      </c>
      <c r="F58" s="264">
        <v>3.62</v>
      </c>
      <c r="G58" s="264">
        <f t="shared" si="150"/>
        <v>0.13400000000000001</v>
      </c>
      <c r="H58" s="264">
        <f t="shared" si="0"/>
        <v>268</v>
      </c>
      <c r="I58" s="264" t="str">
        <f t="shared" si="150"/>
        <v>578x744x830</v>
      </c>
      <c r="J58" s="264" t="str">
        <f t="shared" si="150"/>
        <v>470</v>
      </c>
      <c r="K58" s="264" t="str">
        <f t="shared" si="151"/>
        <v>225</v>
      </c>
      <c r="L58" s="264" t="str">
        <f t="shared" si="151"/>
        <v>29,4</v>
      </c>
      <c r="M58" s="276">
        <f t="shared" si="9"/>
        <v>0</v>
      </c>
      <c r="N58" s="276">
        <f t="shared" si="150"/>
        <v>1</v>
      </c>
      <c r="O58" s="276">
        <f t="shared" si="150"/>
        <v>0</v>
      </c>
      <c r="P58" s="276">
        <f t="shared" si="150"/>
        <v>0</v>
      </c>
      <c r="Q58" s="276">
        <f t="shared" si="150"/>
        <v>1</v>
      </c>
      <c r="R58" s="276">
        <f t="shared" si="150"/>
        <v>0</v>
      </c>
      <c r="S58" s="276">
        <f t="shared" si="150"/>
        <v>0</v>
      </c>
      <c r="T58" s="276">
        <f t="shared" si="150"/>
        <v>0</v>
      </c>
      <c r="U58" s="276">
        <f t="shared" si="150"/>
        <v>0</v>
      </c>
      <c r="V58" s="276">
        <f t="shared" si="133"/>
        <v>0</v>
      </c>
      <c r="W58" s="276">
        <f t="shared" si="133"/>
        <v>0</v>
      </c>
      <c r="X58" s="276">
        <f t="shared" si="133"/>
        <v>0</v>
      </c>
      <c r="Y58" s="276">
        <f t="shared" si="133"/>
        <v>0</v>
      </c>
      <c r="Z58" s="276">
        <f t="shared" si="133"/>
        <v>1</v>
      </c>
      <c r="AA58" s="276">
        <f t="shared" si="133"/>
        <v>0</v>
      </c>
      <c r="AB58" s="276">
        <f t="shared" si="133"/>
        <v>0</v>
      </c>
      <c r="AC58" s="276">
        <f t="shared" si="133"/>
        <v>0</v>
      </c>
      <c r="AD58" s="276">
        <f t="shared" ref="AD58:AH58" si="156">AD57</f>
        <v>0</v>
      </c>
      <c r="AE58" s="276">
        <f t="shared" si="156"/>
        <v>1</v>
      </c>
      <c r="AF58" s="276">
        <f t="shared" si="156"/>
        <v>0</v>
      </c>
      <c r="AG58" s="276">
        <f t="shared" si="156"/>
        <v>0</v>
      </c>
      <c r="AH58" s="276">
        <f t="shared" si="156"/>
        <v>1</v>
      </c>
      <c r="AI58" s="276">
        <f t="shared" ref="AI58:AJ58" si="157">AI57</f>
        <v>1</v>
      </c>
      <c r="AJ58" s="276">
        <f t="shared" si="157"/>
        <v>0</v>
      </c>
      <c r="AK58" s="276">
        <f t="shared" si="133"/>
        <v>0</v>
      </c>
    </row>
    <row r="59" spans="1:38" s="261" customFormat="1" ht="12" customHeight="1" x14ac:dyDescent="0.2">
      <c r="A59" s="262" t="s">
        <v>486</v>
      </c>
      <c r="B59" s="263" t="str">
        <f t="shared" si="148"/>
        <v>135A</v>
      </c>
      <c r="C59" s="264"/>
      <c r="D59" s="265">
        <f t="shared" si="149"/>
        <v>1000</v>
      </c>
      <c r="E59" s="265">
        <f t="shared" si="149"/>
        <v>2000</v>
      </c>
      <c r="F59" s="264">
        <v>4.1100000000000003</v>
      </c>
      <c r="G59" s="264">
        <f t="shared" si="150"/>
        <v>0.13400000000000001</v>
      </c>
      <c r="H59" s="264">
        <f t="shared" si="0"/>
        <v>268</v>
      </c>
      <c r="I59" s="264" t="str">
        <f t="shared" si="150"/>
        <v>578x744x830</v>
      </c>
      <c r="J59" s="264" t="str">
        <f t="shared" si="150"/>
        <v>470</v>
      </c>
      <c r="K59" s="264" t="str">
        <f t="shared" si="151"/>
        <v>225</v>
      </c>
      <c r="L59" s="264" t="str">
        <f t="shared" si="151"/>
        <v>29,4</v>
      </c>
      <c r="M59" s="276">
        <f t="shared" si="9"/>
        <v>0</v>
      </c>
      <c r="N59" s="276">
        <f t="shared" si="150"/>
        <v>1</v>
      </c>
      <c r="O59" s="276">
        <f t="shared" si="150"/>
        <v>0</v>
      </c>
      <c r="P59" s="276">
        <f t="shared" si="150"/>
        <v>0</v>
      </c>
      <c r="Q59" s="276">
        <f t="shared" si="150"/>
        <v>1</v>
      </c>
      <c r="R59" s="276">
        <f t="shared" si="150"/>
        <v>0</v>
      </c>
      <c r="S59" s="276">
        <f t="shared" si="150"/>
        <v>0</v>
      </c>
      <c r="T59" s="276">
        <f t="shared" si="150"/>
        <v>0</v>
      </c>
      <c r="U59" s="276">
        <f t="shared" si="150"/>
        <v>0</v>
      </c>
      <c r="V59" s="276">
        <f t="shared" si="133"/>
        <v>0</v>
      </c>
      <c r="W59" s="276">
        <f t="shared" si="133"/>
        <v>0</v>
      </c>
      <c r="X59" s="276">
        <f t="shared" si="133"/>
        <v>0</v>
      </c>
      <c r="Y59" s="276">
        <f t="shared" si="133"/>
        <v>0</v>
      </c>
      <c r="Z59" s="276">
        <f t="shared" si="133"/>
        <v>1</v>
      </c>
      <c r="AA59" s="276">
        <f t="shared" si="133"/>
        <v>0</v>
      </c>
      <c r="AB59" s="276">
        <f t="shared" si="133"/>
        <v>0</v>
      </c>
      <c r="AC59" s="276">
        <f t="shared" si="133"/>
        <v>0</v>
      </c>
      <c r="AD59" s="276">
        <f t="shared" ref="AD59:AH59" si="158">AD58</f>
        <v>0</v>
      </c>
      <c r="AE59" s="276">
        <f t="shared" si="158"/>
        <v>1</v>
      </c>
      <c r="AF59" s="276">
        <f t="shared" si="158"/>
        <v>0</v>
      </c>
      <c r="AG59" s="276">
        <f t="shared" si="158"/>
        <v>0</v>
      </c>
      <c r="AH59" s="276">
        <f t="shared" si="158"/>
        <v>1</v>
      </c>
      <c r="AI59" s="276">
        <f t="shared" ref="AI59:AJ59" si="159">AI58</f>
        <v>1</v>
      </c>
      <c r="AJ59" s="276">
        <f t="shared" si="159"/>
        <v>0</v>
      </c>
      <c r="AK59" s="276">
        <f t="shared" si="133"/>
        <v>0</v>
      </c>
    </row>
    <row r="60" spans="1:38" s="261" customFormat="1" ht="12" customHeight="1" x14ac:dyDescent="0.2">
      <c r="A60" s="262" t="s">
        <v>486</v>
      </c>
      <c r="B60" s="263" t="str">
        <f t="shared" si="148"/>
        <v>135A</v>
      </c>
      <c r="C60" s="264"/>
      <c r="D60" s="265">
        <f t="shared" si="149"/>
        <v>1000</v>
      </c>
      <c r="E60" s="265">
        <f t="shared" si="149"/>
        <v>2000</v>
      </c>
      <c r="F60" s="264">
        <v>4.6500000000000004</v>
      </c>
      <c r="G60" s="264">
        <v>0.125</v>
      </c>
      <c r="H60" s="264">
        <f t="shared" si="0"/>
        <v>250</v>
      </c>
      <c r="I60" s="264" t="str">
        <f t="shared" ref="I60:U63" si="160">I59</f>
        <v>578x744x830</v>
      </c>
      <c r="J60" s="264" t="str">
        <f t="shared" si="160"/>
        <v>470</v>
      </c>
      <c r="K60" s="264" t="str">
        <f t="shared" si="151"/>
        <v>225</v>
      </c>
      <c r="L60" s="264" t="str">
        <f t="shared" si="151"/>
        <v>29,4</v>
      </c>
      <c r="M60" s="276">
        <f t="shared" si="9"/>
        <v>0</v>
      </c>
      <c r="N60" s="276">
        <f t="shared" si="160"/>
        <v>1</v>
      </c>
      <c r="O60" s="276">
        <f t="shared" si="160"/>
        <v>0</v>
      </c>
      <c r="P60" s="276">
        <f t="shared" si="160"/>
        <v>0</v>
      </c>
      <c r="Q60" s="276">
        <f t="shared" si="160"/>
        <v>1</v>
      </c>
      <c r="R60" s="276">
        <f t="shared" si="160"/>
        <v>0</v>
      </c>
      <c r="S60" s="276">
        <f t="shared" si="160"/>
        <v>0</v>
      </c>
      <c r="T60" s="276">
        <f t="shared" si="160"/>
        <v>0</v>
      </c>
      <c r="U60" s="276">
        <f t="shared" si="160"/>
        <v>0</v>
      </c>
      <c r="V60" s="276">
        <f t="shared" si="133"/>
        <v>0</v>
      </c>
      <c r="W60" s="276">
        <f t="shared" si="133"/>
        <v>0</v>
      </c>
      <c r="X60" s="276">
        <f t="shared" si="133"/>
        <v>0</v>
      </c>
      <c r="Y60" s="276">
        <f t="shared" si="133"/>
        <v>0</v>
      </c>
      <c r="Z60" s="276">
        <f t="shared" si="133"/>
        <v>1</v>
      </c>
      <c r="AA60" s="276">
        <f t="shared" si="133"/>
        <v>0</v>
      </c>
      <c r="AB60" s="276">
        <f t="shared" si="133"/>
        <v>0</v>
      </c>
      <c r="AC60" s="276">
        <f t="shared" si="133"/>
        <v>0</v>
      </c>
      <c r="AD60" s="276">
        <f t="shared" ref="AD60:AH60" si="161">AD59</f>
        <v>0</v>
      </c>
      <c r="AE60" s="276">
        <f t="shared" si="161"/>
        <v>1</v>
      </c>
      <c r="AF60" s="276">
        <f t="shared" si="161"/>
        <v>0</v>
      </c>
      <c r="AG60" s="276">
        <f t="shared" si="161"/>
        <v>0</v>
      </c>
      <c r="AH60" s="276">
        <f t="shared" si="161"/>
        <v>1</v>
      </c>
      <c r="AI60" s="276">
        <f t="shared" ref="AI60:AJ60" si="162">AI59</f>
        <v>1</v>
      </c>
      <c r="AJ60" s="276">
        <f t="shared" si="162"/>
        <v>0</v>
      </c>
      <c r="AK60" s="276">
        <f t="shared" si="133"/>
        <v>0</v>
      </c>
    </row>
    <row r="61" spans="1:38" s="261" customFormat="1" ht="12" customHeight="1" x14ac:dyDescent="0.2">
      <c r="A61" s="262" t="s">
        <v>486</v>
      </c>
      <c r="B61" s="263" t="str">
        <f t="shared" si="148"/>
        <v>135A</v>
      </c>
      <c r="C61" s="264"/>
      <c r="D61" s="265">
        <f t="shared" si="149"/>
        <v>1000</v>
      </c>
      <c r="E61" s="265">
        <f t="shared" si="149"/>
        <v>2000</v>
      </c>
      <c r="F61" s="264">
        <v>5.0599999999999996</v>
      </c>
      <c r="G61" s="264">
        <v>0.11799999999999999</v>
      </c>
      <c r="H61" s="264">
        <f t="shared" si="0"/>
        <v>236</v>
      </c>
      <c r="I61" s="264" t="str">
        <f t="shared" si="160"/>
        <v>578x744x830</v>
      </c>
      <c r="J61" s="264" t="str">
        <f t="shared" si="160"/>
        <v>470</v>
      </c>
      <c r="K61" s="264" t="str">
        <f t="shared" si="151"/>
        <v>225</v>
      </c>
      <c r="L61" s="264" t="str">
        <f t="shared" si="151"/>
        <v>29,4</v>
      </c>
      <c r="M61" s="276">
        <f t="shared" si="9"/>
        <v>0</v>
      </c>
      <c r="N61" s="276">
        <f t="shared" si="160"/>
        <v>1</v>
      </c>
      <c r="O61" s="276">
        <f t="shared" si="160"/>
        <v>0</v>
      </c>
      <c r="P61" s="276">
        <f t="shared" si="160"/>
        <v>0</v>
      </c>
      <c r="Q61" s="276">
        <f t="shared" si="160"/>
        <v>1</v>
      </c>
      <c r="R61" s="276">
        <f t="shared" si="160"/>
        <v>0</v>
      </c>
      <c r="S61" s="276">
        <f t="shared" si="160"/>
        <v>0</v>
      </c>
      <c r="T61" s="276">
        <f t="shared" si="160"/>
        <v>0</v>
      </c>
      <c r="U61" s="276">
        <f t="shared" si="160"/>
        <v>0</v>
      </c>
      <c r="V61" s="276">
        <f t="shared" si="133"/>
        <v>0</v>
      </c>
      <c r="W61" s="276">
        <f t="shared" si="133"/>
        <v>0</v>
      </c>
      <c r="X61" s="276">
        <f t="shared" si="133"/>
        <v>0</v>
      </c>
      <c r="Y61" s="276">
        <f t="shared" si="133"/>
        <v>0</v>
      </c>
      <c r="Z61" s="276">
        <f t="shared" si="133"/>
        <v>1</v>
      </c>
      <c r="AA61" s="276">
        <f t="shared" si="133"/>
        <v>0</v>
      </c>
      <c r="AB61" s="276">
        <f t="shared" si="133"/>
        <v>0</v>
      </c>
      <c r="AC61" s="276">
        <f t="shared" si="133"/>
        <v>0</v>
      </c>
      <c r="AD61" s="276">
        <f t="shared" ref="AD61:AH61" si="163">AD60</f>
        <v>0</v>
      </c>
      <c r="AE61" s="276">
        <f t="shared" si="163"/>
        <v>1</v>
      </c>
      <c r="AF61" s="276">
        <f t="shared" si="163"/>
        <v>0</v>
      </c>
      <c r="AG61" s="276">
        <f t="shared" si="163"/>
        <v>0</v>
      </c>
      <c r="AH61" s="276">
        <f t="shared" si="163"/>
        <v>1</v>
      </c>
      <c r="AI61" s="276">
        <f t="shared" ref="AI61:AJ61" si="164">AI60</f>
        <v>1</v>
      </c>
      <c r="AJ61" s="276">
        <f t="shared" si="164"/>
        <v>0</v>
      </c>
      <c r="AK61" s="276">
        <f t="shared" si="133"/>
        <v>0</v>
      </c>
    </row>
    <row r="62" spans="1:38" s="261" customFormat="1" ht="12" customHeight="1" x14ac:dyDescent="0.2">
      <c r="A62" s="262" t="s">
        <v>486</v>
      </c>
      <c r="B62" s="263" t="str">
        <f t="shared" si="148"/>
        <v>135A</v>
      </c>
      <c r="C62" s="264"/>
      <c r="D62" s="265">
        <f t="shared" si="149"/>
        <v>1000</v>
      </c>
      <c r="E62" s="265">
        <f t="shared" si="149"/>
        <v>2000</v>
      </c>
      <c r="F62" s="264">
        <v>5.47</v>
      </c>
      <c r="G62" s="264">
        <v>0.10299999999999999</v>
      </c>
      <c r="H62" s="264">
        <f t="shared" si="0"/>
        <v>206</v>
      </c>
      <c r="I62" s="264" t="str">
        <f t="shared" si="160"/>
        <v>578x744x830</v>
      </c>
      <c r="J62" s="264" t="str">
        <f t="shared" si="160"/>
        <v>470</v>
      </c>
      <c r="K62" s="264" t="str">
        <f t="shared" si="151"/>
        <v>225</v>
      </c>
      <c r="L62" s="264" t="str">
        <f t="shared" si="151"/>
        <v>29,4</v>
      </c>
      <c r="M62" s="276">
        <f t="shared" si="9"/>
        <v>0</v>
      </c>
      <c r="N62" s="276">
        <f t="shared" si="160"/>
        <v>1</v>
      </c>
      <c r="O62" s="276">
        <f t="shared" si="160"/>
        <v>0</v>
      </c>
      <c r="P62" s="276">
        <f t="shared" si="160"/>
        <v>0</v>
      </c>
      <c r="Q62" s="276">
        <f t="shared" si="160"/>
        <v>1</v>
      </c>
      <c r="R62" s="276">
        <f t="shared" si="160"/>
        <v>0</v>
      </c>
      <c r="S62" s="276">
        <f t="shared" si="160"/>
        <v>0</v>
      </c>
      <c r="T62" s="276">
        <f t="shared" si="160"/>
        <v>0</v>
      </c>
      <c r="U62" s="276">
        <f t="shared" si="160"/>
        <v>0</v>
      </c>
      <c r="V62" s="276">
        <f t="shared" si="133"/>
        <v>0</v>
      </c>
      <c r="W62" s="276">
        <f t="shared" si="133"/>
        <v>0</v>
      </c>
      <c r="X62" s="276">
        <f t="shared" si="133"/>
        <v>0</v>
      </c>
      <c r="Y62" s="276">
        <f t="shared" si="133"/>
        <v>0</v>
      </c>
      <c r="Z62" s="276">
        <f t="shared" si="133"/>
        <v>1</v>
      </c>
      <c r="AA62" s="276">
        <f t="shared" si="133"/>
        <v>0</v>
      </c>
      <c r="AB62" s="276">
        <f t="shared" si="133"/>
        <v>0</v>
      </c>
      <c r="AC62" s="276">
        <f t="shared" si="133"/>
        <v>0</v>
      </c>
      <c r="AD62" s="276">
        <f t="shared" ref="AD62:AH62" si="165">AD61</f>
        <v>0</v>
      </c>
      <c r="AE62" s="276">
        <f t="shared" si="165"/>
        <v>1</v>
      </c>
      <c r="AF62" s="276">
        <f t="shared" si="165"/>
        <v>0</v>
      </c>
      <c r="AG62" s="276">
        <f t="shared" si="165"/>
        <v>0</v>
      </c>
      <c r="AH62" s="276">
        <f t="shared" si="165"/>
        <v>1</v>
      </c>
      <c r="AI62" s="276">
        <f t="shared" ref="AI62:AJ62" si="166">AI61</f>
        <v>1</v>
      </c>
      <c r="AJ62" s="276">
        <f t="shared" si="166"/>
        <v>0</v>
      </c>
      <c r="AK62" s="276">
        <f t="shared" si="133"/>
        <v>0</v>
      </c>
    </row>
    <row r="63" spans="1:38" s="261" customFormat="1" ht="12" customHeight="1" x14ac:dyDescent="0.2">
      <c r="A63" s="262" t="s">
        <v>486</v>
      </c>
      <c r="B63" s="263" t="str">
        <f t="shared" si="148"/>
        <v>135A</v>
      </c>
      <c r="C63" s="264"/>
      <c r="D63" s="265">
        <f t="shared" si="149"/>
        <v>1000</v>
      </c>
      <c r="E63" s="265">
        <f t="shared" si="149"/>
        <v>2000</v>
      </c>
      <c r="F63" s="264">
        <v>5.81</v>
      </c>
      <c r="G63" s="264">
        <v>9.4E-2</v>
      </c>
      <c r="H63" s="264">
        <f t="shared" si="0"/>
        <v>188</v>
      </c>
      <c r="I63" s="264" t="str">
        <f t="shared" si="160"/>
        <v>578x744x830</v>
      </c>
      <c r="J63" s="264" t="str">
        <f t="shared" si="160"/>
        <v>470</v>
      </c>
      <c r="K63" s="264" t="str">
        <f t="shared" si="151"/>
        <v>225</v>
      </c>
      <c r="L63" s="264" t="str">
        <f t="shared" si="151"/>
        <v>29,4</v>
      </c>
      <c r="M63" s="276">
        <f t="shared" si="9"/>
        <v>0</v>
      </c>
      <c r="N63" s="276">
        <f t="shared" si="160"/>
        <v>1</v>
      </c>
      <c r="O63" s="276">
        <f t="shared" si="160"/>
        <v>0</v>
      </c>
      <c r="P63" s="276">
        <f t="shared" si="160"/>
        <v>0</v>
      </c>
      <c r="Q63" s="276">
        <f t="shared" si="160"/>
        <v>1</v>
      </c>
      <c r="R63" s="276">
        <f t="shared" si="160"/>
        <v>0</v>
      </c>
      <c r="S63" s="276">
        <f t="shared" si="160"/>
        <v>0</v>
      </c>
      <c r="T63" s="276">
        <f t="shared" si="160"/>
        <v>0</v>
      </c>
      <c r="U63" s="276">
        <f t="shared" si="160"/>
        <v>0</v>
      </c>
      <c r="V63" s="276">
        <f t="shared" si="133"/>
        <v>0</v>
      </c>
      <c r="W63" s="276">
        <f t="shared" si="133"/>
        <v>0</v>
      </c>
      <c r="X63" s="276">
        <f t="shared" si="133"/>
        <v>0</v>
      </c>
      <c r="Y63" s="276">
        <f t="shared" si="133"/>
        <v>0</v>
      </c>
      <c r="Z63" s="276">
        <f t="shared" si="133"/>
        <v>1</v>
      </c>
      <c r="AA63" s="276">
        <f t="shared" si="133"/>
        <v>0</v>
      </c>
      <c r="AB63" s="276">
        <f t="shared" si="133"/>
        <v>0</v>
      </c>
      <c r="AC63" s="276">
        <f t="shared" si="133"/>
        <v>0</v>
      </c>
      <c r="AD63" s="276">
        <f t="shared" ref="AD63:AH63" si="167">AD62</f>
        <v>0</v>
      </c>
      <c r="AE63" s="276">
        <f t="shared" si="167"/>
        <v>1</v>
      </c>
      <c r="AF63" s="276">
        <f t="shared" si="167"/>
        <v>0</v>
      </c>
      <c r="AG63" s="276">
        <f t="shared" si="167"/>
        <v>0</v>
      </c>
      <c r="AH63" s="276">
        <f t="shared" si="167"/>
        <v>1</v>
      </c>
      <c r="AI63" s="276">
        <f t="shared" ref="AI63:AJ63" si="168">AI62</f>
        <v>1</v>
      </c>
      <c r="AJ63" s="276">
        <f t="shared" si="168"/>
        <v>0</v>
      </c>
      <c r="AK63" s="276">
        <f t="shared" si="133"/>
        <v>0</v>
      </c>
    </row>
    <row r="64" spans="1:38" s="261" customFormat="1" ht="12" customHeight="1" x14ac:dyDescent="0.2">
      <c r="A64" s="262" t="s">
        <v>486</v>
      </c>
      <c r="B64" s="263" t="s">
        <v>73</v>
      </c>
      <c r="C64" s="264"/>
      <c r="D64" s="265">
        <v>1000</v>
      </c>
      <c r="E64" s="265">
        <v>2500</v>
      </c>
      <c r="F64" s="264">
        <v>2</v>
      </c>
      <c r="G64" s="264">
        <v>0.15</v>
      </c>
      <c r="H64" s="264">
        <f t="shared" si="0"/>
        <v>375</v>
      </c>
      <c r="I64" s="264" t="s">
        <v>99</v>
      </c>
      <c r="J64" s="264" t="s">
        <v>90</v>
      </c>
      <c r="K64" s="264" t="s">
        <v>53</v>
      </c>
      <c r="L64" s="264" t="s">
        <v>91</v>
      </c>
      <c r="M64" s="276">
        <f t="shared" si="9"/>
        <v>0</v>
      </c>
      <c r="N64" s="276">
        <f t="shared" ref="N64:U64" si="169">N63</f>
        <v>1</v>
      </c>
      <c r="O64" s="276">
        <f t="shared" si="169"/>
        <v>0</v>
      </c>
      <c r="P64" s="276">
        <f t="shared" si="169"/>
        <v>0</v>
      </c>
      <c r="Q64" s="276">
        <f t="shared" si="169"/>
        <v>1</v>
      </c>
      <c r="R64" s="276">
        <f t="shared" si="169"/>
        <v>0</v>
      </c>
      <c r="S64" s="276">
        <f t="shared" si="169"/>
        <v>0</v>
      </c>
      <c r="T64" s="276">
        <f t="shared" si="169"/>
        <v>0</v>
      </c>
      <c r="U64" s="276">
        <f t="shared" si="169"/>
        <v>0</v>
      </c>
      <c r="V64" s="276">
        <f t="shared" si="133"/>
        <v>0</v>
      </c>
      <c r="W64" s="276">
        <f t="shared" si="133"/>
        <v>0</v>
      </c>
      <c r="X64" s="276">
        <f t="shared" si="133"/>
        <v>0</v>
      </c>
      <c r="Y64" s="276">
        <f t="shared" si="133"/>
        <v>0</v>
      </c>
      <c r="Z64" s="276">
        <f t="shared" si="133"/>
        <v>1</v>
      </c>
      <c r="AA64" s="276">
        <v>1</v>
      </c>
      <c r="AB64" s="276">
        <f t="shared" si="133"/>
        <v>0</v>
      </c>
      <c r="AC64" s="276">
        <f t="shared" si="133"/>
        <v>0</v>
      </c>
      <c r="AD64" s="276">
        <f t="shared" ref="AD64:AH64" si="170">AD63</f>
        <v>0</v>
      </c>
      <c r="AE64" s="276">
        <f t="shared" si="170"/>
        <v>1</v>
      </c>
      <c r="AF64" s="276">
        <f t="shared" si="170"/>
        <v>0</v>
      </c>
      <c r="AG64" s="276">
        <f t="shared" si="170"/>
        <v>0</v>
      </c>
      <c r="AH64" s="276">
        <f t="shared" si="170"/>
        <v>1</v>
      </c>
      <c r="AI64" s="276">
        <v>0</v>
      </c>
      <c r="AJ64" s="276">
        <v>1</v>
      </c>
      <c r="AK64" s="276">
        <f t="shared" si="133"/>
        <v>0</v>
      </c>
    </row>
    <row r="65" spans="1:37" s="261" customFormat="1" ht="12" customHeight="1" x14ac:dyDescent="0.2">
      <c r="A65" s="262" t="s">
        <v>486</v>
      </c>
      <c r="B65" s="263" t="str">
        <f>B64</f>
        <v>HC138</v>
      </c>
      <c r="C65" s="264"/>
      <c r="D65" s="265">
        <f t="shared" ref="D65:E69" si="171">D64</f>
        <v>1000</v>
      </c>
      <c r="E65" s="265">
        <f t="shared" si="171"/>
        <v>2500</v>
      </c>
      <c r="F65" s="264">
        <v>2.52</v>
      </c>
      <c r="G65" s="264">
        <f t="shared" ref="G65:U69" si="172">G64</f>
        <v>0.15</v>
      </c>
      <c r="H65" s="264">
        <f t="shared" si="0"/>
        <v>375</v>
      </c>
      <c r="I65" s="264" t="str">
        <f t="shared" si="172"/>
        <v>520x792x760</v>
      </c>
      <c r="J65" s="264" t="str">
        <f t="shared" si="172"/>
        <v>360</v>
      </c>
      <c r="K65" s="264" t="str">
        <f t="shared" ref="K65:L69" si="173">K64</f>
        <v>225</v>
      </c>
      <c r="L65" s="264" t="str">
        <f t="shared" si="173"/>
        <v>30</v>
      </c>
      <c r="M65" s="276">
        <f t="shared" si="9"/>
        <v>0</v>
      </c>
      <c r="N65" s="276">
        <f t="shared" si="172"/>
        <v>1</v>
      </c>
      <c r="O65" s="276">
        <f t="shared" si="172"/>
        <v>0</v>
      </c>
      <c r="P65" s="276">
        <f t="shared" si="172"/>
        <v>0</v>
      </c>
      <c r="Q65" s="276">
        <f t="shared" si="172"/>
        <v>1</v>
      </c>
      <c r="R65" s="276">
        <f t="shared" si="172"/>
        <v>0</v>
      </c>
      <c r="S65" s="276">
        <f t="shared" si="172"/>
        <v>0</v>
      </c>
      <c r="T65" s="276">
        <f t="shared" si="172"/>
        <v>0</v>
      </c>
      <c r="U65" s="276">
        <f t="shared" si="172"/>
        <v>0</v>
      </c>
      <c r="V65" s="276">
        <f t="shared" si="133"/>
        <v>0</v>
      </c>
      <c r="W65" s="276">
        <f t="shared" si="133"/>
        <v>0</v>
      </c>
      <c r="X65" s="276">
        <f t="shared" si="133"/>
        <v>0</v>
      </c>
      <c r="Y65" s="276">
        <f t="shared" si="133"/>
        <v>0</v>
      </c>
      <c r="Z65" s="276">
        <f t="shared" si="133"/>
        <v>1</v>
      </c>
      <c r="AA65" s="276">
        <f t="shared" si="133"/>
        <v>1</v>
      </c>
      <c r="AB65" s="276">
        <f t="shared" si="133"/>
        <v>0</v>
      </c>
      <c r="AC65" s="276">
        <f t="shared" si="133"/>
        <v>0</v>
      </c>
      <c r="AD65" s="276">
        <f t="shared" ref="AD65:AH65" si="174">AD64</f>
        <v>0</v>
      </c>
      <c r="AE65" s="276">
        <f t="shared" si="174"/>
        <v>1</v>
      </c>
      <c r="AF65" s="276">
        <f t="shared" si="174"/>
        <v>0</v>
      </c>
      <c r="AG65" s="276">
        <f t="shared" si="174"/>
        <v>0</v>
      </c>
      <c r="AH65" s="276">
        <f t="shared" si="174"/>
        <v>1</v>
      </c>
      <c r="AI65" s="276">
        <f t="shared" ref="AI65:AJ65" si="175">AI64</f>
        <v>0</v>
      </c>
      <c r="AJ65" s="276">
        <f t="shared" si="175"/>
        <v>1</v>
      </c>
      <c r="AK65" s="276">
        <f t="shared" si="133"/>
        <v>0</v>
      </c>
    </row>
    <row r="66" spans="1:37" s="261" customFormat="1" ht="12" customHeight="1" x14ac:dyDescent="0.2">
      <c r="A66" s="262" t="s">
        <v>486</v>
      </c>
      <c r="B66" s="263" t="str">
        <f>B65</f>
        <v>HC138</v>
      </c>
      <c r="C66" s="264"/>
      <c r="D66" s="265">
        <f t="shared" si="171"/>
        <v>1000</v>
      </c>
      <c r="E66" s="265">
        <f t="shared" si="171"/>
        <v>2500</v>
      </c>
      <c r="F66" s="264">
        <v>3</v>
      </c>
      <c r="G66" s="264">
        <f t="shared" si="172"/>
        <v>0.15</v>
      </c>
      <c r="H66" s="264">
        <f t="shared" si="0"/>
        <v>375</v>
      </c>
      <c r="I66" s="264" t="str">
        <f t="shared" si="172"/>
        <v>520x792x760</v>
      </c>
      <c r="J66" s="264" t="str">
        <f t="shared" si="172"/>
        <v>360</v>
      </c>
      <c r="K66" s="264" t="str">
        <f t="shared" si="173"/>
        <v>225</v>
      </c>
      <c r="L66" s="264" t="str">
        <f t="shared" si="173"/>
        <v>30</v>
      </c>
      <c r="M66" s="276">
        <f t="shared" si="9"/>
        <v>0</v>
      </c>
      <c r="N66" s="276">
        <f t="shared" si="172"/>
        <v>1</v>
      </c>
      <c r="O66" s="276">
        <f t="shared" si="172"/>
        <v>0</v>
      </c>
      <c r="P66" s="276">
        <f t="shared" si="172"/>
        <v>0</v>
      </c>
      <c r="Q66" s="276">
        <f t="shared" si="172"/>
        <v>1</v>
      </c>
      <c r="R66" s="276">
        <f t="shared" si="172"/>
        <v>0</v>
      </c>
      <c r="S66" s="276">
        <f t="shared" si="172"/>
        <v>0</v>
      </c>
      <c r="T66" s="276">
        <f t="shared" si="172"/>
        <v>0</v>
      </c>
      <c r="U66" s="276">
        <f t="shared" si="172"/>
        <v>0</v>
      </c>
      <c r="V66" s="276">
        <f t="shared" si="133"/>
        <v>0</v>
      </c>
      <c r="W66" s="276">
        <f t="shared" si="133"/>
        <v>0</v>
      </c>
      <c r="X66" s="276">
        <f t="shared" si="133"/>
        <v>0</v>
      </c>
      <c r="Y66" s="276">
        <f t="shared" si="133"/>
        <v>0</v>
      </c>
      <c r="Z66" s="276">
        <f t="shared" si="133"/>
        <v>1</v>
      </c>
      <c r="AA66" s="276">
        <f t="shared" si="133"/>
        <v>1</v>
      </c>
      <c r="AB66" s="276">
        <f t="shared" si="133"/>
        <v>0</v>
      </c>
      <c r="AC66" s="276">
        <f t="shared" si="133"/>
        <v>0</v>
      </c>
      <c r="AD66" s="276">
        <f t="shared" ref="AD66:AH66" si="176">AD65</f>
        <v>0</v>
      </c>
      <c r="AE66" s="276">
        <f t="shared" si="176"/>
        <v>1</v>
      </c>
      <c r="AF66" s="276">
        <f t="shared" si="176"/>
        <v>0</v>
      </c>
      <c r="AG66" s="276">
        <f t="shared" si="176"/>
        <v>0</v>
      </c>
      <c r="AH66" s="276">
        <f t="shared" si="176"/>
        <v>1</v>
      </c>
      <c r="AI66" s="276">
        <f t="shared" ref="AI66:AJ66" si="177">AI65</f>
        <v>0</v>
      </c>
      <c r="AJ66" s="276">
        <f t="shared" si="177"/>
        <v>1</v>
      </c>
      <c r="AK66" s="276">
        <f t="shared" si="133"/>
        <v>0</v>
      </c>
    </row>
    <row r="67" spans="1:37" s="261" customFormat="1" ht="12" customHeight="1" x14ac:dyDescent="0.2">
      <c r="A67" s="262" t="s">
        <v>486</v>
      </c>
      <c r="B67" s="263" t="str">
        <f>B66</f>
        <v>HC138</v>
      </c>
      <c r="C67" s="264"/>
      <c r="D67" s="265">
        <f t="shared" si="171"/>
        <v>1000</v>
      </c>
      <c r="E67" s="265">
        <f t="shared" si="171"/>
        <v>2500</v>
      </c>
      <c r="F67" s="264">
        <v>3.57</v>
      </c>
      <c r="G67" s="264">
        <f t="shared" si="172"/>
        <v>0.15</v>
      </c>
      <c r="H67" s="264">
        <f t="shared" ref="H67:H130" si="178">E67*G67</f>
        <v>375</v>
      </c>
      <c r="I67" s="264" t="str">
        <f t="shared" si="172"/>
        <v>520x792x760</v>
      </c>
      <c r="J67" s="264" t="str">
        <f t="shared" si="172"/>
        <v>360</v>
      </c>
      <c r="K67" s="264" t="str">
        <f t="shared" si="173"/>
        <v>225</v>
      </c>
      <c r="L67" s="264" t="str">
        <f t="shared" si="173"/>
        <v>30</v>
      </c>
      <c r="M67" s="276">
        <f t="shared" si="9"/>
        <v>0</v>
      </c>
      <c r="N67" s="276">
        <f t="shared" si="172"/>
        <v>1</v>
      </c>
      <c r="O67" s="276">
        <f t="shared" si="172"/>
        <v>0</v>
      </c>
      <c r="P67" s="276">
        <f t="shared" si="172"/>
        <v>0</v>
      </c>
      <c r="Q67" s="276">
        <f t="shared" si="172"/>
        <v>1</v>
      </c>
      <c r="R67" s="276">
        <f t="shared" si="172"/>
        <v>0</v>
      </c>
      <c r="S67" s="276">
        <f t="shared" si="172"/>
        <v>0</v>
      </c>
      <c r="T67" s="276">
        <f t="shared" si="172"/>
        <v>0</v>
      </c>
      <c r="U67" s="276">
        <f t="shared" si="172"/>
        <v>0</v>
      </c>
      <c r="V67" s="276">
        <f t="shared" si="133"/>
        <v>0</v>
      </c>
      <c r="W67" s="276">
        <f t="shared" si="133"/>
        <v>0</v>
      </c>
      <c r="X67" s="276">
        <f t="shared" si="133"/>
        <v>0</v>
      </c>
      <c r="Y67" s="276">
        <f t="shared" si="133"/>
        <v>0</v>
      </c>
      <c r="Z67" s="276">
        <f t="shared" si="133"/>
        <v>1</v>
      </c>
      <c r="AA67" s="276">
        <f t="shared" si="133"/>
        <v>1</v>
      </c>
      <c r="AB67" s="276">
        <f t="shared" si="133"/>
        <v>0</v>
      </c>
      <c r="AC67" s="276">
        <f t="shared" si="133"/>
        <v>0</v>
      </c>
      <c r="AD67" s="276">
        <f t="shared" ref="AD67:AH67" si="179">AD66</f>
        <v>0</v>
      </c>
      <c r="AE67" s="276">
        <f t="shared" si="179"/>
        <v>1</v>
      </c>
      <c r="AF67" s="276">
        <f t="shared" si="179"/>
        <v>0</v>
      </c>
      <c r="AG67" s="276">
        <f t="shared" si="179"/>
        <v>0</v>
      </c>
      <c r="AH67" s="276">
        <f t="shared" si="179"/>
        <v>1</v>
      </c>
      <c r="AI67" s="276">
        <f t="shared" ref="AI67:AJ67" si="180">AI66</f>
        <v>0</v>
      </c>
      <c r="AJ67" s="276">
        <f t="shared" si="180"/>
        <v>1</v>
      </c>
      <c r="AK67" s="276">
        <f t="shared" si="133"/>
        <v>0</v>
      </c>
    </row>
    <row r="68" spans="1:37" s="261" customFormat="1" ht="12" customHeight="1" x14ac:dyDescent="0.2">
      <c r="A68" s="262" t="s">
        <v>486</v>
      </c>
      <c r="B68" s="263" t="str">
        <f>B67</f>
        <v>HC138</v>
      </c>
      <c r="C68" s="264"/>
      <c r="D68" s="265">
        <f t="shared" si="171"/>
        <v>1000</v>
      </c>
      <c r="E68" s="265">
        <f t="shared" si="171"/>
        <v>2500</v>
      </c>
      <c r="F68" s="264">
        <v>4.05</v>
      </c>
      <c r="G68" s="264">
        <f t="shared" si="172"/>
        <v>0.15</v>
      </c>
      <c r="H68" s="264">
        <f t="shared" si="178"/>
        <v>375</v>
      </c>
      <c r="I68" s="264" t="str">
        <f t="shared" si="172"/>
        <v>520x792x760</v>
      </c>
      <c r="J68" s="264" t="str">
        <f t="shared" si="172"/>
        <v>360</v>
      </c>
      <c r="K68" s="264" t="str">
        <f t="shared" si="173"/>
        <v>225</v>
      </c>
      <c r="L68" s="264" t="str">
        <f t="shared" si="173"/>
        <v>30</v>
      </c>
      <c r="M68" s="276">
        <f t="shared" si="9"/>
        <v>0</v>
      </c>
      <c r="N68" s="276">
        <f t="shared" si="172"/>
        <v>1</v>
      </c>
      <c r="O68" s="276">
        <f t="shared" si="172"/>
        <v>0</v>
      </c>
      <c r="P68" s="276">
        <f t="shared" si="172"/>
        <v>0</v>
      </c>
      <c r="Q68" s="276">
        <f t="shared" si="172"/>
        <v>1</v>
      </c>
      <c r="R68" s="276">
        <f t="shared" si="172"/>
        <v>0</v>
      </c>
      <c r="S68" s="276">
        <f t="shared" si="172"/>
        <v>0</v>
      </c>
      <c r="T68" s="276">
        <f t="shared" si="172"/>
        <v>0</v>
      </c>
      <c r="U68" s="276">
        <f t="shared" si="172"/>
        <v>0</v>
      </c>
      <c r="V68" s="276">
        <f t="shared" si="133"/>
        <v>0</v>
      </c>
      <c r="W68" s="276">
        <f t="shared" si="133"/>
        <v>0</v>
      </c>
      <c r="X68" s="276">
        <f t="shared" si="133"/>
        <v>0</v>
      </c>
      <c r="Y68" s="276">
        <f t="shared" si="133"/>
        <v>0</v>
      </c>
      <c r="Z68" s="276">
        <f t="shared" si="133"/>
        <v>1</v>
      </c>
      <c r="AA68" s="276">
        <f t="shared" si="133"/>
        <v>1</v>
      </c>
      <c r="AB68" s="276">
        <f t="shared" si="133"/>
        <v>0</v>
      </c>
      <c r="AC68" s="276">
        <f t="shared" si="133"/>
        <v>0</v>
      </c>
      <c r="AD68" s="276">
        <f t="shared" ref="AD68:AH68" si="181">AD67</f>
        <v>0</v>
      </c>
      <c r="AE68" s="276">
        <f t="shared" si="181"/>
        <v>1</v>
      </c>
      <c r="AF68" s="276">
        <f t="shared" si="181"/>
        <v>0</v>
      </c>
      <c r="AG68" s="276">
        <f t="shared" si="181"/>
        <v>0</v>
      </c>
      <c r="AH68" s="276">
        <f t="shared" si="181"/>
        <v>1</v>
      </c>
      <c r="AI68" s="276">
        <f t="shared" ref="AI68:AJ68" si="182">AI67</f>
        <v>0</v>
      </c>
      <c r="AJ68" s="276">
        <f t="shared" si="182"/>
        <v>1</v>
      </c>
      <c r="AK68" s="276">
        <f t="shared" si="133"/>
        <v>0</v>
      </c>
    </row>
    <row r="69" spans="1:37" s="261" customFormat="1" ht="12" customHeight="1" x14ac:dyDescent="0.2">
      <c r="A69" s="262" t="s">
        <v>486</v>
      </c>
      <c r="B69" s="263" t="str">
        <f>B68</f>
        <v>HC138</v>
      </c>
      <c r="C69" s="264"/>
      <c r="D69" s="265">
        <f t="shared" si="171"/>
        <v>1000</v>
      </c>
      <c r="E69" s="265">
        <f t="shared" si="171"/>
        <v>2500</v>
      </c>
      <c r="F69" s="264">
        <v>4.45</v>
      </c>
      <c r="G69" s="264">
        <f t="shared" si="172"/>
        <v>0.15</v>
      </c>
      <c r="H69" s="264">
        <f t="shared" si="178"/>
        <v>375</v>
      </c>
      <c r="I69" s="264" t="str">
        <f t="shared" si="172"/>
        <v>520x792x760</v>
      </c>
      <c r="J69" s="264" t="str">
        <f t="shared" si="172"/>
        <v>360</v>
      </c>
      <c r="K69" s="264" t="str">
        <f t="shared" si="173"/>
        <v>225</v>
      </c>
      <c r="L69" s="264" t="str">
        <f t="shared" si="173"/>
        <v>30</v>
      </c>
      <c r="M69" s="276">
        <f t="shared" si="9"/>
        <v>0</v>
      </c>
      <c r="N69" s="276">
        <f t="shared" si="172"/>
        <v>1</v>
      </c>
      <c r="O69" s="276">
        <f t="shared" si="172"/>
        <v>0</v>
      </c>
      <c r="P69" s="276">
        <f t="shared" si="172"/>
        <v>0</v>
      </c>
      <c r="Q69" s="276">
        <f t="shared" si="172"/>
        <v>1</v>
      </c>
      <c r="R69" s="276">
        <f t="shared" si="172"/>
        <v>0</v>
      </c>
      <c r="S69" s="276">
        <f t="shared" si="172"/>
        <v>0</v>
      </c>
      <c r="T69" s="276">
        <f t="shared" si="172"/>
        <v>0</v>
      </c>
      <c r="U69" s="276">
        <f t="shared" si="172"/>
        <v>0</v>
      </c>
      <c r="V69" s="276">
        <f t="shared" si="133"/>
        <v>0</v>
      </c>
      <c r="W69" s="276">
        <f t="shared" si="133"/>
        <v>0</v>
      </c>
      <c r="X69" s="276">
        <f t="shared" si="133"/>
        <v>0</v>
      </c>
      <c r="Y69" s="276">
        <f t="shared" si="133"/>
        <v>0</v>
      </c>
      <c r="Z69" s="276">
        <f t="shared" si="133"/>
        <v>1</v>
      </c>
      <c r="AA69" s="276">
        <f t="shared" si="133"/>
        <v>1</v>
      </c>
      <c r="AB69" s="276">
        <f t="shared" si="133"/>
        <v>0</v>
      </c>
      <c r="AC69" s="276">
        <f t="shared" si="133"/>
        <v>0</v>
      </c>
      <c r="AD69" s="276">
        <f t="shared" ref="AD69:AH69" si="183">AD68</f>
        <v>0</v>
      </c>
      <c r="AE69" s="276">
        <f t="shared" si="183"/>
        <v>1</v>
      </c>
      <c r="AF69" s="276">
        <f t="shared" si="183"/>
        <v>0</v>
      </c>
      <c r="AG69" s="276">
        <f t="shared" si="183"/>
        <v>0</v>
      </c>
      <c r="AH69" s="276">
        <f t="shared" si="183"/>
        <v>1</v>
      </c>
      <c r="AI69" s="276">
        <f t="shared" ref="AI69:AJ69" si="184">AI68</f>
        <v>0</v>
      </c>
      <c r="AJ69" s="276">
        <f t="shared" si="184"/>
        <v>1</v>
      </c>
      <c r="AK69" s="276">
        <f t="shared" si="133"/>
        <v>0</v>
      </c>
    </row>
    <row r="70" spans="1:37" s="261" customFormat="1" ht="12" customHeight="1" x14ac:dyDescent="0.2">
      <c r="A70" s="262" t="s">
        <v>486</v>
      </c>
      <c r="B70" s="263" t="s">
        <v>74</v>
      </c>
      <c r="C70" s="264"/>
      <c r="D70" s="265">
        <v>1000</v>
      </c>
      <c r="E70" s="265">
        <v>2500</v>
      </c>
      <c r="F70" s="264">
        <v>5.05</v>
      </c>
      <c r="G70" s="264">
        <v>0.15</v>
      </c>
      <c r="H70" s="264">
        <f t="shared" si="178"/>
        <v>375</v>
      </c>
      <c r="I70" s="264" t="s">
        <v>92</v>
      </c>
      <c r="J70" s="264" t="s">
        <v>101</v>
      </c>
      <c r="K70" s="264" t="s">
        <v>102</v>
      </c>
      <c r="L70" s="264" t="s">
        <v>103</v>
      </c>
      <c r="M70" s="276">
        <f t="shared" ref="M70:M133" si="185">M69</f>
        <v>0</v>
      </c>
      <c r="N70" s="276">
        <f t="shared" ref="N70:U70" si="186">N69</f>
        <v>1</v>
      </c>
      <c r="O70" s="276">
        <f t="shared" si="186"/>
        <v>0</v>
      </c>
      <c r="P70" s="276">
        <f t="shared" si="186"/>
        <v>0</v>
      </c>
      <c r="Q70" s="276">
        <f t="shared" si="186"/>
        <v>1</v>
      </c>
      <c r="R70" s="276">
        <f t="shared" si="186"/>
        <v>0</v>
      </c>
      <c r="S70" s="276">
        <f t="shared" si="186"/>
        <v>0</v>
      </c>
      <c r="T70" s="276">
        <f t="shared" si="186"/>
        <v>0</v>
      </c>
      <c r="U70" s="276">
        <f t="shared" si="186"/>
        <v>0</v>
      </c>
      <c r="V70" s="276">
        <f t="shared" si="133"/>
        <v>0</v>
      </c>
      <c r="W70" s="276">
        <f t="shared" si="133"/>
        <v>0</v>
      </c>
      <c r="X70" s="276">
        <f t="shared" si="133"/>
        <v>0</v>
      </c>
      <c r="Y70" s="276">
        <f t="shared" si="133"/>
        <v>0</v>
      </c>
      <c r="Z70" s="276">
        <f t="shared" si="133"/>
        <v>1</v>
      </c>
      <c r="AA70" s="276">
        <f t="shared" si="133"/>
        <v>1</v>
      </c>
      <c r="AB70" s="276">
        <f t="shared" si="133"/>
        <v>0</v>
      </c>
      <c r="AC70" s="276">
        <f t="shared" si="133"/>
        <v>0</v>
      </c>
      <c r="AD70" s="276">
        <f t="shared" ref="AD70:AH70" si="187">AD69</f>
        <v>0</v>
      </c>
      <c r="AE70" s="276">
        <f t="shared" si="187"/>
        <v>1</v>
      </c>
      <c r="AF70" s="276">
        <f t="shared" si="187"/>
        <v>0</v>
      </c>
      <c r="AG70" s="276">
        <f t="shared" si="187"/>
        <v>0</v>
      </c>
      <c r="AH70" s="276">
        <f t="shared" si="187"/>
        <v>1</v>
      </c>
      <c r="AI70" s="276">
        <f t="shared" ref="AI70:AJ70" si="188">AI69</f>
        <v>0</v>
      </c>
      <c r="AJ70" s="276">
        <f t="shared" si="188"/>
        <v>1</v>
      </c>
      <c r="AK70" s="276">
        <f t="shared" si="133"/>
        <v>0</v>
      </c>
    </row>
    <row r="71" spans="1:37" s="261" customFormat="1" ht="12" customHeight="1" x14ac:dyDescent="0.2">
      <c r="A71" s="262" t="s">
        <v>486</v>
      </c>
      <c r="B71" s="263" t="str">
        <f>B70</f>
        <v>HCD138</v>
      </c>
      <c r="C71" s="264"/>
      <c r="D71" s="265">
        <f t="shared" ref="D71:E73" si="189">D70</f>
        <v>1000</v>
      </c>
      <c r="E71" s="265">
        <f t="shared" si="189"/>
        <v>2500</v>
      </c>
      <c r="F71" s="264">
        <v>5.63</v>
      </c>
      <c r="G71" s="264">
        <f>G70</f>
        <v>0.15</v>
      </c>
      <c r="H71" s="264">
        <f t="shared" si="178"/>
        <v>375</v>
      </c>
      <c r="I71" s="264" t="str">
        <f>I70</f>
        <v>494x800x870</v>
      </c>
      <c r="J71" s="264" t="str">
        <f>J70</f>
        <v>415</v>
      </c>
      <c r="K71" s="264" t="str">
        <f>K70</f>
        <v>296</v>
      </c>
      <c r="L71" s="264" t="str">
        <f>L70</f>
        <v>39,3</v>
      </c>
      <c r="M71" s="276">
        <f t="shared" si="185"/>
        <v>0</v>
      </c>
      <c r="N71" s="276">
        <f t="shared" ref="N71:U71" si="190">N70</f>
        <v>1</v>
      </c>
      <c r="O71" s="276">
        <f t="shared" si="190"/>
        <v>0</v>
      </c>
      <c r="P71" s="276">
        <f t="shared" si="190"/>
        <v>0</v>
      </c>
      <c r="Q71" s="276">
        <f t="shared" si="190"/>
        <v>1</v>
      </c>
      <c r="R71" s="276">
        <f t="shared" si="190"/>
        <v>0</v>
      </c>
      <c r="S71" s="276">
        <f t="shared" si="190"/>
        <v>0</v>
      </c>
      <c r="T71" s="276">
        <f t="shared" si="190"/>
        <v>0</v>
      </c>
      <c r="U71" s="276">
        <f t="shared" si="190"/>
        <v>0</v>
      </c>
      <c r="V71" s="276">
        <f t="shared" si="133"/>
        <v>0</v>
      </c>
      <c r="W71" s="276">
        <f t="shared" si="133"/>
        <v>0</v>
      </c>
      <c r="X71" s="276">
        <f t="shared" si="133"/>
        <v>0</v>
      </c>
      <c r="Y71" s="276">
        <f t="shared" si="133"/>
        <v>0</v>
      </c>
      <c r="Z71" s="276">
        <f t="shared" si="133"/>
        <v>1</v>
      </c>
      <c r="AA71" s="276">
        <f t="shared" si="133"/>
        <v>1</v>
      </c>
      <c r="AB71" s="276">
        <f t="shared" si="133"/>
        <v>0</v>
      </c>
      <c r="AC71" s="276">
        <f t="shared" si="133"/>
        <v>0</v>
      </c>
      <c r="AD71" s="276">
        <f t="shared" ref="AD71:AH71" si="191">AD70</f>
        <v>0</v>
      </c>
      <c r="AE71" s="276">
        <f t="shared" si="191"/>
        <v>1</v>
      </c>
      <c r="AF71" s="276">
        <f t="shared" si="191"/>
        <v>0</v>
      </c>
      <c r="AG71" s="276">
        <f t="shared" si="191"/>
        <v>0</v>
      </c>
      <c r="AH71" s="276">
        <f t="shared" si="191"/>
        <v>1</v>
      </c>
      <c r="AI71" s="276">
        <f t="shared" ref="AI71:AJ71" si="192">AI70</f>
        <v>0</v>
      </c>
      <c r="AJ71" s="276">
        <f t="shared" si="192"/>
        <v>1</v>
      </c>
      <c r="AK71" s="276">
        <f t="shared" si="133"/>
        <v>0</v>
      </c>
    </row>
    <row r="72" spans="1:37" s="261" customFormat="1" ht="12" customHeight="1" x14ac:dyDescent="0.2">
      <c r="A72" s="262" t="s">
        <v>486</v>
      </c>
      <c r="B72" s="263" t="str">
        <f>B71</f>
        <v>HCD138</v>
      </c>
      <c r="C72" s="264"/>
      <c r="D72" s="265">
        <f t="shared" si="189"/>
        <v>1000</v>
      </c>
      <c r="E72" s="265">
        <f t="shared" si="189"/>
        <v>2500</v>
      </c>
      <c r="F72" s="264">
        <v>6.06</v>
      </c>
      <c r="G72" s="264">
        <v>0.13500000000000001</v>
      </c>
      <c r="H72" s="264">
        <f t="shared" si="178"/>
        <v>337.5</v>
      </c>
      <c r="I72" s="264" t="str">
        <f t="shared" ref="I72:U73" si="193">I71</f>
        <v>494x800x870</v>
      </c>
      <c r="J72" s="264" t="str">
        <f t="shared" si="193"/>
        <v>415</v>
      </c>
      <c r="K72" s="264" t="str">
        <f>K71</f>
        <v>296</v>
      </c>
      <c r="L72" s="264" t="str">
        <f>L71</f>
        <v>39,3</v>
      </c>
      <c r="M72" s="276">
        <f t="shared" si="185"/>
        <v>0</v>
      </c>
      <c r="N72" s="276">
        <f t="shared" si="193"/>
        <v>1</v>
      </c>
      <c r="O72" s="276">
        <f t="shared" si="193"/>
        <v>0</v>
      </c>
      <c r="P72" s="276">
        <f t="shared" si="193"/>
        <v>0</v>
      </c>
      <c r="Q72" s="276">
        <f t="shared" si="193"/>
        <v>1</v>
      </c>
      <c r="R72" s="276">
        <f t="shared" si="193"/>
        <v>0</v>
      </c>
      <c r="S72" s="276">
        <f t="shared" si="193"/>
        <v>0</v>
      </c>
      <c r="T72" s="276">
        <f t="shared" si="193"/>
        <v>0</v>
      </c>
      <c r="U72" s="276">
        <f t="shared" si="193"/>
        <v>0</v>
      </c>
      <c r="V72" s="276">
        <f t="shared" si="133"/>
        <v>0</v>
      </c>
      <c r="W72" s="276">
        <f t="shared" si="133"/>
        <v>0</v>
      </c>
      <c r="X72" s="276">
        <f t="shared" si="133"/>
        <v>0</v>
      </c>
      <c r="Y72" s="276">
        <f t="shared" si="133"/>
        <v>0</v>
      </c>
      <c r="Z72" s="276">
        <f t="shared" si="133"/>
        <v>1</v>
      </c>
      <c r="AA72" s="276">
        <f t="shared" si="133"/>
        <v>1</v>
      </c>
      <c r="AB72" s="276">
        <f t="shared" si="133"/>
        <v>0</v>
      </c>
      <c r="AC72" s="276">
        <f t="shared" si="133"/>
        <v>0</v>
      </c>
      <c r="AD72" s="276">
        <f t="shared" ref="AD72:AH72" si="194">AD71</f>
        <v>0</v>
      </c>
      <c r="AE72" s="276">
        <f t="shared" si="194"/>
        <v>1</v>
      </c>
      <c r="AF72" s="276">
        <f t="shared" si="194"/>
        <v>0</v>
      </c>
      <c r="AG72" s="276">
        <f t="shared" si="194"/>
        <v>0</v>
      </c>
      <c r="AH72" s="276">
        <f t="shared" si="194"/>
        <v>1</v>
      </c>
      <c r="AI72" s="276">
        <f t="shared" ref="AI72:AJ72" si="195">AI71</f>
        <v>0</v>
      </c>
      <c r="AJ72" s="276">
        <f t="shared" si="195"/>
        <v>1</v>
      </c>
      <c r="AK72" s="276">
        <f t="shared" si="133"/>
        <v>0</v>
      </c>
    </row>
    <row r="73" spans="1:37" s="261" customFormat="1" ht="12" customHeight="1" x14ac:dyDescent="0.2">
      <c r="A73" s="262" t="s">
        <v>486</v>
      </c>
      <c r="B73" s="263" t="str">
        <f>B72</f>
        <v>HCD138</v>
      </c>
      <c r="C73" s="264"/>
      <c r="D73" s="265">
        <f t="shared" si="189"/>
        <v>1000</v>
      </c>
      <c r="E73" s="265">
        <f t="shared" si="189"/>
        <v>2500</v>
      </c>
      <c r="F73" s="264">
        <v>6.47</v>
      </c>
      <c r="G73" s="264">
        <v>0.126</v>
      </c>
      <c r="H73" s="264">
        <f t="shared" si="178"/>
        <v>315</v>
      </c>
      <c r="I73" s="264" t="str">
        <f t="shared" si="193"/>
        <v>494x800x870</v>
      </c>
      <c r="J73" s="264" t="str">
        <f t="shared" si="193"/>
        <v>415</v>
      </c>
      <c r="K73" s="264" t="str">
        <f>K72</f>
        <v>296</v>
      </c>
      <c r="L73" s="264" t="str">
        <f>L72</f>
        <v>39,3</v>
      </c>
      <c r="M73" s="276">
        <f t="shared" si="185"/>
        <v>0</v>
      </c>
      <c r="N73" s="276">
        <f t="shared" si="193"/>
        <v>1</v>
      </c>
      <c r="O73" s="276">
        <f t="shared" si="193"/>
        <v>0</v>
      </c>
      <c r="P73" s="276">
        <f t="shared" si="193"/>
        <v>0</v>
      </c>
      <c r="Q73" s="276">
        <f t="shared" si="193"/>
        <v>1</v>
      </c>
      <c r="R73" s="276">
        <f t="shared" si="193"/>
        <v>0</v>
      </c>
      <c r="S73" s="276">
        <f t="shared" si="193"/>
        <v>0</v>
      </c>
      <c r="T73" s="276">
        <f t="shared" si="193"/>
        <v>0</v>
      </c>
      <c r="U73" s="276">
        <f t="shared" si="193"/>
        <v>0</v>
      </c>
      <c r="V73" s="276">
        <f t="shared" si="133"/>
        <v>0</v>
      </c>
      <c r="W73" s="276">
        <f t="shared" si="133"/>
        <v>0</v>
      </c>
      <c r="X73" s="276">
        <f t="shared" si="133"/>
        <v>0</v>
      </c>
      <c r="Y73" s="276">
        <f t="shared" si="133"/>
        <v>0</v>
      </c>
      <c r="Z73" s="276">
        <f t="shared" si="133"/>
        <v>1</v>
      </c>
      <c r="AA73" s="276">
        <f t="shared" si="133"/>
        <v>1</v>
      </c>
      <c r="AB73" s="276">
        <f t="shared" si="133"/>
        <v>0</v>
      </c>
      <c r="AC73" s="276">
        <f t="shared" si="133"/>
        <v>0</v>
      </c>
      <c r="AD73" s="276">
        <f t="shared" ref="AD73:AH73" si="196">AD72</f>
        <v>0</v>
      </c>
      <c r="AE73" s="276">
        <f t="shared" si="196"/>
        <v>1</v>
      </c>
      <c r="AF73" s="276">
        <f t="shared" si="196"/>
        <v>0</v>
      </c>
      <c r="AG73" s="276">
        <f t="shared" si="196"/>
        <v>0</v>
      </c>
      <c r="AH73" s="276">
        <f t="shared" si="196"/>
        <v>1</v>
      </c>
      <c r="AI73" s="276">
        <f t="shared" ref="AI73:AJ73" si="197">AI72</f>
        <v>0</v>
      </c>
      <c r="AJ73" s="276">
        <f t="shared" si="197"/>
        <v>1</v>
      </c>
      <c r="AK73" s="276">
        <f t="shared" si="133"/>
        <v>0</v>
      </c>
    </row>
    <row r="74" spans="1:37" s="261" customFormat="1" ht="12" customHeight="1" x14ac:dyDescent="0.2">
      <c r="A74" s="262" t="s">
        <v>486</v>
      </c>
      <c r="B74" s="263" t="s">
        <v>76</v>
      </c>
      <c r="C74" s="264"/>
      <c r="D74" s="265">
        <v>1000</v>
      </c>
      <c r="E74" s="265">
        <v>2500</v>
      </c>
      <c r="F74" s="264">
        <v>2</v>
      </c>
      <c r="G74" s="264">
        <v>0.14000000000000001</v>
      </c>
      <c r="H74" s="264">
        <f t="shared" si="178"/>
        <v>350.00000000000006</v>
      </c>
      <c r="I74" s="264" t="s">
        <v>105</v>
      </c>
      <c r="J74" s="264" t="s">
        <v>106</v>
      </c>
      <c r="K74" s="264" t="s">
        <v>111</v>
      </c>
      <c r="L74" s="264" t="s">
        <v>91</v>
      </c>
      <c r="M74" s="276">
        <f t="shared" si="185"/>
        <v>0</v>
      </c>
      <c r="N74" s="276">
        <f t="shared" ref="N74:U74" si="198">N73</f>
        <v>1</v>
      </c>
      <c r="O74" s="276">
        <f t="shared" si="198"/>
        <v>0</v>
      </c>
      <c r="P74" s="276">
        <f t="shared" si="198"/>
        <v>0</v>
      </c>
      <c r="Q74" s="276">
        <f t="shared" si="198"/>
        <v>1</v>
      </c>
      <c r="R74" s="276">
        <v>1</v>
      </c>
      <c r="S74" s="276">
        <f t="shared" si="198"/>
        <v>0</v>
      </c>
      <c r="T74" s="276">
        <f t="shared" si="198"/>
        <v>0</v>
      </c>
      <c r="U74" s="276">
        <f t="shared" si="198"/>
        <v>0</v>
      </c>
      <c r="V74" s="276">
        <f t="shared" si="133"/>
        <v>0</v>
      </c>
      <c r="W74" s="276">
        <f t="shared" si="133"/>
        <v>0</v>
      </c>
      <c r="X74" s="276">
        <f t="shared" si="133"/>
        <v>0</v>
      </c>
      <c r="Y74" s="276">
        <f t="shared" si="133"/>
        <v>0</v>
      </c>
      <c r="Z74" s="276">
        <f t="shared" si="133"/>
        <v>1</v>
      </c>
      <c r="AA74" s="276">
        <v>1</v>
      </c>
      <c r="AB74" s="276">
        <f t="shared" ref="AB74:AK74" si="199">AB73</f>
        <v>0</v>
      </c>
      <c r="AC74" s="276">
        <f t="shared" si="199"/>
        <v>0</v>
      </c>
      <c r="AD74" s="276">
        <f>AD73</f>
        <v>0</v>
      </c>
      <c r="AE74" s="276">
        <f>AE73</f>
        <v>1</v>
      </c>
      <c r="AF74" s="276">
        <f>AF73</f>
        <v>0</v>
      </c>
      <c r="AG74" s="276">
        <f>AG73</f>
        <v>0</v>
      </c>
      <c r="AH74" s="276">
        <f>AH73</f>
        <v>1</v>
      </c>
      <c r="AI74" s="276">
        <v>1</v>
      </c>
      <c r="AJ74" s="276">
        <v>0</v>
      </c>
      <c r="AK74" s="276">
        <f t="shared" si="199"/>
        <v>0</v>
      </c>
    </row>
    <row r="75" spans="1:37" s="261" customFormat="1" ht="12" customHeight="1" x14ac:dyDescent="0.2">
      <c r="A75" s="262" t="s">
        <v>486</v>
      </c>
      <c r="B75" s="263" t="str">
        <f t="shared" ref="B75:B82" si="200">B74</f>
        <v>MB242</v>
      </c>
      <c r="C75" s="264"/>
      <c r="D75" s="265">
        <f t="shared" ref="D75:E82" si="201">D74</f>
        <v>1000</v>
      </c>
      <c r="E75" s="265">
        <f t="shared" si="201"/>
        <v>2500</v>
      </c>
      <c r="F75" s="264">
        <v>2.54</v>
      </c>
      <c r="G75" s="264">
        <f t="shared" ref="G75:U79" si="202">G74</f>
        <v>0.14000000000000001</v>
      </c>
      <c r="H75" s="264">
        <f t="shared" si="178"/>
        <v>350.00000000000006</v>
      </c>
      <c r="I75" s="264" t="str">
        <f t="shared" si="202"/>
        <v>422x744x763</v>
      </c>
      <c r="J75" s="264" t="str">
        <f t="shared" si="202"/>
        <v>385</v>
      </c>
      <c r="K75" s="264" t="str">
        <f t="shared" ref="K75:L82" si="203">K74</f>
        <v>242</v>
      </c>
      <c r="L75" s="264" t="str">
        <f t="shared" si="203"/>
        <v>30</v>
      </c>
      <c r="M75" s="276">
        <f t="shared" si="185"/>
        <v>0</v>
      </c>
      <c r="N75" s="276">
        <f t="shared" si="202"/>
        <v>1</v>
      </c>
      <c r="O75" s="276">
        <f t="shared" si="202"/>
        <v>0</v>
      </c>
      <c r="P75" s="276">
        <f t="shared" si="202"/>
        <v>0</v>
      </c>
      <c r="Q75" s="276">
        <f t="shared" si="202"/>
        <v>1</v>
      </c>
      <c r="R75" s="276">
        <f t="shared" si="202"/>
        <v>1</v>
      </c>
      <c r="S75" s="276">
        <f t="shared" si="202"/>
        <v>0</v>
      </c>
      <c r="T75" s="276">
        <f t="shared" si="202"/>
        <v>0</v>
      </c>
      <c r="U75" s="276">
        <f t="shared" si="202"/>
        <v>0</v>
      </c>
      <c r="V75" s="276">
        <f t="shared" si="133"/>
        <v>0</v>
      </c>
      <c r="W75" s="276">
        <f t="shared" si="133"/>
        <v>0</v>
      </c>
      <c r="X75" s="276">
        <f t="shared" si="133"/>
        <v>0</v>
      </c>
      <c r="Y75" s="276">
        <f t="shared" si="133"/>
        <v>0</v>
      </c>
      <c r="Z75" s="276">
        <f t="shared" si="133"/>
        <v>1</v>
      </c>
      <c r="AA75" s="276">
        <f t="shared" si="133"/>
        <v>1</v>
      </c>
      <c r="AB75" s="276">
        <f t="shared" si="133"/>
        <v>0</v>
      </c>
      <c r="AC75" s="276">
        <f t="shared" si="133"/>
        <v>0</v>
      </c>
      <c r="AD75" s="276">
        <f t="shared" ref="AD75:AH75" si="204">AD74</f>
        <v>0</v>
      </c>
      <c r="AE75" s="276">
        <f t="shared" si="204"/>
        <v>1</v>
      </c>
      <c r="AF75" s="276">
        <f t="shared" si="204"/>
        <v>0</v>
      </c>
      <c r="AG75" s="276">
        <f t="shared" si="204"/>
        <v>0</v>
      </c>
      <c r="AH75" s="276">
        <f t="shared" si="204"/>
        <v>1</v>
      </c>
      <c r="AI75" s="276">
        <f t="shared" ref="AI75:AJ75" si="205">AI74</f>
        <v>1</v>
      </c>
      <c r="AJ75" s="276">
        <f t="shared" si="205"/>
        <v>0</v>
      </c>
      <c r="AK75" s="276">
        <f t="shared" si="133"/>
        <v>0</v>
      </c>
    </row>
    <row r="76" spans="1:37" s="261" customFormat="1" ht="12" customHeight="1" x14ac:dyDescent="0.2">
      <c r="A76" s="262" t="s">
        <v>486</v>
      </c>
      <c r="B76" s="263" t="str">
        <f t="shared" si="200"/>
        <v>MB242</v>
      </c>
      <c r="C76" s="264"/>
      <c r="D76" s="265">
        <f t="shared" si="201"/>
        <v>1000</v>
      </c>
      <c r="E76" s="265">
        <f t="shared" si="201"/>
        <v>2500</v>
      </c>
      <c r="F76" s="264">
        <v>3.04</v>
      </c>
      <c r="G76" s="264">
        <f t="shared" si="202"/>
        <v>0.14000000000000001</v>
      </c>
      <c r="H76" s="264">
        <f t="shared" si="178"/>
        <v>350.00000000000006</v>
      </c>
      <c r="I76" s="264" t="str">
        <f t="shared" si="202"/>
        <v>422x744x763</v>
      </c>
      <c r="J76" s="264" t="str">
        <f t="shared" si="202"/>
        <v>385</v>
      </c>
      <c r="K76" s="264" t="str">
        <f t="shared" si="203"/>
        <v>242</v>
      </c>
      <c r="L76" s="264" t="str">
        <f t="shared" si="203"/>
        <v>30</v>
      </c>
      <c r="M76" s="276">
        <f t="shared" si="185"/>
        <v>0</v>
      </c>
      <c r="N76" s="276">
        <f t="shared" si="202"/>
        <v>1</v>
      </c>
      <c r="O76" s="276">
        <f t="shared" si="202"/>
        <v>0</v>
      </c>
      <c r="P76" s="276">
        <f t="shared" si="202"/>
        <v>0</v>
      </c>
      <c r="Q76" s="276">
        <f t="shared" si="202"/>
        <v>1</v>
      </c>
      <c r="R76" s="276">
        <f t="shared" si="202"/>
        <v>1</v>
      </c>
      <c r="S76" s="276">
        <f t="shared" si="202"/>
        <v>0</v>
      </c>
      <c r="T76" s="276">
        <f t="shared" si="202"/>
        <v>0</v>
      </c>
      <c r="U76" s="276">
        <f t="shared" si="202"/>
        <v>0</v>
      </c>
      <c r="V76" s="276">
        <f t="shared" si="133"/>
        <v>0</v>
      </c>
      <c r="W76" s="276">
        <f t="shared" si="133"/>
        <v>0</v>
      </c>
      <c r="X76" s="276">
        <f t="shared" si="133"/>
        <v>0</v>
      </c>
      <c r="Y76" s="276">
        <f t="shared" si="133"/>
        <v>0</v>
      </c>
      <c r="Z76" s="276">
        <f t="shared" si="133"/>
        <v>1</v>
      </c>
      <c r="AA76" s="276">
        <f t="shared" si="133"/>
        <v>1</v>
      </c>
      <c r="AB76" s="276">
        <f t="shared" si="133"/>
        <v>0</v>
      </c>
      <c r="AC76" s="276">
        <f t="shared" si="133"/>
        <v>0</v>
      </c>
      <c r="AD76" s="276">
        <f t="shared" ref="AD76:AH76" si="206">AD75</f>
        <v>0</v>
      </c>
      <c r="AE76" s="276">
        <f t="shared" si="206"/>
        <v>1</v>
      </c>
      <c r="AF76" s="276">
        <f t="shared" si="206"/>
        <v>0</v>
      </c>
      <c r="AG76" s="276">
        <f t="shared" si="206"/>
        <v>0</v>
      </c>
      <c r="AH76" s="276">
        <f t="shared" si="206"/>
        <v>1</v>
      </c>
      <c r="AI76" s="276">
        <f t="shared" ref="AI76:AJ76" si="207">AI75</f>
        <v>1</v>
      </c>
      <c r="AJ76" s="276">
        <f t="shared" si="207"/>
        <v>0</v>
      </c>
      <c r="AK76" s="276">
        <f t="shared" si="133"/>
        <v>0</v>
      </c>
    </row>
    <row r="77" spans="1:37" s="261" customFormat="1" ht="12" customHeight="1" x14ac:dyDescent="0.2">
      <c r="A77" s="262" t="s">
        <v>486</v>
      </c>
      <c r="B77" s="263" t="str">
        <f t="shared" si="200"/>
        <v>MB242</v>
      </c>
      <c r="C77" s="264"/>
      <c r="D77" s="265">
        <f t="shared" si="201"/>
        <v>1000</v>
      </c>
      <c r="E77" s="265">
        <f t="shared" si="201"/>
        <v>2500</v>
      </c>
      <c r="F77" s="264">
        <v>3.52</v>
      </c>
      <c r="G77" s="264">
        <f t="shared" si="202"/>
        <v>0.14000000000000001</v>
      </c>
      <c r="H77" s="264">
        <f t="shared" si="178"/>
        <v>350.00000000000006</v>
      </c>
      <c r="I77" s="264" t="str">
        <f t="shared" si="202"/>
        <v>422x744x763</v>
      </c>
      <c r="J77" s="264" t="str">
        <f t="shared" si="202"/>
        <v>385</v>
      </c>
      <c r="K77" s="264" t="str">
        <f t="shared" si="203"/>
        <v>242</v>
      </c>
      <c r="L77" s="264" t="str">
        <f t="shared" si="203"/>
        <v>30</v>
      </c>
      <c r="M77" s="276">
        <f t="shared" si="185"/>
        <v>0</v>
      </c>
      <c r="N77" s="276">
        <f t="shared" si="202"/>
        <v>1</v>
      </c>
      <c r="O77" s="276">
        <f t="shared" si="202"/>
        <v>0</v>
      </c>
      <c r="P77" s="276">
        <f t="shared" si="202"/>
        <v>0</v>
      </c>
      <c r="Q77" s="276">
        <f t="shared" si="202"/>
        <v>1</v>
      </c>
      <c r="R77" s="276">
        <f t="shared" si="202"/>
        <v>1</v>
      </c>
      <c r="S77" s="276">
        <f t="shared" si="202"/>
        <v>0</v>
      </c>
      <c r="T77" s="276">
        <f t="shared" si="202"/>
        <v>0</v>
      </c>
      <c r="U77" s="276">
        <f t="shared" si="202"/>
        <v>0</v>
      </c>
      <c r="V77" s="276">
        <f t="shared" si="133"/>
        <v>0</v>
      </c>
      <c r="W77" s="276">
        <f t="shared" si="133"/>
        <v>0</v>
      </c>
      <c r="X77" s="276">
        <f t="shared" si="133"/>
        <v>0</v>
      </c>
      <c r="Y77" s="276">
        <f t="shared" si="133"/>
        <v>0</v>
      </c>
      <c r="Z77" s="276">
        <f t="shared" si="133"/>
        <v>1</v>
      </c>
      <c r="AA77" s="276">
        <f t="shared" si="133"/>
        <v>1</v>
      </c>
      <c r="AB77" s="276">
        <f t="shared" si="133"/>
        <v>0</v>
      </c>
      <c r="AC77" s="276">
        <f t="shared" si="133"/>
        <v>0</v>
      </c>
      <c r="AD77" s="276">
        <f t="shared" ref="AD77:AH77" si="208">AD76</f>
        <v>0</v>
      </c>
      <c r="AE77" s="276">
        <f t="shared" si="208"/>
        <v>1</v>
      </c>
      <c r="AF77" s="276">
        <f t="shared" si="208"/>
        <v>0</v>
      </c>
      <c r="AG77" s="276">
        <f t="shared" si="208"/>
        <v>0</v>
      </c>
      <c r="AH77" s="276">
        <f t="shared" si="208"/>
        <v>1</v>
      </c>
      <c r="AI77" s="276">
        <f t="shared" ref="AI77:AJ77" si="209">AI76</f>
        <v>1</v>
      </c>
      <c r="AJ77" s="276">
        <f t="shared" si="209"/>
        <v>0</v>
      </c>
      <c r="AK77" s="276">
        <f t="shared" si="133"/>
        <v>0</v>
      </c>
    </row>
    <row r="78" spans="1:37" s="261" customFormat="1" ht="12" customHeight="1" x14ac:dyDescent="0.2">
      <c r="A78" s="262" t="s">
        <v>486</v>
      </c>
      <c r="B78" s="263" t="str">
        <f t="shared" si="200"/>
        <v>MB242</v>
      </c>
      <c r="C78" s="264"/>
      <c r="D78" s="265">
        <f t="shared" si="201"/>
        <v>1000</v>
      </c>
      <c r="E78" s="265">
        <f t="shared" si="201"/>
        <v>2500</v>
      </c>
      <c r="F78" s="264">
        <v>3.95</v>
      </c>
      <c r="G78" s="264">
        <f t="shared" si="202"/>
        <v>0.14000000000000001</v>
      </c>
      <c r="H78" s="264">
        <f t="shared" si="178"/>
        <v>350.00000000000006</v>
      </c>
      <c r="I78" s="264" t="str">
        <f t="shared" si="202"/>
        <v>422x744x763</v>
      </c>
      <c r="J78" s="264" t="str">
        <f t="shared" si="202"/>
        <v>385</v>
      </c>
      <c r="K78" s="264" t="str">
        <f t="shared" si="203"/>
        <v>242</v>
      </c>
      <c r="L78" s="264" t="str">
        <f t="shared" si="203"/>
        <v>30</v>
      </c>
      <c r="M78" s="276">
        <f t="shared" si="185"/>
        <v>0</v>
      </c>
      <c r="N78" s="276">
        <f t="shared" si="202"/>
        <v>1</v>
      </c>
      <c r="O78" s="276">
        <f t="shared" si="202"/>
        <v>0</v>
      </c>
      <c r="P78" s="276">
        <f t="shared" si="202"/>
        <v>0</v>
      </c>
      <c r="Q78" s="276">
        <f t="shared" si="202"/>
        <v>1</v>
      </c>
      <c r="R78" s="276">
        <f t="shared" si="202"/>
        <v>1</v>
      </c>
      <c r="S78" s="276">
        <f t="shared" si="202"/>
        <v>0</v>
      </c>
      <c r="T78" s="276">
        <f t="shared" si="202"/>
        <v>0</v>
      </c>
      <c r="U78" s="276">
        <f t="shared" si="202"/>
        <v>0</v>
      </c>
      <c r="V78" s="276">
        <f t="shared" si="133"/>
        <v>0</v>
      </c>
      <c r="W78" s="276">
        <f t="shared" si="133"/>
        <v>0</v>
      </c>
      <c r="X78" s="276">
        <f t="shared" si="133"/>
        <v>0</v>
      </c>
      <c r="Y78" s="276">
        <f t="shared" si="133"/>
        <v>0</v>
      </c>
      <c r="Z78" s="276">
        <f t="shared" si="133"/>
        <v>1</v>
      </c>
      <c r="AA78" s="276">
        <f t="shared" si="133"/>
        <v>1</v>
      </c>
      <c r="AB78" s="276">
        <f t="shared" si="133"/>
        <v>0</v>
      </c>
      <c r="AC78" s="276">
        <f t="shared" si="133"/>
        <v>0</v>
      </c>
      <c r="AD78" s="276">
        <f t="shared" ref="AD78:AH78" si="210">AD77</f>
        <v>0</v>
      </c>
      <c r="AE78" s="276">
        <f t="shared" si="210"/>
        <v>1</v>
      </c>
      <c r="AF78" s="276">
        <f t="shared" si="210"/>
        <v>0</v>
      </c>
      <c r="AG78" s="276">
        <f t="shared" si="210"/>
        <v>0</v>
      </c>
      <c r="AH78" s="276">
        <f t="shared" si="210"/>
        <v>1</v>
      </c>
      <c r="AI78" s="276">
        <f t="shared" ref="AI78:AJ78" si="211">AI77</f>
        <v>1</v>
      </c>
      <c r="AJ78" s="276">
        <f t="shared" si="211"/>
        <v>0</v>
      </c>
      <c r="AK78" s="276">
        <f t="shared" si="133"/>
        <v>0</v>
      </c>
    </row>
    <row r="79" spans="1:37" s="261" customFormat="1" ht="12" customHeight="1" x14ac:dyDescent="0.2">
      <c r="A79" s="262" t="s">
        <v>486</v>
      </c>
      <c r="B79" s="263" t="str">
        <f t="shared" si="200"/>
        <v>MB242</v>
      </c>
      <c r="C79" s="264"/>
      <c r="D79" s="265">
        <f t="shared" si="201"/>
        <v>1000</v>
      </c>
      <c r="E79" s="265">
        <f t="shared" si="201"/>
        <v>2500</v>
      </c>
      <c r="F79" s="264">
        <v>4.53</v>
      </c>
      <c r="G79" s="264">
        <f t="shared" si="202"/>
        <v>0.14000000000000001</v>
      </c>
      <c r="H79" s="264">
        <f t="shared" si="178"/>
        <v>350.00000000000006</v>
      </c>
      <c r="I79" s="264" t="str">
        <f t="shared" si="202"/>
        <v>422x744x763</v>
      </c>
      <c r="J79" s="264" t="str">
        <f t="shared" si="202"/>
        <v>385</v>
      </c>
      <c r="K79" s="264" t="str">
        <f t="shared" si="203"/>
        <v>242</v>
      </c>
      <c r="L79" s="264" t="str">
        <f t="shared" si="203"/>
        <v>30</v>
      </c>
      <c r="M79" s="276">
        <f t="shared" si="185"/>
        <v>0</v>
      </c>
      <c r="N79" s="276">
        <f t="shared" si="202"/>
        <v>1</v>
      </c>
      <c r="O79" s="276">
        <f t="shared" si="202"/>
        <v>0</v>
      </c>
      <c r="P79" s="276">
        <f t="shared" si="202"/>
        <v>0</v>
      </c>
      <c r="Q79" s="276">
        <f t="shared" si="202"/>
        <v>1</v>
      </c>
      <c r="R79" s="276">
        <f t="shared" si="202"/>
        <v>1</v>
      </c>
      <c r="S79" s="276">
        <f t="shared" si="202"/>
        <v>0</v>
      </c>
      <c r="T79" s="276">
        <f t="shared" si="202"/>
        <v>0</v>
      </c>
      <c r="U79" s="276">
        <f t="shared" si="202"/>
        <v>0</v>
      </c>
      <c r="V79" s="276">
        <f t="shared" si="133"/>
        <v>0</v>
      </c>
      <c r="W79" s="276">
        <f t="shared" si="133"/>
        <v>0</v>
      </c>
      <c r="X79" s="276">
        <f t="shared" si="133"/>
        <v>0</v>
      </c>
      <c r="Y79" s="276">
        <f t="shared" si="133"/>
        <v>0</v>
      </c>
      <c r="Z79" s="276">
        <f t="shared" si="133"/>
        <v>1</v>
      </c>
      <c r="AA79" s="276">
        <f t="shared" si="133"/>
        <v>1</v>
      </c>
      <c r="AB79" s="276">
        <f t="shared" si="133"/>
        <v>0</v>
      </c>
      <c r="AC79" s="276">
        <f t="shared" si="133"/>
        <v>0</v>
      </c>
      <c r="AD79" s="276">
        <f t="shared" ref="AD79:AH79" si="212">AD78</f>
        <v>0</v>
      </c>
      <c r="AE79" s="276">
        <f t="shared" si="212"/>
        <v>1</v>
      </c>
      <c r="AF79" s="276">
        <f t="shared" si="212"/>
        <v>0</v>
      </c>
      <c r="AG79" s="276">
        <f t="shared" si="212"/>
        <v>0</v>
      </c>
      <c r="AH79" s="276">
        <f t="shared" si="212"/>
        <v>1</v>
      </c>
      <c r="AI79" s="276">
        <f t="shared" ref="AI79:AJ79" si="213">AI78</f>
        <v>1</v>
      </c>
      <c r="AJ79" s="276">
        <f t="shared" si="213"/>
        <v>0</v>
      </c>
      <c r="AK79" s="276">
        <f t="shared" si="133"/>
        <v>0</v>
      </c>
    </row>
    <row r="80" spans="1:37" s="261" customFormat="1" ht="12" customHeight="1" x14ac:dyDescent="0.2">
      <c r="A80" s="262" t="s">
        <v>486</v>
      </c>
      <c r="B80" s="263" t="str">
        <f t="shared" si="200"/>
        <v>MB242</v>
      </c>
      <c r="C80" s="264"/>
      <c r="D80" s="265">
        <f t="shared" si="201"/>
        <v>1000</v>
      </c>
      <c r="E80" s="265">
        <f t="shared" si="201"/>
        <v>2500</v>
      </c>
      <c r="F80" s="264">
        <v>5.12</v>
      </c>
      <c r="G80" s="264" t="s">
        <v>62</v>
      </c>
      <c r="H80" s="264">
        <f t="shared" si="178"/>
        <v>340</v>
      </c>
      <c r="I80" s="264" t="str">
        <f t="shared" ref="I80:U82" si="214">I79</f>
        <v>422x744x763</v>
      </c>
      <c r="J80" s="264" t="str">
        <f t="shared" si="214"/>
        <v>385</v>
      </c>
      <c r="K80" s="264" t="str">
        <f t="shared" si="203"/>
        <v>242</v>
      </c>
      <c r="L80" s="264" t="str">
        <f t="shared" si="203"/>
        <v>30</v>
      </c>
      <c r="M80" s="276">
        <f t="shared" si="185"/>
        <v>0</v>
      </c>
      <c r="N80" s="276">
        <f t="shared" si="214"/>
        <v>1</v>
      </c>
      <c r="O80" s="276">
        <f t="shared" si="214"/>
        <v>0</v>
      </c>
      <c r="P80" s="276">
        <f t="shared" si="214"/>
        <v>0</v>
      </c>
      <c r="Q80" s="276">
        <f t="shared" si="214"/>
        <v>1</v>
      </c>
      <c r="R80" s="276">
        <f t="shared" si="214"/>
        <v>1</v>
      </c>
      <c r="S80" s="276">
        <f t="shared" si="214"/>
        <v>0</v>
      </c>
      <c r="T80" s="276">
        <f t="shared" si="214"/>
        <v>0</v>
      </c>
      <c r="U80" s="276">
        <f t="shared" si="214"/>
        <v>0</v>
      </c>
      <c r="V80" s="276">
        <f t="shared" si="133"/>
        <v>0</v>
      </c>
      <c r="W80" s="276">
        <f t="shared" si="133"/>
        <v>0</v>
      </c>
      <c r="X80" s="276">
        <f t="shared" ref="X80:AK80" si="215">X79</f>
        <v>0</v>
      </c>
      <c r="Y80" s="276">
        <f t="shared" si="215"/>
        <v>0</v>
      </c>
      <c r="Z80" s="276">
        <f t="shared" si="215"/>
        <v>1</v>
      </c>
      <c r="AA80" s="276">
        <f t="shared" si="215"/>
        <v>1</v>
      </c>
      <c r="AB80" s="276">
        <f t="shared" si="215"/>
        <v>0</v>
      </c>
      <c r="AC80" s="276">
        <f t="shared" si="215"/>
        <v>0</v>
      </c>
      <c r="AD80" s="276">
        <f>AD79</f>
        <v>0</v>
      </c>
      <c r="AE80" s="276">
        <f>AE79</f>
        <v>1</v>
      </c>
      <c r="AF80" s="276">
        <f t="shared" ref="AF80:AH80" si="216">AF79</f>
        <v>0</v>
      </c>
      <c r="AG80" s="276">
        <f t="shared" si="216"/>
        <v>0</v>
      </c>
      <c r="AH80" s="276">
        <f t="shared" si="216"/>
        <v>1</v>
      </c>
      <c r="AI80" s="276">
        <f t="shared" ref="AI80:AJ80" si="217">AI79</f>
        <v>1</v>
      </c>
      <c r="AJ80" s="276">
        <f t="shared" si="217"/>
        <v>0</v>
      </c>
      <c r="AK80" s="276">
        <f t="shared" si="215"/>
        <v>0</v>
      </c>
    </row>
    <row r="81" spans="1:38" s="261" customFormat="1" ht="12" customHeight="1" x14ac:dyDescent="0.2">
      <c r="A81" s="262" t="s">
        <v>486</v>
      </c>
      <c r="B81" s="263" t="str">
        <f t="shared" si="200"/>
        <v>MB242</v>
      </c>
      <c r="C81" s="264"/>
      <c r="D81" s="265">
        <f t="shared" si="201"/>
        <v>1000</v>
      </c>
      <c r="E81" s="265">
        <f t="shared" si="201"/>
        <v>2500</v>
      </c>
      <c r="F81" s="264">
        <v>5.56</v>
      </c>
      <c r="G81" s="264" t="s">
        <v>82</v>
      </c>
      <c r="H81" s="264">
        <f t="shared" si="178"/>
        <v>320</v>
      </c>
      <c r="I81" s="264" t="str">
        <f t="shared" si="214"/>
        <v>422x744x763</v>
      </c>
      <c r="J81" s="264" t="str">
        <f t="shared" si="214"/>
        <v>385</v>
      </c>
      <c r="K81" s="264" t="str">
        <f t="shared" si="203"/>
        <v>242</v>
      </c>
      <c r="L81" s="264" t="str">
        <f t="shared" si="203"/>
        <v>30</v>
      </c>
      <c r="M81" s="276">
        <f t="shared" si="185"/>
        <v>0</v>
      </c>
      <c r="N81" s="276">
        <f t="shared" si="214"/>
        <v>1</v>
      </c>
      <c r="O81" s="276">
        <f t="shared" si="214"/>
        <v>0</v>
      </c>
      <c r="P81" s="276">
        <f t="shared" si="214"/>
        <v>0</v>
      </c>
      <c r="Q81" s="276">
        <f t="shared" si="214"/>
        <v>1</v>
      </c>
      <c r="R81" s="276">
        <f t="shared" si="214"/>
        <v>1</v>
      </c>
      <c r="S81" s="276">
        <f t="shared" si="214"/>
        <v>0</v>
      </c>
      <c r="T81" s="276">
        <f t="shared" si="214"/>
        <v>0</v>
      </c>
      <c r="U81" s="276">
        <f t="shared" si="214"/>
        <v>0</v>
      </c>
      <c r="V81" s="276">
        <f t="shared" ref="V81:AK109" si="218">V80</f>
        <v>0</v>
      </c>
      <c r="W81" s="276">
        <f t="shared" si="218"/>
        <v>0</v>
      </c>
      <c r="X81" s="276">
        <f t="shared" si="218"/>
        <v>0</v>
      </c>
      <c r="Y81" s="276">
        <f t="shared" si="218"/>
        <v>0</v>
      </c>
      <c r="Z81" s="276">
        <f t="shared" si="218"/>
        <v>1</v>
      </c>
      <c r="AA81" s="276">
        <f t="shared" si="218"/>
        <v>1</v>
      </c>
      <c r="AB81" s="276">
        <f t="shared" si="218"/>
        <v>0</v>
      </c>
      <c r="AC81" s="276">
        <f t="shared" si="218"/>
        <v>0</v>
      </c>
      <c r="AD81" s="276">
        <f t="shared" ref="AD81:AH81" si="219">AD80</f>
        <v>0</v>
      </c>
      <c r="AE81" s="276">
        <f t="shared" si="219"/>
        <v>1</v>
      </c>
      <c r="AF81" s="276">
        <f t="shared" si="219"/>
        <v>0</v>
      </c>
      <c r="AG81" s="276">
        <f t="shared" si="219"/>
        <v>0</v>
      </c>
      <c r="AH81" s="276">
        <f t="shared" si="219"/>
        <v>1</v>
      </c>
      <c r="AI81" s="276">
        <f t="shared" ref="AI81:AJ81" si="220">AI80</f>
        <v>1</v>
      </c>
      <c r="AJ81" s="276">
        <f t="shared" si="220"/>
        <v>0</v>
      </c>
      <c r="AK81" s="276">
        <f t="shared" si="218"/>
        <v>0</v>
      </c>
    </row>
    <row r="82" spans="1:38" s="261" customFormat="1" ht="12" customHeight="1" x14ac:dyDescent="0.2">
      <c r="A82" s="262" t="s">
        <v>486</v>
      </c>
      <c r="B82" s="263" t="str">
        <f t="shared" si="200"/>
        <v>MB242</v>
      </c>
      <c r="C82" s="264"/>
      <c r="D82" s="265">
        <f t="shared" si="201"/>
        <v>1000</v>
      </c>
      <c r="E82" s="265">
        <f t="shared" si="201"/>
        <v>2500</v>
      </c>
      <c r="F82" s="264">
        <v>5.88</v>
      </c>
      <c r="G82" s="264" t="s">
        <v>83</v>
      </c>
      <c r="H82" s="264">
        <f t="shared" si="178"/>
        <v>250</v>
      </c>
      <c r="I82" s="264" t="str">
        <f t="shared" si="214"/>
        <v>422x744x763</v>
      </c>
      <c r="J82" s="264" t="str">
        <f t="shared" si="214"/>
        <v>385</v>
      </c>
      <c r="K82" s="264" t="str">
        <f t="shared" si="203"/>
        <v>242</v>
      </c>
      <c r="L82" s="264" t="str">
        <f t="shared" si="203"/>
        <v>30</v>
      </c>
      <c r="M82" s="276">
        <f t="shared" si="185"/>
        <v>0</v>
      </c>
      <c r="N82" s="276">
        <f t="shared" si="214"/>
        <v>1</v>
      </c>
      <c r="O82" s="276">
        <f t="shared" si="214"/>
        <v>0</v>
      </c>
      <c r="P82" s="276">
        <f t="shared" si="214"/>
        <v>0</v>
      </c>
      <c r="Q82" s="276">
        <f t="shared" si="214"/>
        <v>1</v>
      </c>
      <c r="R82" s="276">
        <f t="shared" si="214"/>
        <v>1</v>
      </c>
      <c r="S82" s="276">
        <f t="shared" si="214"/>
        <v>0</v>
      </c>
      <c r="T82" s="276">
        <f t="shared" si="214"/>
        <v>0</v>
      </c>
      <c r="U82" s="276">
        <f t="shared" si="214"/>
        <v>0</v>
      </c>
      <c r="V82" s="276">
        <f t="shared" si="218"/>
        <v>0</v>
      </c>
      <c r="W82" s="276">
        <f t="shared" si="218"/>
        <v>0</v>
      </c>
      <c r="X82" s="276">
        <f t="shared" si="218"/>
        <v>0</v>
      </c>
      <c r="Y82" s="276">
        <f t="shared" si="218"/>
        <v>0</v>
      </c>
      <c r="Z82" s="276">
        <f t="shared" si="218"/>
        <v>1</v>
      </c>
      <c r="AA82" s="276">
        <f t="shared" si="218"/>
        <v>1</v>
      </c>
      <c r="AB82" s="276">
        <f t="shared" si="218"/>
        <v>0</v>
      </c>
      <c r="AC82" s="276">
        <f t="shared" si="218"/>
        <v>0</v>
      </c>
      <c r="AD82" s="276">
        <f t="shared" ref="AD82:AH83" si="221">AD81</f>
        <v>0</v>
      </c>
      <c r="AE82" s="276">
        <f t="shared" si="221"/>
        <v>1</v>
      </c>
      <c r="AF82" s="276">
        <f t="shared" si="221"/>
        <v>0</v>
      </c>
      <c r="AG82" s="276">
        <f t="shared" si="221"/>
        <v>0</v>
      </c>
      <c r="AH82" s="276">
        <f t="shared" si="221"/>
        <v>1</v>
      </c>
      <c r="AI82" s="276">
        <f t="shared" ref="AI82:AJ82" si="222">AI81</f>
        <v>1</v>
      </c>
      <c r="AJ82" s="276">
        <f t="shared" si="222"/>
        <v>0</v>
      </c>
      <c r="AK82" s="276">
        <f t="shared" si="218"/>
        <v>0</v>
      </c>
    </row>
    <row r="83" spans="1:38" s="261" customFormat="1" ht="12" customHeight="1" x14ac:dyDescent="0.2">
      <c r="A83" s="262" t="s">
        <v>486</v>
      </c>
      <c r="B83" s="263" t="s">
        <v>117</v>
      </c>
      <c r="C83" s="264"/>
      <c r="D83" s="265">
        <v>1000</v>
      </c>
      <c r="E83" s="265">
        <v>2500</v>
      </c>
      <c r="F83" s="264">
        <v>4.05</v>
      </c>
      <c r="G83" s="264" t="s">
        <v>84</v>
      </c>
      <c r="H83" s="264">
        <f t="shared" si="178"/>
        <v>500</v>
      </c>
      <c r="I83" s="264" t="s">
        <v>127</v>
      </c>
      <c r="J83" s="264" t="s">
        <v>128</v>
      </c>
      <c r="K83" s="264" t="s">
        <v>129</v>
      </c>
      <c r="L83" s="264" t="s">
        <v>130</v>
      </c>
      <c r="M83" s="276">
        <f t="shared" si="185"/>
        <v>0</v>
      </c>
      <c r="N83" s="276">
        <f t="shared" ref="N83:U83" si="223">N82</f>
        <v>1</v>
      </c>
      <c r="O83" s="276">
        <f t="shared" si="223"/>
        <v>0</v>
      </c>
      <c r="P83" s="276">
        <v>1</v>
      </c>
      <c r="Q83" s="276">
        <f t="shared" si="223"/>
        <v>1</v>
      </c>
      <c r="R83" s="276">
        <v>0</v>
      </c>
      <c r="S83" s="276">
        <f t="shared" si="223"/>
        <v>0</v>
      </c>
      <c r="T83" s="276">
        <f t="shared" si="223"/>
        <v>0</v>
      </c>
      <c r="U83" s="276">
        <f t="shared" si="223"/>
        <v>0</v>
      </c>
      <c r="V83" s="276">
        <f t="shared" si="218"/>
        <v>0</v>
      </c>
      <c r="W83" s="276">
        <f t="shared" si="218"/>
        <v>0</v>
      </c>
      <c r="X83" s="276">
        <v>1</v>
      </c>
      <c r="Y83" s="276">
        <v>1</v>
      </c>
      <c r="Z83" s="276">
        <f t="shared" ref="Z83" si="224">Z82</f>
        <v>1</v>
      </c>
      <c r="AA83" s="276">
        <v>0</v>
      </c>
      <c r="AB83" s="276">
        <f t="shared" ref="AB83:AC83" si="225">AB82</f>
        <v>0</v>
      </c>
      <c r="AC83" s="276">
        <f t="shared" si="225"/>
        <v>0</v>
      </c>
      <c r="AD83" s="276">
        <f t="shared" ref="AD83:AE83" si="226">AD82</f>
        <v>0</v>
      </c>
      <c r="AE83" s="276">
        <f t="shared" si="226"/>
        <v>1</v>
      </c>
      <c r="AF83" s="276">
        <v>1</v>
      </c>
      <c r="AG83" s="276">
        <v>0</v>
      </c>
      <c r="AH83" s="276">
        <f t="shared" si="221"/>
        <v>1</v>
      </c>
      <c r="AI83" s="276">
        <v>1</v>
      </c>
      <c r="AJ83" s="276">
        <f t="shared" ref="AJ83" si="227">AJ82</f>
        <v>0</v>
      </c>
      <c r="AK83" s="276">
        <v>1</v>
      </c>
      <c r="AL83" s="261" t="s">
        <v>481</v>
      </c>
    </row>
    <row r="84" spans="1:38" s="261" customFormat="1" ht="12" customHeight="1" x14ac:dyDescent="0.2">
      <c r="A84" s="262" t="s">
        <v>486</v>
      </c>
      <c r="B84" s="263" t="str">
        <f t="shared" ref="B84:B89" si="228">B83</f>
        <v>MB270A</v>
      </c>
      <c r="C84" s="264"/>
      <c r="D84" s="265">
        <f t="shared" ref="D84:E89" si="229">D83</f>
        <v>1000</v>
      </c>
      <c r="E84" s="265">
        <f t="shared" si="229"/>
        <v>2500</v>
      </c>
      <c r="F84" s="264">
        <v>4.53</v>
      </c>
      <c r="G84" s="264" t="str">
        <f t="shared" ref="G84:U85" si="230">G83</f>
        <v>0,20</v>
      </c>
      <c r="H84" s="264">
        <f t="shared" si="178"/>
        <v>500</v>
      </c>
      <c r="I84" s="264" t="str">
        <f t="shared" si="230"/>
        <v>594x810x868</v>
      </c>
      <c r="J84" s="264" t="str">
        <f t="shared" si="230"/>
        <v>675</v>
      </c>
      <c r="K84" s="264" t="str">
        <f t="shared" ref="K84:L89" si="231">K83</f>
        <v>270</v>
      </c>
      <c r="L84" s="264" t="str">
        <f t="shared" si="231"/>
        <v>39,2</v>
      </c>
      <c r="M84" s="276">
        <f t="shared" si="185"/>
        <v>0</v>
      </c>
      <c r="N84" s="276">
        <f t="shared" si="230"/>
        <v>1</v>
      </c>
      <c r="O84" s="276">
        <f t="shared" si="230"/>
        <v>0</v>
      </c>
      <c r="P84" s="276">
        <f t="shared" si="230"/>
        <v>1</v>
      </c>
      <c r="Q84" s="276">
        <f t="shared" si="230"/>
        <v>1</v>
      </c>
      <c r="R84" s="276">
        <f t="shared" si="230"/>
        <v>0</v>
      </c>
      <c r="S84" s="276">
        <f t="shared" si="230"/>
        <v>0</v>
      </c>
      <c r="T84" s="276">
        <f t="shared" si="230"/>
        <v>0</v>
      </c>
      <c r="U84" s="276">
        <f t="shared" si="230"/>
        <v>0</v>
      </c>
      <c r="V84" s="276">
        <f t="shared" si="218"/>
        <v>0</v>
      </c>
      <c r="W84" s="276">
        <f t="shared" si="218"/>
        <v>0</v>
      </c>
      <c r="X84" s="276">
        <f t="shared" si="218"/>
        <v>1</v>
      </c>
      <c r="Y84" s="276">
        <f t="shared" si="218"/>
        <v>1</v>
      </c>
      <c r="Z84" s="276">
        <f t="shared" si="218"/>
        <v>1</v>
      </c>
      <c r="AA84" s="276">
        <f t="shared" si="218"/>
        <v>0</v>
      </c>
      <c r="AB84" s="276">
        <f t="shared" si="218"/>
        <v>0</v>
      </c>
      <c r="AC84" s="276">
        <f t="shared" si="218"/>
        <v>0</v>
      </c>
      <c r="AD84" s="276">
        <f t="shared" ref="AD84:AH84" si="232">AD83</f>
        <v>0</v>
      </c>
      <c r="AE84" s="276">
        <f t="shared" si="232"/>
        <v>1</v>
      </c>
      <c r="AF84" s="276">
        <f t="shared" si="232"/>
        <v>1</v>
      </c>
      <c r="AG84" s="276">
        <f t="shared" si="232"/>
        <v>0</v>
      </c>
      <c r="AH84" s="276">
        <f t="shared" si="232"/>
        <v>1</v>
      </c>
      <c r="AI84" s="276">
        <f t="shared" ref="AI84:AJ84" si="233">AI83</f>
        <v>1</v>
      </c>
      <c r="AJ84" s="276">
        <f t="shared" si="233"/>
        <v>0</v>
      </c>
      <c r="AK84" s="276">
        <f t="shared" si="218"/>
        <v>1</v>
      </c>
      <c r="AL84" s="261" t="str">
        <f t="shared" ref="AL84:AL129" si="234">AL83</f>
        <v>Note: If using flexible couping, rate will rise 8%</v>
      </c>
    </row>
    <row r="85" spans="1:38" s="261" customFormat="1" ht="12" customHeight="1" x14ac:dyDescent="0.2">
      <c r="A85" s="262" t="s">
        <v>486</v>
      </c>
      <c r="B85" s="263" t="str">
        <f t="shared" si="228"/>
        <v>MB270A</v>
      </c>
      <c r="C85" s="264"/>
      <c r="D85" s="265">
        <f t="shared" si="229"/>
        <v>1000</v>
      </c>
      <c r="E85" s="265">
        <f t="shared" si="229"/>
        <v>2500</v>
      </c>
      <c r="F85" s="264">
        <v>5.12</v>
      </c>
      <c r="G85" s="264" t="str">
        <f t="shared" si="230"/>
        <v>0,20</v>
      </c>
      <c r="H85" s="264">
        <f t="shared" si="178"/>
        <v>500</v>
      </c>
      <c r="I85" s="264" t="str">
        <f t="shared" si="230"/>
        <v>594x810x868</v>
      </c>
      <c r="J85" s="264" t="str">
        <f t="shared" si="230"/>
        <v>675</v>
      </c>
      <c r="K85" s="264" t="str">
        <f t="shared" si="231"/>
        <v>270</v>
      </c>
      <c r="L85" s="264" t="str">
        <f t="shared" si="231"/>
        <v>39,2</v>
      </c>
      <c r="M85" s="276">
        <f t="shared" si="185"/>
        <v>0</v>
      </c>
      <c r="N85" s="276">
        <f t="shared" si="230"/>
        <v>1</v>
      </c>
      <c r="O85" s="276">
        <f t="shared" si="230"/>
        <v>0</v>
      </c>
      <c r="P85" s="276">
        <f t="shared" si="230"/>
        <v>1</v>
      </c>
      <c r="Q85" s="276">
        <f t="shared" si="230"/>
        <v>1</v>
      </c>
      <c r="R85" s="276">
        <f t="shared" si="230"/>
        <v>0</v>
      </c>
      <c r="S85" s="276">
        <f t="shared" si="230"/>
        <v>0</v>
      </c>
      <c r="T85" s="276">
        <f t="shared" si="230"/>
        <v>0</v>
      </c>
      <c r="U85" s="276">
        <f t="shared" si="230"/>
        <v>0</v>
      </c>
      <c r="V85" s="276">
        <f t="shared" si="218"/>
        <v>0</v>
      </c>
      <c r="W85" s="276">
        <f t="shared" si="218"/>
        <v>0</v>
      </c>
      <c r="X85" s="276">
        <f t="shared" si="218"/>
        <v>1</v>
      </c>
      <c r="Y85" s="276">
        <f t="shared" si="218"/>
        <v>1</v>
      </c>
      <c r="Z85" s="276">
        <f t="shared" si="218"/>
        <v>1</v>
      </c>
      <c r="AA85" s="276">
        <f t="shared" si="218"/>
        <v>0</v>
      </c>
      <c r="AB85" s="276">
        <f t="shared" si="218"/>
        <v>0</v>
      </c>
      <c r="AC85" s="276">
        <f t="shared" si="218"/>
        <v>0</v>
      </c>
      <c r="AD85" s="276">
        <f t="shared" ref="AD85:AH85" si="235">AD84</f>
        <v>0</v>
      </c>
      <c r="AE85" s="276">
        <f t="shared" si="235"/>
        <v>1</v>
      </c>
      <c r="AF85" s="276">
        <f t="shared" si="235"/>
        <v>1</v>
      </c>
      <c r="AG85" s="276">
        <f t="shared" si="235"/>
        <v>0</v>
      </c>
      <c r="AH85" s="276">
        <f t="shared" si="235"/>
        <v>1</v>
      </c>
      <c r="AI85" s="276">
        <f t="shared" ref="AI85:AJ85" si="236">AI84</f>
        <v>1</v>
      </c>
      <c r="AJ85" s="276">
        <f t="shared" si="236"/>
        <v>0</v>
      </c>
      <c r="AK85" s="276">
        <f t="shared" si="218"/>
        <v>1</v>
      </c>
      <c r="AL85" s="261" t="str">
        <f t="shared" si="234"/>
        <v>Note: If using flexible couping, rate will rise 8%</v>
      </c>
    </row>
    <row r="86" spans="1:38" s="261" customFormat="1" ht="12" customHeight="1" x14ac:dyDescent="0.2">
      <c r="A86" s="262" t="s">
        <v>486</v>
      </c>
      <c r="B86" s="263" t="str">
        <f t="shared" si="228"/>
        <v>MB270A</v>
      </c>
      <c r="C86" s="264"/>
      <c r="D86" s="265">
        <f t="shared" si="229"/>
        <v>1000</v>
      </c>
      <c r="E86" s="265">
        <f t="shared" si="229"/>
        <v>2500</v>
      </c>
      <c r="F86" s="264">
        <v>5.5</v>
      </c>
      <c r="G86" s="264" t="s">
        <v>123</v>
      </c>
      <c r="H86" s="264">
        <f t="shared" si="178"/>
        <v>455</v>
      </c>
      <c r="I86" s="264" t="str">
        <f t="shared" ref="I86:U89" si="237">I85</f>
        <v>594x810x868</v>
      </c>
      <c r="J86" s="264" t="str">
        <f t="shared" si="237"/>
        <v>675</v>
      </c>
      <c r="K86" s="264" t="str">
        <f t="shared" si="231"/>
        <v>270</v>
      </c>
      <c r="L86" s="264" t="str">
        <f t="shared" si="231"/>
        <v>39,2</v>
      </c>
      <c r="M86" s="276">
        <f t="shared" si="185"/>
        <v>0</v>
      </c>
      <c r="N86" s="276">
        <f t="shared" si="237"/>
        <v>1</v>
      </c>
      <c r="O86" s="276">
        <f t="shared" si="237"/>
        <v>0</v>
      </c>
      <c r="P86" s="276">
        <f t="shared" si="237"/>
        <v>1</v>
      </c>
      <c r="Q86" s="276">
        <f t="shared" si="237"/>
        <v>1</v>
      </c>
      <c r="R86" s="276">
        <f t="shared" si="237"/>
        <v>0</v>
      </c>
      <c r="S86" s="276">
        <f t="shared" si="237"/>
        <v>0</v>
      </c>
      <c r="T86" s="276">
        <f t="shared" si="237"/>
        <v>0</v>
      </c>
      <c r="U86" s="276">
        <f t="shared" si="237"/>
        <v>0</v>
      </c>
      <c r="V86" s="276">
        <f t="shared" si="218"/>
        <v>0</v>
      </c>
      <c r="W86" s="276">
        <f t="shared" si="218"/>
        <v>0</v>
      </c>
      <c r="X86" s="276">
        <f t="shared" si="218"/>
        <v>1</v>
      </c>
      <c r="Y86" s="276">
        <f t="shared" si="218"/>
        <v>1</v>
      </c>
      <c r="Z86" s="276">
        <f t="shared" si="218"/>
        <v>1</v>
      </c>
      <c r="AA86" s="276">
        <f t="shared" si="218"/>
        <v>0</v>
      </c>
      <c r="AB86" s="276">
        <f t="shared" si="218"/>
        <v>0</v>
      </c>
      <c r="AC86" s="276">
        <f t="shared" si="218"/>
        <v>0</v>
      </c>
      <c r="AD86" s="276">
        <f t="shared" ref="AD86:AH86" si="238">AD85</f>
        <v>0</v>
      </c>
      <c r="AE86" s="276">
        <f t="shared" si="238"/>
        <v>1</v>
      </c>
      <c r="AF86" s="276">
        <f t="shared" si="238"/>
        <v>1</v>
      </c>
      <c r="AG86" s="276">
        <f t="shared" si="238"/>
        <v>0</v>
      </c>
      <c r="AH86" s="276">
        <f t="shared" si="238"/>
        <v>1</v>
      </c>
      <c r="AI86" s="276">
        <f t="shared" ref="AI86:AJ86" si="239">AI85</f>
        <v>1</v>
      </c>
      <c r="AJ86" s="276">
        <f t="shared" si="239"/>
        <v>0</v>
      </c>
      <c r="AK86" s="276">
        <f t="shared" si="218"/>
        <v>1</v>
      </c>
      <c r="AL86" s="261" t="str">
        <f t="shared" si="234"/>
        <v>Note: If using flexible couping, rate will rise 8%</v>
      </c>
    </row>
    <row r="87" spans="1:38" s="261" customFormat="1" ht="12" customHeight="1" x14ac:dyDescent="0.2">
      <c r="A87" s="262" t="s">
        <v>486</v>
      </c>
      <c r="B87" s="263" t="str">
        <f t="shared" si="228"/>
        <v>MB270A</v>
      </c>
      <c r="C87" s="264"/>
      <c r="D87" s="265">
        <f t="shared" si="229"/>
        <v>1000</v>
      </c>
      <c r="E87" s="265">
        <f t="shared" si="229"/>
        <v>2500</v>
      </c>
      <c r="F87" s="264">
        <v>5.95</v>
      </c>
      <c r="G87" s="264" t="s">
        <v>124</v>
      </c>
      <c r="H87" s="264">
        <f t="shared" si="178"/>
        <v>375</v>
      </c>
      <c r="I87" s="264" t="str">
        <f t="shared" si="237"/>
        <v>594x810x868</v>
      </c>
      <c r="J87" s="264" t="str">
        <f t="shared" si="237"/>
        <v>675</v>
      </c>
      <c r="K87" s="264" t="str">
        <f t="shared" si="231"/>
        <v>270</v>
      </c>
      <c r="L87" s="264" t="str">
        <f t="shared" si="231"/>
        <v>39,2</v>
      </c>
      <c r="M87" s="276">
        <f t="shared" si="185"/>
        <v>0</v>
      </c>
      <c r="N87" s="276">
        <f t="shared" si="237"/>
        <v>1</v>
      </c>
      <c r="O87" s="276">
        <f t="shared" si="237"/>
        <v>0</v>
      </c>
      <c r="P87" s="276">
        <f t="shared" si="237"/>
        <v>1</v>
      </c>
      <c r="Q87" s="276">
        <f t="shared" si="237"/>
        <v>1</v>
      </c>
      <c r="R87" s="276">
        <f t="shared" si="237"/>
        <v>0</v>
      </c>
      <c r="S87" s="276">
        <f t="shared" si="237"/>
        <v>0</v>
      </c>
      <c r="T87" s="276">
        <f t="shared" si="237"/>
        <v>0</v>
      </c>
      <c r="U87" s="276">
        <f t="shared" si="237"/>
        <v>0</v>
      </c>
      <c r="V87" s="276">
        <f t="shared" si="218"/>
        <v>0</v>
      </c>
      <c r="W87" s="276">
        <f t="shared" si="218"/>
        <v>0</v>
      </c>
      <c r="X87" s="276">
        <f t="shared" si="218"/>
        <v>1</v>
      </c>
      <c r="Y87" s="276">
        <f t="shared" si="218"/>
        <v>1</v>
      </c>
      <c r="Z87" s="276">
        <f t="shared" si="218"/>
        <v>1</v>
      </c>
      <c r="AA87" s="276">
        <f t="shared" si="218"/>
        <v>0</v>
      </c>
      <c r="AB87" s="276">
        <f t="shared" si="218"/>
        <v>0</v>
      </c>
      <c r="AC87" s="276">
        <f t="shared" si="218"/>
        <v>0</v>
      </c>
      <c r="AD87" s="276">
        <f t="shared" ref="AD87:AH87" si="240">AD86</f>
        <v>0</v>
      </c>
      <c r="AE87" s="276">
        <f t="shared" si="240"/>
        <v>1</v>
      </c>
      <c r="AF87" s="276">
        <f t="shared" si="240"/>
        <v>1</v>
      </c>
      <c r="AG87" s="276">
        <f t="shared" si="240"/>
        <v>0</v>
      </c>
      <c r="AH87" s="276">
        <f t="shared" si="240"/>
        <v>1</v>
      </c>
      <c r="AI87" s="276">
        <f t="shared" ref="AI87:AJ87" si="241">AI86</f>
        <v>1</v>
      </c>
      <c r="AJ87" s="276">
        <f t="shared" si="241"/>
        <v>0</v>
      </c>
      <c r="AK87" s="276">
        <f t="shared" si="218"/>
        <v>1</v>
      </c>
      <c r="AL87" s="261" t="str">
        <f t="shared" si="234"/>
        <v>Note: If using flexible couping, rate will rise 8%</v>
      </c>
    </row>
    <row r="88" spans="1:38" s="261" customFormat="1" ht="12" customHeight="1" x14ac:dyDescent="0.2">
      <c r="A88" s="262" t="s">
        <v>486</v>
      </c>
      <c r="B88" s="263" t="str">
        <f t="shared" si="228"/>
        <v>MB270A</v>
      </c>
      <c r="C88" s="264"/>
      <c r="D88" s="265">
        <f t="shared" si="229"/>
        <v>1000</v>
      </c>
      <c r="E88" s="265">
        <f t="shared" si="229"/>
        <v>2500</v>
      </c>
      <c r="F88" s="264">
        <v>6.39</v>
      </c>
      <c r="G88" s="264" t="s">
        <v>125</v>
      </c>
      <c r="H88" s="264">
        <f t="shared" si="178"/>
        <v>300</v>
      </c>
      <c r="I88" s="264" t="str">
        <f t="shared" si="237"/>
        <v>594x810x868</v>
      </c>
      <c r="J88" s="264" t="str">
        <f t="shared" si="237"/>
        <v>675</v>
      </c>
      <c r="K88" s="264" t="str">
        <f t="shared" si="231"/>
        <v>270</v>
      </c>
      <c r="L88" s="264" t="str">
        <f t="shared" si="231"/>
        <v>39,2</v>
      </c>
      <c r="M88" s="276">
        <f t="shared" si="185"/>
        <v>0</v>
      </c>
      <c r="N88" s="276">
        <f t="shared" si="237"/>
        <v>1</v>
      </c>
      <c r="O88" s="276">
        <f t="shared" si="237"/>
        <v>0</v>
      </c>
      <c r="P88" s="276">
        <f t="shared" si="237"/>
        <v>1</v>
      </c>
      <c r="Q88" s="276">
        <f t="shared" si="237"/>
        <v>1</v>
      </c>
      <c r="R88" s="276">
        <f t="shared" si="237"/>
        <v>0</v>
      </c>
      <c r="S88" s="276">
        <f t="shared" si="237"/>
        <v>0</v>
      </c>
      <c r="T88" s="276">
        <f t="shared" si="237"/>
        <v>0</v>
      </c>
      <c r="U88" s="276">
        <f t="shared" si="237"/>
        <v>0</v>
      </c>
      <c r="V88" s="276">
        <f t="shared" si="218"/>
        <v>0</v>
      </c>
      <c r="W88" s="276">
        <f t="shared" si="218"/>
        <v>0</v>
      </c>
      <c r="X88" s="276">
        <f t="shared" si="218"/>
        <v>1</v>
      </c>
      <c r="Y88" s="276">
        <f t="shared" si="218"/>
        <v>1</v>
      </c>
      <c r="Z88" s="276">
        <f t="shared" si="218"/>
        <v>1</v>
      </c>
      <c r="AA88" s="276">
        <f t="shared" si="218"/>
        <v>0</v>
      </c>
      <c r="AB88" s="276">
        <f t="shared" si="218"/>
        <v>0</v>
      </c>
      <c r="AC88" s="276">
        <f t="shared" si="218"/>
        <v>0</v>
      </c>
      <c r="AD88" s="276">
        <f t="shared" ref="AD88:AH88" si="242">AD87</f>
        <v>0</v>
      </c>
      <c r="AE88" s="276">
        <f t="shared" si="242"/>
        <v>1</v>
      </c>
      <c r="AF88" s="276">
        <f t="shared" si="242"/>
        <v>1</v>
      </c>
      <c r="AG88" s="276">
        <f t="shared" si="242"/>
        <v>0</v>
      </c>
      <c r="AH88" s="276">
        <f t="shared" si="242"/>
        <v>1</v>
      </c>
      <c r="AI88" s="276">
        <f t="shared" ref="AI88:AJ88" si="243">AI87</f>
        <v>1</v>
      </c>
      <c r="AJ88" s="276">
        <f t="shared" si="243"/>
        <v>0</v>
      </c>
      <c r="AK88" s="276">
        <f t="shared" si="218"/>
        <v>1</v>
      </c>
      <c r="AL88" s="261" t="str">
        <f t="shared" si="234"/>
        <v>Note: If using flexible couping, rate will rise 8%</v>
      </c>
    </row>
    <row r="89" spans="1:38" s="261" customFormat="1" ht="12" customHeight="1" x14ac:dyDescent="0.2">
      <c r="A89" s="262" t="s">
        <v>486</v>
      </c>
      <c r="B89" s="263" t="str">
        <f t="shared" si="228"/>
        <v>MB270A</v>
      </c>
      <c r="C89" s="264"/>
      <c r="D89" s="265">
        <f t="shared" si="229"/>
        <v>1000</v>
      </c>
      <c r="E89" s="265">
        <f t="shared" si="229"/>
        <v>2500</v>
      </c>
      <c r="F89" s="264">
        <v>6.82</v>
      </c>
      <c r="G89" s="264" t="str">
        <f>G88</f>
        <v>0,120</v>
      </c>
      <c r="H89" s="264">
        <f t="shared" si="178"/>
        <v>300</v>
      </c>
      <c r="I89" s="264" t="str">
        <f t="shared" si="237"/>
        <v>594x810x868</v>
      </c>
      <c r="J89" s="264" t="str">
        <f t="shared" si="237"/>
        <v>675</v>
      </c>
      <c r="K89" s="264" t="str">
        <f t="shared" si="231"/>
        <v>270</v>
      </c>
      <c r="L89" s="264" t="str">
        <f t="shared" si="231"/>
        <v>39,2</v>
      </c>
      <c r="M89" s="276">
        <f t="shared" si="185"/>
        <v>0</v>
      </c>
      <c r="N89" s="276">
        <f t="shared" si="237"/>
        <v>1</v>
      </c>
      <c r="O89" s="276">
        <f t="shared" si="237"/>
        <v>0</v>
      </c>
      <c r="P89" s="276">
        <f t="shared" si="237"/>
        <v>1</v>
      </c>
      <c r="Q89" s="276">
        <f t="shared" si="237"/>
        <v>1</v>
      </c>
      <c r="R89" s="276">
        <f t="shared" si="237"/>
        <v>0</v>
      </c>
      <c r="S89" s="276">
        <f t="shared" si="237"/>
        <v>0</v>
      </c>
      <c r="T89" s="276">
        <f t="shared" si="237"/>
        <v>0</v>
      </c>
      <c r="U89" s="276">
        <f t="shared" si="237"/>
        <v>0</v>
      </c>
      <c r="V89" s="276">
        <f t="shared" si="218"/>
        <v>0</v>
      </c>
      <c r="W89" s="276">
        <f t="shared" si="218"/>
        <v>0</v>
      </c>
      <c r="X89" s="276">
        <f t="shared" si="218"/>
        <v>1</v>
      </c>
      <c r="Y89" s="276">
        <f t="shared" si="218"/>
        <v>1</v>
      </c>
      <c r="Z89" s="276">
        <f t="shared" si="218"/>
        <v>1</v>
      </c>
      <c r="AA89" s="276">
        <f t="shared" si="218"/>
        <v>0</v>
      </c>
      <c r="AB89" s="276">
        <f t="shared" si="218"/>
        <v>0</v>
      </c>
      <c r="AC89" s="276">
        <f t="shared" si="218"/>
        <v>0</v>
      </c>
      <c r="AD89" s="276">
        <f t="shared" ref="AD89:AH89" si="244">AD88</f>
        <v>0</v>
      </c>
      <c r="AE89" s="276">
        <f t="shared" si="244"/>
        <v>1</v>
      </c>
      <c r="AF89" s="276">
        <f t="shared" si="244"/>
        <v>1</v>
      </c>
      <c r="AG89" s="276">
        <f t="shared" si="244"/>
        <v>0</v>
      </c>
      <c r="AH89" s="276">
        <f t="shared" si="244"/>
        <v>1</v>
      </c>
      <c r="AI89" s="276">
        <f t="shared" ref="AI89:AJ89" si="245">AI88</f>
        <v>1</v>
      </c>
      <c r="AJ89" s="276">
        <f t="shared" si="245"/>
        <v>0</v>
      </c>
      <c r="AK89" s="276">
        <f t="shared" si="218"/>
        <v>1</v>
      </c>
      <c r="AL89" s="261" t="str">
        <f t="shared" si="234"/>
        <v>Note: If using flexible couping, rate will rise 8%</v>
      </c>
    </row>
    <row r="90" spans="1:38" s="261" customFormat="1" ht="12" customHeight="1" x14ac:dyDescent="0.2">
      <c r="A90" s="262" t="s">
        <v>486</v>
      </c>
      <c r="B90" s="263">
        <v>300</v>
      </c>
      <c r="C90" s="264"/>
      <c r="D90" s="265">
        <v>1000</v>
      </c>
      <c r="E90" s="265">
        <v>2500</v>
      </c>
      <c r="F90" s="264">
        <v>1.87</v>
      </c>
      <c r="G90" s="264" t="s">
        <v>134</v>
      </c>
      <c r="H90" s="264">
        <f t="shared" si="178"/>
        <v>875</v>
      </c>
      <c r="I90" s="264" t="s">
        <v>135</v>
      </c>
      <c r="J90" s="264" t="s">
        <v>136</v>
      </c>
      <c r="K90" s="264" t="s">
        <v>137</v>
      </c>
      <c r="L90" s="264" t="s">
        <v>138</v>
      </c>
      <c r="M90" s="276">
        <f t="shared" si="185"/>
        <v>0</v>
      </c>
      <c r="N90" s="276">
        <f t="shared" ref="N90:U90" si="246">N89</f>
        <v>1</v>
      </c>
      <c r="O90" s="276">
        <f t="shared" si="246"/>
        <v>0</v>
      </c>
      <c r="P90" s="276">
        <f t="shared" si="246"/>
        <v>1</v>
      </c>
      <c r="Q90" s="276">
        <f t="shared" si="246"/>
        <v>1</v>
      </c>
      <c r="R90" s="276">
        <f t="shared" si="246"/>
        <v>0</v>
      </c>
      <c r="S90" s="276">
        <f t="shared" si="246"/>
        <v>0</v>
      </c>
      <c r="T90" s="276">
        <f t="shared" si="246"/>
        <v>0</v>
      </c>
      <c r="U90" s="276">
        <f t="shared" si="246"/>
        <v>0</v>
      </c>
      <c r="V90" s="276">
        <f t="shared" si="218"/>
        <v>0</v>
      </c>
      <c r="W90" s="276">
        <f t="shared" si="218"/>
        <v>0</v>
      </c>
      <c r="X90" s="276">
        <f t="shared" si="218"/>
        <v>1</v>
      </c>
      <c r="Y90" s="276">
        <f t="shared" si="218"/>
        <v>1</v>
      </c>
      <c r="Z90" s="276">
        <f t="shared" si="218"/>
        <v>1</v>
      </c>
      <c r="AA90" s="276">
        <f t="shared" si="218"/>
        <v>0</v>
      </c>
      <c r="AB90" s="276">
        <f t="shared" si="218"/>
        <v>0</v>
      </c>
      <c r="AC90" s="276">
        <f t="shared" si="218"/>
        <v>0</v>
      </c>
      <c r="AD90" s="276">
        <f t="shared" ref="AD90:AH90" si="247">AD89</f>
        <v>0</v>
      </c>
      <c r="AE90" s="276">
        <f t="shared" si="247"/>
        <v>1</v>
      </c>
      <c r="AF90" s="276">
        <f t="shared" si="247"/>
        <v>1</v>
      </c>
      <c r="AG90" s="276">
        <f t="shared" si="247"/>
        <v>0</v>
      </c>
      <c r="AH90" s="276">
        <f t="shared" si="247"/>
        <v>1</v>
      </c>
      <c r="AI90" s="276">
        <f t="shared" ref="AI90:AJ90" si="248">AI89</f>
        <v>1</v>
      </c>
      <c r="AJ90" s="276">
        <f t="shared" si="248"/>
        <v>0</v>
      </c>
      <c r="AK90" s="276">
        <f t="shared" si="218"/>
        <v>1</v>
      </c>
      <c r="AL90" s="261" t="s">
        <v>481</v>
      </c>
    </row>
    <row r="91" spans="1:38" s="261" customFormat="1" ht="12" customHeight="1" x14ac:dyDescent="0.2">
      <c r="A91" s="262" t="s">
        <v>486</v>
      </c>
      <c r="B91" s="263">
        <f t="shared" ref="B91:B99" si="249">B90</f>
        <v>300</v>
      </c>
      <c r="C91" s="264"/>
      <c r="D91" s="265">
        <f t="shared" ref="D91:D99" si="250">D90</f>
        <v>1000</v>
      </c>
      <c r="E91" s="265">
        <f t="shared" ref="E91:E99" si="251">E90</f>
        <v>2500</v>
      </c>
      <c r="F91" s="264">
        <v>2.04</v>
      </c>
      <c r="G91" s="264" t="str">
        <f t="shared" ref="G91:U92" si="252">G90</f>
        <v>0,35</v>
      </c>
      <c r="H91" s="264">
        <f t="shared" si="178"/>
        <v>875</v>
      </c>
      <c r="I91" s="264" t="str">
        <f t="shared" si="252"/>
        <v>638x870x864</v>
      </c>
      <c r="J91" s="264" t="str">
        <f t="shared" si="252"/>
        <v>740</v>
      </c>
      <c r="K91" s="264" t="str">
        <f t="shared" ref="K91:K99" si="253">K90</f>
        <v>264</v>
      </c>
      <c r="L91" s="264" t="str">
        <f t="shared" ref="L91:L99" si="254">L90</f>
        <v>50</v>
      </c>
      <c r="M91" s="276">
        <f t="shared" si="185"/>
        <v>0</v>
      </c>
      <c r="N91" s="276">
        <f t="shared" si="252"/>
        <v>1</v>
      </c>
      <c r="O91" s="276">
        <f t="shared" si="252"/>
        <v>0</v>
      </c>
      <c r="P91" s="276">
        <f t="shared" si="252"/>
        <v>1</v>
      </c>
      <c r="Q91" s="276">
        <f t="shared" si="252"/>
        <v>1</v>
      </c>
      <c r="R91" s="276">
        <f t="shared" si="252"/>
        <v>0</v>
      </c>
      <c r="S91" s="276">
        <f t="shared" si="252"/>
        <v>0</v>
      </c>
      <c r="T91" s="276">
        <f t="shared" si="252"/>
        <v>0</v>
      </c>
      <c r="U91" s="276">
        <f t="shared" si="252"/>
        <v>0</v>
      </c>
      <c r="V91" s="276">
        <f t="shared" si="218"/>
        <v>0</v>
      </c>
      <c r="W91" s="276">
        <f t="shared" si="218"/>
        <v>0</v>
      </c>
      <c r="X91" s="276">
        <f t="shared" si="218"/>
        <v>1</v>
      </c>
      <c r="Y91" s="276">
        <f t="shared" si="218"/>
        <v>1</v>
      </c>
      <c r="Z91" s="276">
        <f t="shared" si="218"/>
        <v>1</v>
      </c>
      <c r="AA91" s="276">
        <f t="shared" si="218"/>
        <v>0</v>
      </c>
      <c r="AB91" s="276">
        <f t="shared" si="218"/>
        <v>0</v>
      </c>
      <c r="AC91" s="276">
        <f t="shared" si="218"/>
        <v>0</v>
      </c>
      <c r="AD91" s="276">
        <f t="shared" ref="AD91:AH91" si="255">AD90</f>
        <v>0</v>
      </c>
      <c r="AE91" s="276">
        <f t="shared" si="255"/>
        <v>1</v>
      </c>
      <c r="AF91" s="276">
        <f t="shared" si="255"/>
        <v>1</v>
      </c>
      <c r="AG91" s="276">
        <f t="shared" si="255"/>
        <v>0</v>
      </c>
      <c r="AH91" s="276">
        <f t="shared" si="255"/>
        <v>1</v>
      </c>
      <c r="AI91" s="276">
        <f t="shared" ref="AI91:AJ91" si="256">AI90</f>
        <v>1</v>
      </c>
      <c r="AJ91" s="276">
        <f t="shared" si="256"/>
        <v>0</v>
      </c>
      <c r="AK91" s="276">
        <f t="shared" si="218"/>
        <v>1</v>
      </c>
      <c r="AL91" s="261" t="str">
        <f t="shared" si="234"/>
        <v>Note: If using flexible couping, rate will rise 8%</v>
      </c>
    </row>
    <row r="92" spans="1:38" s="261" customFormat="1" ht="12" customHeight="1" x14ac:dyDescent="0.2">
      <c r="A92" s="262" t="s">
        <v>486</v>
      </c>
      <c r="B92" s="263">
        <f t="shared" si="249"/>
        <v>300</v>
      </c>
      <c r="C92" s="264"/>
      <c r="D92" s="265">
        <f t="shared" si="250"/>
        <v>1000</v>
      </c>
      <c r="E92" s="265">
        <f t="shared" si="251"/>
        <v>2500</v>
      </c>
      <c r="F92" s="264">
        <v>2.54</v>
      </c>
      <c r="G92" s="264" t="str">
        <f t="shared" si="252"/>
        <v>0,35</v>
      </c>
      <c r="H92" s="264">
        <f t="shared" si="178"/>
        <v>875</v>
      </c>
      <c r="I92" s="264" t="str">
        <f t="shared" si="252"/>
        <v>638x870x864</v>
      </c>
      <c r="J92" s="264" t="str">
        <f t="shared" si="252"/>
        <v>740</v>
      </c>
      <c r="K92" s="264" t="str">
        <f t="shared" si="253"/>
        <v>264</v>
      </c>
      <c r="L92" s="264" t="str">
        <f t="shared" si="254"/>
        <v>50</v>
      </c>
      <c r="M92" s="276">
        <f t="shared" si="185"/>
        <v>0</v>
      </c>
      <c r="N92" s="276">
        <f t="shared" si="252"/>
        <v>1</v>
      </c>
      <c r="O92" s="276">
        <f t="shared" si="252"/>
        <v>0</v>
      </c>
      <c r="P92" s="276">
        <f t="shared" si="252"/>
        <v>1</v>
      </c>
      <c r="Q92" s="276">
        <f t="shared" si="252"/>
        <v>1</v>
      </c>
      <c r="R92" s="276">
        <f t="shared" si="252"/>
        <v>0</v>
      </c>
      <c r="S92" s="276">
        <f t="shared" si="252"/>
        <v>0</v>
      </c>
      <c r="T92" s="276">
        <f t="shared" si="252"/>
        <v>0</v>
      </c>
      <c r="U92" s="276">
        <f t="shared" si="252"/>
        <v>0</v>
      </c>
      <c r="V92" s="276">
        <f t="shared" si="218"/>
        <v>0</v>
      </c>
      <c r="W92" s="276">
        <f t="shared" si="218"/>
        <v>0</v>
      </c>
      <c r="X92" s="276">
        <f t="shared" si="218"/>
        <v>1</v>
      </c>
      <c r="Y92" s="276">
        <f t="shared" si="218"/>
        <v>1</v>
      </c>
      <c r="Z92" s="276">
        <f t="shared" si="218"/>
        <v>1</v>
      </c>
      <c r="AA92" s="276">
        <f t="shared" si="218"/>
        <v>0</v>
      </c>
      <c r="AB92" s="276">
        <f t="shared" si="218"/>
        <v>0</v>
      </c>
      <c r="AC92" s="276">
        <f t="shared" si="218"/>
        <v>0</v>
      </c>
      <c r="AD92" s="276">
        <f t="shared" ref="AD92:AH92" si="257">AD91</f>
        <v>0</v>
      </c>
      <c r="AE92" s="276">
        <f t="shared" si="257"/>
        <v>1</v>
      </c>
      <c r="AF92" s="276">
        <f t="shared" si="257"/>
        <v>1</v>
      </c>
      <c r="AG92" s="276">
        <f t="shared" si="257"/>
        <v>0</v>
      </c>
      <c r="AH92" s="276">
        <f t="shared" si="257"/>
        <v>1</v>
      </c>
      <c r="AI92" s="276">
        <f t="shared" ref="AI92:AJ92" si="258">AI91</f>
        <v>1</v>
      </c>
      <c r="AJ92" s="276">
        <f t="shared" si="258"/>
        <v>0</v>
      </c>
      <c r="AK92" s="276">
        <f t="shared" si="218"/>
        <v>1</v>
      </c>
      <c r="AL92" s="261" t="str">
        <f t="shared" si="234"/>
        <v>Note: If using flexible couping, rate will rise 8%</v>
      </c>
    </row>
    <row r="93" spans="1:38" s="261" customFormat="1" ht="12" customHeight="1" x14ac:dyDescent="0.2">
      <c r="A93" s="262" t="s">
        <v>486</v>
      </c>
      <c r="B93" s="263">
        <f t="shared" si="249"/>
        <v>300</v>
      </c>
      <c r="C93" s="264"/>
      <c r="D93" s="265">
        <f t="shared" si="250"/>
        <v>1000</v>
      </c>
      <c r="E93" s="265">
        <f t="shared" si="251"/>
        <v>2500</v>
      </c>
      <c r="F93" s="264">
        <v>3</v>
      </c>
      <c r="G93" s="264" t="s">
        <v>140</v>
      </c>
      <c r="H93" s="264">
        <f t="shared" si="178"/>
        <v>825</v>
      </c>
      <c r="I93" s="264" t="str">
        <f t="shared" ref="I93:U99" si="259">I92</f>
        <v>638x870x864</v>
      </c>
      <c r="J93" s="264" t="str">
        <f t="shared" si="259"/>
        <v>740</v>
      </c>
      <c r="K93" s="264" t="str">
        <f t="shared" si="253"/>
        <v>264</v>
      </c>
      <c r="L93" s="264" t="str">
        <f t="shared" si="254"/>
        <v>50</v>
      </c>
      <c r="M93" s="276">
        <f t="shared" si="185"/>
        <v>0</v>
      </c>
      <c r="N93" s="276">
        <f t="shared" si="259"/>
        <v>1</v>
      </c>
      <c r="O93" s="276">
        <f t="shared" si="259"/>
        <v>0</v>
      </c>
      <c r="P93" s="276">
        <f t="shared" si="259"/>
        <v>1</v>
      </c>
      <c r="Q93" s="276">
        <f t="shared" si="259"/>
        <v>1</v>
      </c>
      <c r="R93" s="276">
        <f t="shared" si="259"/>
        <v>0</v>
      </c>
      <c r="S93" s="276">
        <f t="shared" si="259"/>
        <v>0</v>
      </c>
      <c r="T93" s="276">
        <f t="shared" si="259"/>
        <v>0</v>
      </c>
      <c r="U93" s="276">
        <f t="shared" si="259"/>
        <v>0</v>
      </c>
      <c r="V93" s="276">
        <f t="shared" si="218"/>
        <v>0</v>
      </c>
      <c r="W93" s="276">
        <f t="shared" si="218"/>
        <v>0</v>
      </c>
      <c r="X93" s="276">
        <f t="shared" si="218"/>
        <v>1</v>
      </c>
      <c r="Y93" s="276">
        <f t="shared" si="218"/>
        <v>1</v>
      </c>
      <c r="Z93" s="276">
        <f t="shared" si="218"/>
        <v>1</v>
      </c>
      <c r="AA93" s="276">
        <f t="shared" si="218"/>
        <v>0</v>
      </c>
      <c r="AB93" s="276">
        <f t="shared" si="218"/>
        <v>0</v>
      </c>
      <c r="AC93" s="276">
        <f t="shared" si="218"/>
        <v>0</v>
      </c>
      <c r="AD93" s="276">
        <f t="shared" ref="AD93:AH93" si="260">AD92</f>
        <v>0</v>
      </c>
      <c r="AE93" s="276">
        <f t="shared" si="260"/>
        <v>1</v>
      </c>
      <c r="AF93" s="276">
        <f t="shared" si="260"/>
        <v>1</v>
      </c>
      <c r="AG93" s="276">
        <f t="shared" si="260"/>
        <v>0</v>
      </c>
      <c r="AH93" s="276">
        <f t="shared" si="260"/>
        <v>1</v>
      </c>
      <c r="AI93" s="276">
        <f t="shared" ref="AI93:AJ93" si="261">AI92</f>
        <v>1</v>
      </c>
      <c r="AJ93" s="276">
        <f t="shared" si="261"/>
        <v>0</v>
      </c>
      <c r="AK93" s="276">
        <f t="shared" si="218"/>
        <v>1</v>
      </c>
      <c r="AL93" s="261" t="str">
        <f t="shared" si="234"/>
        <v>Note: If using flexible couping, rate will rise 8%</v>
      </c>
    </row>
    <row r="94" spans="1:38" s="261" customFormat="1" ht="12" customHeight="1" x14ac:dyDescent="0.2">
      <c r="A94" s="262" t="s">
        <v>486</v>
      </c>
      <c r="B94" s="263">
        <f t="shared" si="249"/>
        <v>300</v>
      </c>
      <c r="C94" s="264"/>
      <c r="D94" s="265">
        <f t="shared" si="250"/>
        <v>1000</v>
      </c>
      <c r="E94" s="265">
        <f t="shared" si="251"/>
        <v>2500</v>
      </c>
      <c r="F94" s="264">
        <v>3.53</v>
      </c>
      <c r="G94" s="264" t="s">
        <v>141</v>
      </c>
      <c r="H94" s="264">
        <f t="shared" si="178"/>
        <v>750</v>
      </c>
      <c r="I94" s="264" t="str">
        <f t="shared" si="259"/>
        <v>638x870x864</v>
      </c>
      <c r="J94" s="264" t="str">
        <f t="shared" si="259"/>
        <v>740</v>
      </c>
      <c r="K94" s="264" t="str">
        <f t="shared" si="253"/>
        <v>264</v>
      </c>
      <c r="L94" s="264" t="str">
        <f t="shared" si="254"/>
        <v>50</v>
      </c>
      <c r="M94" s="276">
        <f t="shared" si="185"/>
        <v>0</v>
      </c>
      <c r="N94" s="276">
        <f t="shared" si="259"/>
        <v>1</v>
      </c>
      <c r="O94" s="276">
        <f t="shared" si="259"/>
        <v>0</v>
      </c>
      <c r="P94" s="276">
        <f t="shared" si="259"/>
        <v>1</v>
      </c>
      <c r="Q94" s="276">
        <f t="shared" si="259"/>
        <v>1</v>
      </c>
      <c r="R94" s="276">
        <f t="shared" si="259"/>
        <v>0</v>
      </c>
      <c r="S94" s="276">
        <f t="shared" si="259"/>
        <v>0</v>
      </c>
      <c r="T94" s="276">
        <f t="shared" si="259"/>
        <v>0</v>
      </c>
      <c r="U94" s="276">
        <f t="shared" si="259"/>
        <v>0</v>
      </c>
      <c r="V94" s="276">
        <f t="shared" si="218"/>
        <v>0</v>
      </c>
      <c r="W94" s="276">
        <f t="shared" si="218"/>
        <v>0</v>
      </c>
      <c r="X94" s="276">
        <f t="shared" si="218"/>
        <v>1</v>
      </c>
      <c r="Y94" s="276">
        <f t="shared" si="218"/>
        <v>1</v>
      </c>
      <c r="Z94" s="276">
        <f t="shared" si="218"/>
        <v>1</v>
      </c>
      <c r="AA94" s="276">
        <f t="shared" si="218"/>
        <v>0</v>
      </c>
      <c r="AB94" s="276">
        <f t="shared" si="218"/>
        <v>0</v>
      </c>
      <c r="AC94" s="276">
        <f t="shared" si="218"/>
        <v>0</v>
      </c>
      <c r="AD94" s="276">
        <f t="shared" ref="AD94:AH94" si="262">AD93</f>
        <v>0</v>
      </c>
      <c r="AE94" s="276">
        <f t="shared" si="262"/>
        <v>1</v>
      </c>
      <c r="AF94" s="276">
        <f t="shared" si="262"/>
        <v>1</v>
      </c>
      <c r="AG94" s="276">
        <f t="shared" si="262"/>
        <v>0</v>
      </c>
      <c r="AH94" s="276">
        <f t="shared" si="262"/>
        <v>1</v>
      </c>
      <c r="AI94" s="276">
        <f t="shared" ref="AI94:AJ94" si="263">AI93</f>
        <v>1</v>
      </c>
      <c r="AJ94" s="276">
        <f t="shared" si="263"/>
        <v>0</v>
      </c>
      <c r="AK94" s="276">
        <f t="shared" si="218"/>
        <v>1</v>
      </c>
      <c r="AL94" s="261" t="str">
        <f t="shared" si="234"/>
        <v>Note: If using flexible couping, rate will rise 8%</v>
      </c>
    </row>
    <row r="95" spans="1:38" s="261" customFormat="1" ht="12" customHeight="1" x14ac:dyDescent="0.2">
      <c r="A95" s="262" t="s">
        <v>486</v>
      </c>
      <c r="B95" s="263">
        <f t="shared" si="249"/>
        <v>300</v>
      </c>
      <c r="C95" s="264"/>
      <c r="D95" s="265">
        <f t="shared" si="250"/>
        <v>1000</v>
      </c>
      <c r="E95" s="265">
        <f t="shared" si="251"/>
        <v>2500</v>
      </c>
      <c r="F95" s="264">
        <v>4.0999999999999996</v>
      </c>
      <c r="G95" s="264" t="s">
        <v>142</v>
      </c>
      <c r="H95" s="264">
        <f t="shared" si="178"/>
        <v>625</v>
      </c>
      <c r="I95" s="264" t="str">
        <f t="shared" si="259"/>
        <v>638x870x864</v>
      </c>
      <c r="J95" s="264" t="str">
        <f t="shared" si="259"/>
        <v>740</v>
      </c>
      <c r="K95" s="264" t="str">
        <f t="shared" si="253"/>
        <v>264</v>
      </c>
      <c r="L95" s="264" t="str">
        <f t="shared" si="254"/>
        <v>50</v>
      </c>
      <c r="M95" s="276">
        <f t="shared" si="185"/>
        <v>0</v>
      </c>
      <c r="N95" s="276">
        <f t="shared" si="259"/>
        <v>1</v>
      </c>
      <c r="O95" s="276">
        <f t="shared" si="259"/>
        <v>0</v>
      </c>
      <c r="P95" s="276">
        <f t="shared" si="259"/>
        <v>1</v>
      </c>
      <c r="Q95" s="276">
        <f t="shared" si="259"/>
        <v>1</v>
      </c>
      <c r="R95" s="276">
        <f t="shared" si="259"/>
        <v>0</v>
      </c>
      <c r="S95" s="276">
        <f t="shared" si="259"/>
        <v>0</v>
      </c>
      <c r="T95" s="276">
        <f t="shared" si="259"/>
        <v>0</v>
      </c>
      <c r="U95" s="276">
        <f t="shared" si="259"/>
        <v>0</v>
      </c>
      <c r="V95" s="276">
        <f t="shared" si="218"/>
        <v>0</v>
      </c>
      <c r="W95" s="276">
        <f t="shared" si="218"/>
        <v>0</v>
      </c>
      <c r="X95" s="276">
        <f t="shared" si="218"/>
        <v>1</v>
      </c>
      <c r="Y95" s="276">
        <f t="shared" si="218"/>
        <v>1</v>
      </c>
      <c r="Z95" s="276">
        <f t="shared" si="218"/>
        <v>1</v>
      </c>
      <c r="AA95" s="276">
        <f t="shared" si="218"/>
        <v>0</v>
      </c>
      <c r="AB95" s="276">
        <f t="shared" si="218"/>
        <v>0</v>
      </c>
      <c r="AC95" s="276">
        <f t="shared" si="218"/>
        <v>0</v>
      </c>
      <c r="AD95" s="276">
        <f t="shared" ref="AD95:AH95" si="264">AD94</f>
        <v>0</v>
      </c>
      <c r="AE95" s="276">
        <f t="shared" si="264"/>
        <v>1</v>
      </c>
      <c r="AF95" s="276">
        <f t="shared" si="264"/>
        <v>1</v>
      </c>
      <c r="AG95" s="276">
        <f t="shared" si="264"/>
        <v>0</v>
      </c>
      <c r="AH95" s="276">
        <f t="shared" si="264"/>
        <v>1</v>
      </c>
      <c r="AI95" s="276">
        <f t="shared" ref="AI95:AJ95" si="265">AI94</f>
        <v>1</v>
      </c>
      <c r="AJ95" s="276">
        <f t="shared" si="265"/>
        <v>0</v>
      </c>
      <c r="AK95" s="276">
        <f t="shared" si="218"/>
        <v>1</v>
      </c>
      <c r="AL95" s="261" t="str">
        <f t="shared" si="234"/>
        <v>Note: If using flexible couping, rate will rise 8%</v>
      </c>
    </row>
    <row r="96" spans="1:38" s="261" customFormat="1" ht="12" customHeight="1" x14ac:dyDescent="0.2">
      <c r="A96" s="262" t="s">
        <v>486</v>
      </c>
      <c r="B96" s="263">
        <f t="shared" si="249"/>
        <v>300</v>
      </c>
      <c r="C96" s="264"/>
      <c r="D96" s="265">
        <f t="shared" si="250"/>
        <v>1000</v>
      </c>
      <c r="E96" s="265">
        <f t="shared" si="251"/>
        <v>2500</v>
      </c>
      <c r="F96" s="264">
        <v>4.47</v>
      </c>
      <c r="G96" s="264" t="str">
        <f>G95</f>
        <v>0,25</v>
      </c>
      <c r="H96" s="264">
        <f t="shared" si="178"/>
        <v>625</v>
      </c>
      <c r="I96" s="264" t="str">
        <f t="shared" si="259"/>
        <v>638x870x864</v>
      </c>
      <c r="J96" s="264" t="str">
        <f t="shared" si="259"/>
        <v>740</v>
      </c>
      <c r="K96" s="264" t="str">
        <f t="shared" si="253"/>
        <v>264</v>
      </c>
      <c r="L96" s="264" t="str">
        <f t="shared" si="254"/>
        <v>50</v>
      </c>
      <c r="M96" s="276">
        <f t="shared" si="185"/>
        <v>0</v>
      </c>
      <c r="N96" s="276">
        <f t="shared" si="259"/>
        <v>1</v>
      </c>
      <c r="O96" s="276">
        <f t="shared" si="259"/>
        <v>0</v>
      </c>
      <c r="P96" s="276">
        <f t="shared" si="259"/>
        <v>1</v>
      </c>
      <c r="Q96" s="276">
        <f t="shared" si="259"/>
        <v>1</v>
      </c>
      <c r="R96" s="276">
        <f t="shared" si="259"/>
        <v>0</v>
      </c>
      <c r="S96" s="276">
        <f t="shared" si="259"/>
        <v>0</v>
      </c>
      <c r="T96" s="276">
        <f t="shared" si="259"/>
        <v>0</v>
      </c>
      <c r="U96" s="276">
        <f t="shared" si="259"/>
        <v>0</v>
      </c>
      <c r="V96" s="276">
        <f t="shared" si="218"/>
        <v>0</v>
      </c>
      <c r="W96" s="276">
        <f t="shared" si="218"/>
        <v>0</v>
      </c>
      <c r="X96" s="276">
        <f t="shared" si="218"/>
        <v>1</v>
      </c>
      <c r="Y96" s="276">
        <f t="shared" si="218"/>
        <v>1</v>
      </c>
      <c r="Z96" s="276">
        <f t="shared" si="218"/>
        <v>1</v>
      </c>
      <c r="AA96" s="276">
        <f t="shared" si="218"/>
        <v>0</v>
      </c>
      <c r="AB96" s="276">
        <f t="shared" si="218"/>
        <v>0</v>
      </c>
      <c r="AC96" s="276">
        <f t="shared" si="218"/>
        <v>0</v>
      </c>
      <c r="AD96" s="276">
        <f t="shared" ref="AD96:AH96" si="266">AD95</f>
        <v>0</v>
      </c>
      <c r="AE96" s="276">
        <f t="shared" si="266"/>
        <v>1</v>
      </c>
      <c r="AF96" s="276">
        <f t="shared" si="266"/>
        <v>1</v>
      </c>
      <c r="AG96" s="276">
        <f t="shared" si="266"/>
        <v>0</v>
      </c>
      <c r="AH96" s="276">
        <f t="shared" si="266"/>
        <v>1</v>
      </c>
      <c r="AI96" s="276">
        <f t="shared" ref="AI96:AJ96" si="267">AI95</f>
        <v>1</v>
      </c>
      <c r="AJ96" s="276">
        <f t="shared" si="267"/>
        <v>0</v>
      </c>
      <c r="AK96" s="276">
        <f t="shared" si="218"/>
        <v>1</v>
      </c>
      <c r="AL96" s="261" t="str">
        <f t="shared" si="234"/>
        <v>Note: If using flexible couping, rate will rise 8%</v>
      </c>
    </row>
    <row r="97" spans="1:38" s="261" customFormat="1" ht="12" customHeight="1" x14ac:dyDescent="0.2">
      <c r="A97" s="262" t="s">
        <v>486</v>
      </c>
      <c r="B97" s="263">
        <f t="shared" si="249"/>
        <v>300</v>
      </c>
      <c r="C97" s="264"/>
      <c r="D97" s="265">
        <f t="shared" si="250"/>
        <v>1000</v>
      </c>
      <c r="E97" s="265">
        <f t="shared" si="251"/>
        <v>2500</v>
      </c>
      <c r="F97" s="264">
        <v>4.6100000000000003</v>
      </c>
      <c r="G97" s="264" t="str">
        <f>G96</f>
        <v>0,25</v>
      </c>
      <c r="H97" s="264">
        <f t="shared" si="178"/>
        <v>625</v>
      </c>
      <c r="I97" s="264" t="str">
        <f t="shared" si="259"/>
        <v>638x870x864</v>
      </c>
      <c r="J97" s="264" t="str">
        <f t="shared" si="259"/>
        <v>740</v>
      </c>
      <c r="K97" s="264" t="str">
        <f t="shared" si="253"/>
        <v>264</v>
      </c>
      <c r="L97" s="264" t="str">
        <f t="shared" si="254"/>
        <v>50</v>
      </c>
      <c r="M97" s="276">
        <f t="shared" si="185"/>
        <v>0</v>
      </c>
      <c r="N97" s="276">
        <f t="shared" si="259"/>
        <v>1</v>
      </c>
      <c r="O97" s="276">
        <f t="shared" si="259"/>
        <v>0</v>
      </c>
      <c r="P97" s="276">
        <f t="shared" si="259"/>
        <v>1</v>
      </c>
      <c r="Q97" s="276">
        <f t="shared" si="259"/>
        <v>1</v>
      </c>
      <c r="R97" s="276">
        <f t="shared" si="259"/>
        <v>0</v>
      </c>
      <c r="S97" s="276">
        <f t="shared" si="259"/>
        <v>0</v>
      </c>
      <c r="T97" s="276">
        <f t="shared" si="259"/>
        <v>0</v>
      </c>
      <c r="U97" s="276">
        <f t="shared" si="259"/>
        <v>0</v>
      </c>
      <c r="V97" s="276">
        <f t="shared" si="218"/>
        <v>0</v>
      </c>
      <c r="W97" s="276">
        <f t="shared" si="218"/>
        <v>0</v>
      </c>
      <c r="X97" s="276">
        <f t="shared" si="218"/>
        <v>1</v>
      </c>
      <c r="Y97" s="276">
        <f t="shared" si="218"/>
        <v>1</v>
      </c>
      <c r="Z97" s="276">
        <f t="shared" si="218"/>
        <v>1</v>
      </c>
      <c r="AA97" s="276">
        <f t="shared" si="218"/>
        <v>0</v>
      </c>
      <c r="AB97" s="276">
        <f t="shared" si="218"/>
        <v>0</v>
      </c>
      <c r="AC97" s="276">
        <f t="shared" si="218"/>
        <v>0</v>
      </c>
      <c r="AD97" s="276">
        <f t="shared" ref="AD97:AH97" si="268">AD96</f>
        <v>0</v>
      </c>
      <c r="AE97" s="276">
        <f t="shared" si="268"/>
        <v>1</v>
      </c>
      <c r="AF97" s="276">
        <f t="shared" si="268"/>
        <v>1</v>
      </c>
      <c r="AG97" s="276">
        <f t="shared" si="268"/>
        <v>0</v>
      </c>
      <c r="AH97" s="276">
        <f t="shared" si="268"/>
        <v>1</v>
      </c>
      <c r="AI97" s="276">
        <f t="shared" ref="AI97:AJ97" si="269">AI96</f>
        <v>1</v>
      </c>
      <c r="AJ97" s="276">
        <f t="shared" si="269"/>
        <v>0</v>
      </c>
      <c r="AK97" s="276">
        <f t="shared" si="218"/>
        <v>1</v>
      </c>
      <c r="AL97" s="261" t="str">
        <f t="shared" si="234"/>
        <v>Note: If using flexible couping, rate will rise 8%</v>
      </c>
    </row>
    <row r="98" spans="1:38" s="261" customFormat="1" ht="12" customHeight="1" x14ac:dyDescent="0.2">
      <c r="A98" s="262" t="s">
        <v>486</v>
      </c>
      <c r="B98" s="263">
        <f t="shared" si="249"/>
        <v>300</v>
      </c>
      <c r="C98" s="264"/>
      <c r="D98" s="265">
        <f t="shared" si="250"/>
        <v>1000</v>
      </c>
      <c r="E98" s="265">
        <f t="shared" si="251"/>
        <v>2500</v>
      </c>
      <c r="F98" s="264">
        <v>4.9400000000000004</v>
      </c>
      <c r="G98" s="264" t="s">
        <v>84</v>
      </c>
      <c r="H98" s="264">
        <f t="shared" si="178"/>
        <v>500</v>
      </c>
      <c r="I98" s="264" t="str">
        <f t="shared" si="259"/>
        <v>638x870x864</v>
      </c>
      <c r="J98" s="264" t="str">
        <f t="shared" si="259"/>
        <v>740</v>
      </c>
      <c r="K98" s="264" t="str">
        <f t="shared" si="253"/>
        <v>264</v>
      </c>
      <c r="L98" s="264" t="str">
        <f t="shared" si="254"/>
        <v>50</v>
      </c>
      <c r="M98" s="276">
        <f t="shared" si="185"/>
        <v>0</v>
      </c>
      <c r="N98" s="276">
        <f t="shared" si="259"/>
        <v>1</v>
      </c>
      <c r="O98" s="276">
        <f t="shared" si="259"/>
        <v>0</v>
      </c>
      <c r="P98" s="276">
        <f t="shared" si="259"/>
        <v>1</v>
      </c>
      <c r="Q98" s="276">
        <f t="shared" si="259"/>
        <v>1</v>
      </c>
      <c r="R98" s="276">
        <f t="shared" si="259"/>
        <v>0</v>
      </c>
      <c r="S98" s="276">
        <f t="shared" si="259"/>
        <v>0</v>
      </c>
      <c r="T98" s="276">
        <f t="shared" si="259"/>
        <v>0</v>
      </c>
      <c r="U98" s="276">
        <f t="shared" si="259"/>
        <v>0</v>
      </c>
      <c r="V98" s="276">
        <f t="shared" si="218"/>
        <v>0</v>
      </c>
      <c r="W98" s="276">
        <f t="shared" si="218"/>
        <v>0</v>
      </c>
      <c r="X98" s="276">
        <f t="shared" si="218"/>
        <v>1</v>
      </c>
      <c r="Y98" s="276">
        <f t="shared" si="218"/>
        <v>1</v>
      </c>
      <c r="Z98" s="276">
        <f t="shared" si="218"/>
        <v>1</v>
      </c>
      <c r="AA98" s="276">
        <f t="shared" si="218"/>
        <v>0</v>
      </c>
      <c r="AB98" s="276">
        <f t="shared" si="218"/>
        <v>0</v>
      </c>
      <c r="AC98" s="276">
        <f t="shared" si="218"/>
        <v>0</v>
      </c>
      <c r="AD98" s="276">
        <f t="shared" ref="AD98:AH98" si="270">AD97</f>
        <v>0</v>
      </c>
      <c r="AE98" s="276">
        <f t="shared" si="270"/>
        <v>1</v>
      </c>
      <c r="AF98" s="276">
        <f t="shared" si="270"/>
        <v>1</v>
      </c>
      <c r="AG98" s="276">
        <f t="shared" si="270"/>
        <v>0</v>
      </c>
      <c r="AH98" s="276">
        <f t="shared" si="270"/>
        <v>1</v>
      </c>
      <c r="AI98" s="276">
        <f t="shared" ref="AI98:AJ98" si="271">AI97</f>
        <v>1</v>
      </c>
      <c r="AJ98" s="276">
        <f t="shared" si="271"/>
        <v>0</v>
      </c>
      <c r="AK98" s="276">
        <f t="shared" si="218"/>
        <v>1</v>
      </c>
      <c r="AL98" s="261" t="str">
        <f t="shared" si="234"/>
        <v>Note: If using flexible couping, rate will rise 8%</v>
      </c>
    </row>
    <row r="99" spans="1:38" s="261" customFormat="1" ht="12" customHeight="1" x14ac:dyDescent="0.2">
      <c r="A99" s="262" t="s">
        <v>486</v>
      </c>
      <c r="B99" s="263">
        <f t="shared" si="249"/>
        <v>300</v>
      </c>
      <c r="C99" s="264"/>
      <c r="D99" s="265">
        <f t="shared" si="250"/>
        <v>1000</v>
      </c>
      <c r="E99" s="265">
        <f t="shared" si="251"/>
        <v>2500</v>
      </c>
      <c r="F99" s="264">
        <v>5.44</v>
      </c>
      <c r="G99" s="264" t="s">
        <v>143</v>
      </c>
      <c r="H99" s="264">
        <f t="shared" si="178"/>
        <v>425.00000000000006</v>
      </c>
      <c r="I99" s="264" t="str">
        <f t="shared" si="259"/>
        <v>638x870x864</v>
      </c>
      <c r="J99" s="264" t="str">
        <f t="shared" si="259"/>
        <v>740</v>
      </c>
      <c r="K99" s="264" t="str">
        <f t="shared" si="253"/>
        <v>264</v>
      </c>
      <c r="L99" s="264" t="str">
        <f t="shared" si="254"/>
        <v>50</v>
      </c>
      <c r="M99" s="276">
        <f t="shared" si="185"/>
        <v>0</v>
      </c>
      <c r="N99" s="276">
        <f t="shared" si="259"/>
        <v>1</v>
      </c>
      <c r="O99" s="276">
        <f t="shared" si="259"/>
        <v>0</v>
      </c>
      <c r="P99" s="276">
        <f t="shared" si="259"/>
        <v>1</v>
      </c>
      <c r="Q99" s="276">
        <f t="shared" si="259"/>
        <v>1</v>
      </c>
      <c r="R99" s="276">
        <f t="shared" si="259"/>
        <v>0</v>
      </c>
      <c r="S99" s="276">
        <f t="shared" si="259"/>
        <v>0</v>
      </c>
      <c r="T99" s="276">
        <f t="shared" si="259"/>
        <v>0</v>
      </c>
      <c r="U99" s="276">
        <f t="shared" si="259"/>
        <v>0</v>
      </c>
      <c r="V99" s="276">
        <f t="shared" si="218"/>
        <v>0</v>
      </c>
      <c r="W99" s="276">
        <f t="shared" si="218"/>
        <v>0</v>
      </c>
      <c r="X99" s="276">
        <f t="shared" si="218"/>
        <v>1</v>
      </c>
      <c r="Y99" s="276">
        <f t="shared" si="218"/>
        <v>1</v>
      </c>
      <c r="Z99" s="276">
        <f t="shared" si="218"/>
        <v>1</v>
      </c>
      <c r="AA99" s="276">
        <f t="shared" si="218"/>
        <v>0</v>
      </c>
      <c r="AB99" s="276">
        <f t="shared" si="218"/>
        <v>0</v>
      </c>
      <c r="AC99" s="276">
        <f t="shared" si="218"/>
        <v>0</v>
      </c>
      <c r="AD99" s="276">
        <f t="shared" ref="AD99:AH99" si="272">AD98</f>
        <v>0</v>
      </c>
      <c r="AE99" s="276">
        <f t="shared" si="272"/>
        <v>1</v>
      </c>
      <c r="AF99" s="276">
        <f t="shared" si="272"/>
        <v>1</v>
      </c>
      <c r="AG99" s="276">
        <f t="shared" si="272"/>
        <v>0</v>
      </c>
      <c r="AH99" s="276">
        <f t="shared" si="272"/>
        <v>1</v>
      </c>
      <c r="AI99" s="276">
        <f t="shared" ref="AI99:AJ99" si="273">AI98</f>
        <v>1</v>
      </c>
      <c r="AJ99" s="276">
        <f t="shared" si="273"/>
        <v>0</v>
      </c>
      <c r="AK99" s="276">
        <f t="shared" si="218"/>
        <v>1</v>
      </c>
      <c r="AL99" s="261" t="str">
        <f t="shared" si="234"/>
        <v>Note: If using flexible couping, rate will rise 8%</v>
      </c>
    </row>
    <row r="100" spans="1:38" s="261" customFormat="1" ht="12" customHeight="1" x14ac:dyDescent="0.2">
      <c r="A100" s="262" t="s">
        <v>486</v>
      </c>
      <c r="B100" s="263" t="s">
        <v>139</v>
      </c>
      <c r="C100" s="264"/>
      <c r="D100" s="265">
        <v>750</v>
      </c>
      <c r="E100" s="265">
        <v>2500</v>
      </c>
      <c r="F100" s="264">
        <v>1.5</v>
      </c>
      <c r="G100" s="264" t="s">
        <v>134</v>
      </c>
      <c r="H100" s="264">
        <f t="shared" si="178"/>
        <v>875</v>
      </c>
      <c r="I100" s="264" t="s">
        <v>146</v>
      </c>
      <c r="J100" s="264" t="s">
        <v>147</v>
      </c>
      <c r="K100" s="264" t="s">
        <v>137</v>
      </c>
      <c r="L100" s="264" t="s">
        <v>138</v>
      </c>
      <c r="M100" s="276">
        <f t="shared" si="185"/>
        <v>0</v>
      </c>
      <c r="N100" s="276">
        <f t="shared" ref="N100:U100" si="274">N99</f>
        <v>1</v>
      </c>
      <c r="O100" s="276">
        <f t="shared" si="274"/>
        <v>0</v>
      </c>
      <c r="P100" s="276">
        <f t="shared" si="274"/>
        <v>1</v>
      </c>
      <c r="Q100" s="276">
        <f t="shared" si="274"/>
        <v>1</v>
      </c>
      <c r="R100" s="276">
        <f t="shared" si="274"/>
        <v>0</v>
      </c>
      <c r="S100" s="276">
        <f t="shared" si="274"/>
        <v>0</v>
      </c>
      <c r="T100" s="276">
        <f t="shared" si="274"/>
        <v>0</v>
      </c>
      <c r="U100" s="276">
        <f t="shared" si="274"/>
        <v>0</v>
      </c>
      <c r="V100" s="276">
        <f t="shared" si="218"/>
        <v>0</v>
      </c>
      <c r="W100" s="276">
        <f t="shared" si="218"/>
        <v>0</v>
      </c>
      <c r="X100" s="276">
        <f t="shared" si="218"/>
        <v>1</v>
      </c>
      <c r="Y100" s="276">
        <f t="shared" si="218"/>
        <v>1</v>
      </c>
      <c r="Z100" s="276">
        <f t="shared" si="218"/>
        <v>1</v>
      </c>
      <c r="AA100" s="276">
        <f t="shared" si="218"/>
        <v>0</v>
      </c>
      <c r="AB100" s="276">
        <f t="shared" si="218"/>
        <v>0</v>
      </c>
      <c r="AC100" s="276">
        <f t="shared" si="218"/>
        <v>0</v>
      </c>
      <c r="AD100" s="276">
        <f t="shared" ref="AD100:AH100" si="275">AD99</f>
        <v>0</v>
      </c>
      <c r="AE100" s="276">
        <f t="shared" si="275"/>
        <v>1</v>
      </c>
      <c r="AF100" s="276">
        <v>0</v>
      </c>
      <c r="AG100" s="276">
        <f t="shared" si="275"/>
        <v>0</v>
      </c>
      <c r="AH100" s="276">
        <f t="shared" si="275"/>
        <v>1</v>
      </c>
      <c r="AI100" s="276">
        <f t="shared" ref="AI100:AJ100" si="276">AI99</f>
        <v>1</v>
      </c>
      <c r="AJ100" s="276">
        <f t="shared" si="276"/>
        <v>0</v>
      </c>
      <c r="AK100" s="276">
        <v>0</v>
      </c>
    </row>
    <row r="101" spans="1:38" s="261" customFormat="1" ht="12" customHeight="1" x14ac:dyDescent="0.2">
      <c r="A101" s="262" t="s">
        <v>486</v>
      </c>
      <c r="B101" s="263" t="str">
        <f t="shared" ref="B101:B111" si="277">B100</f>
        <v>HC300</v>
      </c>
      <c r="C101" s="264"/>
      <c r="D101" s="265">
        <f t="shared" ref="D101:D111" si="278">D100</f>
        <v>750</v>
      </c>
      <c r="E101" s="265">
        <f t="shared" ref="E101:E111" si="279">E100</f>
        <v>2500</v>
      </c>
      <c r="F101" s="264">
        <v>1.87</v>
      </c>
      <c r="G101" s="264" t="str">
        <f t="shared" ref="G101:J106" si="280">G100</f>
        <v>0,35</v>
      </c>
      <c r="H101" s="264">
        <f t="shared" si="178"/>
        <v>875</v>
      </c>
      <c r="I101" s="264" t="str">
        <f t="shared" si="280"/>
        <v>798x930x918</v>
      </c>
      <c r="J101" s="264" t="str">
        <f t="shared" si="280"/>
        <v>700</v>
      </c>
      <c r="K101" s="264" t="str">
        <f t="shared" ref="K101:K111" si="281">K100</f>
        <v>264</v>
      </c>
      <c r="L101" s="264" t="str">
        <f t="shared" ref="L101:L111" si="282">L100</f>
        <v>50</v>
      </c>
      <c r="M101" s="276">
        <f t="shared" si="185"/>
        <v>0</v>
      </c>
      <c r="N101" s="276">
        <f t="shared" ref="N101:U103" si="283">N100</f>
        <v>1</v>
      </c>
      <c r="O101" s="276">
        <f t="shared" si="283"/>
        <v>0</v>
      </c>
      <c r="P101" s="276">
        <f t="shared" si="283"/>
        <v>1</v>
      </c>
      <c r="Q101" s="276">
        <f t="shared" si="283"/>
        <v>1</v>
      </c>
      <c r="R101" s="276">
        <f t="shared" si="283"/>
        <v>0</v>
      </c>
      <c r="S101" s="276">
        <f t="shared" si="283"/>
        <v>0</v>
      </c>
      <c r="T101" s="276">
        <f t="shared" si="283"/>
        <v>0</v>
      </c>
      <c r="U101" s="276">
        <f t="shared" si="283"/>
        <v>0</v>
      </c>
      <c r="V101" s="276">
        <f t="shared" si="218"/>
        <v>0</v>
      </c>
      <c r="W101" s="276">
        <f t="shared" si="218"/>
        <v>0</v>
      </c>
      <c r="X101" s="276">
        <f t="shared" si="218"/>
        <v>1</v>
      </c>
      <c r="Y101" s="276">
        <f t="shared" si="218"/>
        <v>1</v>
      </c>
      <c r="Z101" s="276">
        <f t="shared" si="218"/>
        <v>1</v>
      </c>
      <c r="AA101" s="276">
        <f t="shared" si="218"/>
        <v>0</v>
      </c>
      <c r="AB101" s="276">
        <f t="shared" si="218"/>
        <v>0</v>
      </c>
      <c r="AC101" s="276">
        <f t="shared" si="218"/>
        <v>0</v>
      </c>
      <c r="AD101" s="276">
        <f t="shared" ref="AD101:AH101" si="284">AD100</f>
        <v>0</v>
      </c>
      <c r="AE101" s="276">
        <f t="shared" si="284"/>
        <v>1</v>
      </c>
      <c r="AF101" s="276">
        <f t="shared" si="284"/>
        <v>0</v>
      </c>
      <c r="AG101" s="276">
        <f t="shared" si="284"/>
        <v>0</v>
      </c>
      <c r="AH101" s="276">
        <f t="shared" si="284"/>
        <v>1</v>
      </c>
      <c r="AI101" s="276">
        <f t="shared" ref="AI101:AJ101" si="285">AI100</f>
        <v>1</v>
      </c>
      <c r="AJ101" s="276">
        <f t="shared" si="285"/>
        <v>0</v>
      </c>
      <c r="AK101" s="276">
        <f t="shared" si="218"/>
        <v>0</v>
      </c>
    </row>
    <row r="102" spans="1:38" s="261" customFormat="1" ht="12" customHeight="1" x14ac:dyDescent="0.2">
      <c r="A102" s="262" t="s">
        <v>486</v>
      </c>
      <c r="B102" s="263" t="str">
        <f t="shared" si="277"/>
        <v>HC300</v>
      </c>
      <c r="C102" s="264"/>
      <c r="D102" s="265">
        <f t="shared" si="278"/>
        <v>750</v>
      </c>
      <c r="E102" s="265">
        <f t="shared" si="279"/>
        <v>2500</v>
      </c>
      <c r="F102" s="264">
        <v>2.04</v>
      </c>
      <c r="G102" s="264" t="str">
        <f t="shared" si="280"/>
        <v>0,35</v>
      </c>
      <c r="H102" s="264">
        <f t="shared" si="178"/>
        <v>875</v>
      </c>
      <c r="I102" s="264" t="str">
        <f t="shared" si="280"/>
        <v>798x930x918</v>
      </c>
      <c r="J102" s="264" t="str">
        <f t="shared" si="280"/>
        <v>700</v>
      </c>
      <c r="K102" s="264" t="str">
        <f t="shared" si="281"/>
        <v>264</v>
      </c>
      <c r="L102" s="264" t="str">
        <f t="shared" si="282"/>
        <v>50</v>
      </c>
      <c r="M102" s="276">
        <f t="shared" si="185"/>
        <v>0</v>
      </c>
      <c r="N102" s="276">
        <f t="shared" si="283"/>
        <v>1</v>
      </c>
      <c r="O102" s="276">
        <f t="shared" si="283"/>
        <v>0</v>
      </c>
      <c r="P102" s="276">
        <f t="shared" si="283"/>
        <v>1</v>
      </c>
      <c r="Q102" s="276">
        <f t="shared" si="283"/>
        <v>1</v>
      </c>
      <c r="R102" s="276">
        <f t="shared" si="283"/>
        <v>0</v>
      </c>
      <c r="S102" s="276">
        <f t="shared" si="283"/>
        <v>0</v>
      </c>
      <c r="T102" s="276">
        <f t="shared" si="283"/>
        <v>0</v>
      </c>
      <c r="U102" s="276">
        <f t="shared" si="283"/>
        <v>0</v>
      </c>
      <c r="V102" s="276">
        <f t="shared" si="218"/>
        <v>0</v>
      </c>
      <c r="W102" s="276">
        <f t="shared" si="218"/>
        <v>0</v>
      </c>
      <c r="X102" s="276">
        <f t="shared" si="218"/>
        <v>1</v>
      </c>
      <c r="Y102" s="276">
        <f t="shared" si="218"/>
        <v>1</v>
      </c>
      <c r="Z102" s="276">
        <f t="shared" si="218"/>
        <v>1</v>
      </c>
      <c r="AA102" s="276">
        <f t="shared" si="218"/>
        <v>0</v>
      </c>
      <c r="AB102" s="276">
        <f t="shared" si="218"/>
        <v>0</v>
      </c>
      <c r="AC102" s="276">
        <f t="shared" si="218"/>
        <v>0</v>
      </c>
      <c r="AD102" s="276">
        <f t="shared" ref="AD102:AH102" si="286">AD101</f>
        <v>0</v>
      </c>
      <c r="AE102" s="276">
        <f t="shared" si="286"/>
        <v>1</v>
      </c>
      <c r="AF102" s="276">
        <f t="shared" si="286"/>
        <v>0</v>
      </c>
      <c r="AG102" s="276">
        <f t="shared" si="286"/>
        <v>0</v>
      </c>
      <c r="AH102" s="276">
        <f t="shared" si="286"/>
        <v>1</v>
      </c>
      <c r="AI102" s="276">
        <f t="shared" ref="AI102:AJ102" si="287">AI101</f>
        <v>1</v>
      </c>
      <c r="AJ102" s="276">
        <f t="shared" si="287"/>
        <v>0</v>
      </c>
      <c r="AK102" s="276">
        <f t="shared" si="218"/>
        <v>0</v>
      </c>
    </row>
    <row r="103" spans="1:38" s="261" customFormat="1" ht="12" customHeight="1" x14ac:dyDescent="0.2">
      <c r="A103" s="262" t="s">
        <v>486</v>
      </c>
      <c r="B103" s="263" t="str">
        <f t="shared" si="277"/>
        <v>HC300</v>
      </c>
      <c r="C103" s="264"/>
      <c r="D103" s="265">
        <f t="shared" si="278"/>
        <v>750</v>
      </c>
      <c r="E103" s="265">
        <f t="shared" si="279"/>
        <v>2500</v>
      </c>
      <c r="F103" s="264">
        <v>2.23</v>
      </c>
      <c r="G103" s="264" t="str">
        <f t="shared" si="280"/>
        <v>0,35</v>
      </c>
      <c r="H103" s="264">
        <f t="shared" si="178"/>
        <v>875</v>
      </c>
      <c r="I103" s="264" t="str">
        <f t="shared" si="280"/>
        <v>798x930x918</v>
      </c>
      <c r="J103" s="264" t="str">
        <f t="shared" si="280"/>
        <v>700</v>
      </c>
      <c r="K103" s="264" t="str">
        <f t="shared" si="281"/>
        <v>264</v>
      </c>
      <c r="L103" s="264" t="str">
        <f t="shared" si="282"/>
        <v>50</v>
      </c>
      <c r="M103" s="276">
        <f t="shared" si="185"/>
        <v>0</v>
      </c>
      <c r="N103" s="276">
        <f t="shared" si="283"/>
        <v>1</v>
      </c>
      <c r="O103" s="276">
        <f t="shared" si="283"/>
        <v>0</v>
      </c>
      <c r="P103" s="276">
        <f t="shared" si="283"/>
        <v>1</v>
      </c>
      <c r="Q103" s="276">
        <f t="shared" si="283"/>
        <v>1</v>
      </c>
      <c r="R103" s="276">
        <f t="shared" si="283"/>
        <v>0</v>
      </c>
      <c r="S103" s="276">
        <f t="shared" ref="S103:U103" si="288">S102</f>
        <v>0</v>
      </c>
      <c r="T103" s="276">
        <f t="shared" si="288"/>
        <v>0</v>
      </c>
      <c r="U103" s="276">
        <f t="shared" si="288"/>
        <v>0</v>
      </c>
      <c r="V103" s="276">
        <f t="shared" si="218"/>
        <v>0</v>
      </c>
      <c r="W103" s="276">
        <f t="shared" si="218"/>
        <v>0</v>
      </c>
      <c r="X103" s="276">
        <f t="shared" si="218"/>
        <v>1</v>
      </c>
      <c r="Y103" s="276">
        <f t="shared" si="218"/>
        <v>1</v>
      </c>
      <c r="Z103" s="276">
        <f t="shared" si="218"/>
        <v>1</v>
      </c>
      <c r="AA103" s="276">
        <f t="shared" si="218"/>
        <v>0</v>
      </c>
      <c r="AB103" s="276">
        <f t="shared" si="218"/>
        <v>0</v>
      </c>
      <c r="AC103" s="276">
        <f t="shared" si="218"/>
        <v>0</v>
      </c>
      <c r="AD103" s="276">
        <f t="shared" ref="AD103:AH103" si="289">AD102</f>
        <v>0</v>
      </c>
      <c r="AE103" s="276">
        <f t="shared" si="289"/>
        <v>1</v>
      </c>
      <c r="AF103" s="276">
        <f t="shared" si="289"/>
        <v>0</v>
      </c>
      <c r="AG103" s="276">
        <f t="shared" si="289"/>
        <v>0</v>
      </c>
      <c r="AH103" s="276">
        <f t="shared" si="289"/>
        <v>1</v>
      </c>
      <c r="AI103" s="276">
        <f t="shared" ref="AI103:AJ103" si="290">AI102</f>
        <v>1</v>
      </c>
      <c r="AJ103" s="276">
        <f t="shared" si="290"/>
        <v>0</v>
      </c>
      <c r="AK103" s="276">
        <f t="shared" si="218"/>
        <v>0</v>
      </c>
    </row>
    <row r="104" spans="1:38" s="261" customFormat="1" ht="12" customHeight="1" x14ac:dyDescent="0.2">
      <c r="A104" s="262" t="s">
        <v>486</v>
      </c>
      <c r="B104" s="263" t="str">
        <f t="shared" si="277"/>
        <v>HC300</v>
      </c>
      <c r="C104" s="264"/>
      <c r="D104" s="265">
        <f t="shared" si="278"/>
        <v>750</v>
      </c>
      <c r="E104" s="265">
        <f t="shared" si="279"/>
        <v>2500</v>
      </c>
      <c r="F104" s="264">
        <v>2.54</v>
      </c>
      <c r="G104" s="264" t="str">
        <f t="shared" si="280"/>
        <v>0,35</v>
      </c>
      <c r="H104" s="264">
        <f t="shared" si="178"/>
        <v>875</v>
      </c>
      <c r="I104" s="264" t="str">
        <f t="shared" si="280"/>
        <v>798x930x918</v>
      </c>
      <c r="J104" s="264" t="str">
        <f t="shared" si="280"/>
        <v>700</v>
      </c>
      <c r="K104" s="264" t="str">
        <f t="shared" si="281"/>
        <v>264</v>
      </c>
      <c r="L104" s="264" t="str">
        <f t="shared" si="282"/>
        <v>50</v>
      </c>
      <c r="M104" s="276">
        <f t="shared" si="185"/>
        <v>0</v>
      </c>
      <c r="N104" s="276">
        <f t="shared" ref="N104:U104" si="291">N103</f>
        <v>1</v>
      </c>
      <c r="O104" s="276">
        <f t="shared" si="291"/>
        <v>0</v>
      </c>
      <c r="P104" s="276">
        <f t="shared" si="291"/>
        <v>1</v>
      </c>
      <c r="Q104" s="276">
        <f t="shared" si="291"/>
        <v>1</v>
      </c>
      <c r="R104" s="276">
        <f t="shared" si="291"/>
        <v>0</v>
      </c>
      <c r="S104" s="276">
        <f t="shared" si="291"/>
        <v>0</v>
      </c>
      <c r="T104" s="276">
        <f t="shared" si="291"/>
        <v>0</v>
      </c>
      <c r="U104" s="276">
        <f t="shared" si="291"/>
        <v>0</v>
      </c>
      <c r="V104" s="276">
        <f t="shared" si="218"/>
        <v>0</v>
      </c>
      <c r="W104" s="276">
        <f t="shared" si="218"/>
        <v>0</v>
      </c>
      <c r="X104" s="276">
        <f t="shared" si="218"/>
        <v>1</v>
      </c>
      <c r="Y104" s="276">
        <f t="shared" si="218"/>
        <v>1</v>
      </c>
      <c r="Z104" s="276">
        <f t="shared" si="218"/>
        <v>1</v>
      </c>
      <c r="AA104" s="276">
        <f t="shared" si="218"/>
        <v>0</v>
      </c>
      <c r="AB104" s="276">
        <f t="shared" si="218"/>
        <v>0</v>
      </c>
      <c r="AC104" s="276">
        <f t="shared" si="218"/>
        <v>0</v>
      </c>
      <c r="AD104" s="276">
        <f t="shared" ref="AD104:AH104" si="292">AD103</f>
        <v>0</v>
      </c>
      <c r="AE104" s="276">
        <f t="shared" si="292"/>
        <v>1</v>
      </c>
      <c r="AF104" s="276">
        <f t="shared" si="292"/>
        <v>0</v>
      </c>
      <c r="AG104" s="276">
        <f t="shared" si="292"/>
        <v>0</v>
      </c>
      <c r="AH104" s="276">
        <f t="shared" si="292"/>
        <v>1</v>
      </c>
      <c r="AI104" s="276">
        <f t="shared" ref="AI104:AJ104" si="293">AI103</f>
        <v>1</v>
      </c>
      <c r="AJ104" s="276">
        <f t="shared" si="293"/>
        <v>0</v>
      </c>
      <c r="AK104" s="276">
        <f t="shared" si="218"/>
        <v>0</v>
      </c>
    </row>
    <row r="105" spans="1:38" s="261" customFormat="1" ht="12" customHeight="1" x14ac:dyDescent="0.2">
      <c r="A105" s="262" t="s">
        <v>486</v>
      </c>
      <c r="B105" s="263" t="str">
        <f t="shared" si="277"/>
        <v>HC300</v>
      </c>
      <c r="C105" s="264"/>
      <c r="D105" s="265">
        <f t="shared" si="278"/>
        <v>750</v>
      </c>
      <c r="E105" s="265">
        <f t="shared" si="279"/>
        <v>2500</v>
      </c>
      <c r="F105" s="264">
        <v>3</v>
      </c>
      <c r="G105" s="264" t="str">
        <f t="shared" si="280"/>
        <v>0,35</v>
      </c>
      <c r="H105" s="264">
        <f t="shared" si="178"/>
        <v>875</v>
      </c>
      <c r="I105" s="264" t="str">
        <f t="shared" si="280"/>
        <v>798x930x918</v>
      </c>
      <c r="J105" s="264" t="str">
        <f t="shared" si="280"/>
        <v>700</v>
      </c>
      <c r="K105" s="264" t="str">
        <f t="shared" si="281"/>
        <v>264</v>
      </c>
      <c r="L105" s="264" t="str">
        <f t="shared" si="282"/>
        <v>50</v>
      </c>
      <c r="M105" s="276">
        <f t="shared" si="185"/>
        <v>0</v>
      </c>
      <c r="N105" s="276">
        <f t="shared" ref="N105:U105" si="294">N104</f>
        <v>1</v>
      </c>
      <c r="O105" s="276">
        <f t="shared" si="294"/>
        <v>0</v>
      </c>
      <c r="P105" s="276">
        <f t="shared" si="294"/>
        <v>1</v>
      </c>
      <c r="Q105" s="276">
        <f t="shared" si="294"/>
        <v>1</v>
      </c>
      <c r="R105" s="276">
        <f t="shared" si="294"/>
        <v>0</v>
      </c>
      <c r="S105" s="276">
        <f t="shared" si="294"/>
        <v>0</v>
      </c>
      <c r="T105" s="276">
        <f t="shared" si="294"/>
        <v>0</v>
      </c>
      <c r="U105" s="276">
        <f t="shared" si="294"/>
        <v>0</v>
      </c>
      <c r="V105" s="276">
        <f t="shared" si="218"/>
        <v>0</v>
      </c>
      <c r="W105" s="276">
        <f t="shared" si="218"/>
        <v>0</v>
      </c>
      <c r="X105" s="276">
        <f t="shared" si="218"/>
        <v>1</v>
      </c>
      <c r="Y105" s="276">
        <f t="shared" si="218"/>
        <v>1</v>
      </c>
      <c r="Z105" s="276">
        <f t="shared" si="218"/>
        <v>1</v>
      </c>
      <c r="AA105" s="276">
        <f t="shared" si="218"/>
        <v>0</v>
      </c>
      <c r="AB105" s="276">
        <f t="shared" si="218"/>
        <v>0</v>
      </c>
      <c r="AC105" s="276">
        <f t="shared" si="218"/>
        <v>0</v>
      </c>
      <c r="AD105" s="276">
        <f t="shared" ref="AD105:AH105" si="295">AD104</f>
        <v>0</v>
      </c>
      <c r="AE105" s="276">
        <f t="shared" si="295"/>
        <v>1</v>
      </c>
      <c r="AF105" s="276">
        <f t="shared" si="295"/>
        <v>0</v>
      </c>
      <c r="AG105" s="276">
        <f t="shared" si="295"/>
        <v>0</v>
      </c>
      <c r="AH105" s="276">
        <f t="shared" si="295"/>
        <v>1</v>
      </c>
      <c r="AI105" s="276">
        <f t="shared" ref="AI105:AJ105" si="296">AI104</f>
        <v>1</v>
      </c>
      <c r="AJ105" s="276">
        <f t="shared" si="296"/>
        <v>0</v>
      </c>
      <c r="AK105" s="276">
        <f t="shared" si="218"/>
        <v>0</v>
      </c>
    </row>
    <row r="106" spans="1:38" s="261" customFormat="1" ht="12" customHeight="1" x14ac:dyDescent="0.2">
      <c r="A106" s="262" t="s">
        <v>486</v>
      </c>
      <c r="B106" s="263" t="str">
        <f t="shared" si="277"/>
        <v>HC300</v>
      </c>
      <c r="C106" s="264"/>
      <c r="D106" s="265">
        <f t="shared" si="278"/>
        <v>750</v>
      </c>
      <c r="E106" s="265">
        <f t="shared" si="279"/>
        <v>2500</v>
      </c>
      <c r="F106" s="264">
        <v>3.53</v>
      </c>
      <c r="G106" s="264" t="str">
        <f t="shared" si="280"/>
        <v>0,35</v>
      </c>
      <c r="H106" s="264">
        <f t="shared" si="178"/>
        <v>875</v>
      </c>
      <c r="I106" s="264" t="str">
        <f t="shared" si="280"/>
        <v>798x930x918</v>
      </c>
      <c r="J106" s="264" t="str">
        <f t="shared" si="280"/>
        <v>700</v>
      </c>
      <c r="K106" s="264" t="str">
        <f t="shared" si="281"/>
        <v>264</v>
      </c>
      <c r="L106" s="264" t="str">
        <f t="shared" si="282"/>
        <v>50</v>
      </c>
      <c r="M106" s="276">
        <f t="shared" si="185"/>
        <v>0</v>
      </c>
      <c r="N106" s="276">
        <f t="shared" ref="N106:U106" si="297">N105</f>
        <v>1</v>
      </c>
      <c r="O106" s="276">
        <f t="shared" si="297"/>
        <v>0</v>
      </c>
      <c r="P106" s="276">
        <f t="shared" si="297"/>
        <v>1</v>
      </c>
      <c r="Q106" s="276">
        <f t="shared" si="297"/>
        <v>1</v>
      </c>
      <c r="R106" s="276">
        <f t="shared" si="297"/>
        <v>0</v>
      </c>
      <c r="S106" s="276">
        <f t="shared" si="297"/>
        <v>0</v>
      </c>
      <c r="T106" s="276">
        <f t="shared" si="297"/>
        <v>0</v>
      </c>
      <c r="U106" s="276">
        <f t="shared" si="297"/>
        <v>0</v>
      </c>
      <c r="V106" s="276">
        <f t="shared" si="218"/>
        <v>0</v>
      </c>
      <c r="W106" s="276">
        <f t="shared" si="218"/>
        <v>0</v>
      </c>
      <c r="X106" s="276">
        <f t="shared" si="218"/>
        <v>1</v>
      </c>
      <c r="Y106" s="276">
        <f t="shared" si="218"/>
        <v>1</v>
      </c>
      <c r="Z106" s="276">
        <f t="shared" si="218"/>
        <v>1</v>
      </c>
      <c r="AA106" s="276">
        <f t="shared" si="218"/>
        <v>0</v>
      </c>
      <c r="AB106" s="276">
        <f t="shared" si="218"/>
        <v>0</v>
      </c>
      <c r="AC106" s="276">
        <f t="shared" si="218"/>
        <v>0</v>
      </c>
      <c r="AD106" s="276">
        <f t="shared" ref="AD106:AH106" si="298">AD105</f>
        <v>0</v>
      </c>
      <c r="AE106" s="276">
        <f t="shared" si="298"/>
        <v>1</v>
      </c>
      <c r="AF106" s="276">
        <f t="shared" si="298"/>
        <v>0</v>
      </c>
      <c r="AG106" s="276">
        <f t="shared" si="298"/>
        <v>0</v>
      </c>
      <c r="AH106" s="276">
        <f t="shared" si="298"/>
        <v>1</v>
      </c>
      <c r="AI106" s="276">
        <f t="shared" ref="AI106:AJ106" si="299">AI105</f>
        <v>1</v>
      </c>
      <c r="AJ106" s="276">
        <f t="shared" si="299"/>
        <v>0</v>
      </c>
      <c r="AK106" s="276">
        <f t="shared" si="218"/>
        <v>0</v>
      </c>
    </row>
    <row r="107" spans="1:38" s="261" customFormat="1" ht="12" customHeight="1" x14ac:dyDescent="0.2">
      <c r="A107" s="262" t="s">
        <v>486</v>
      </c>
      <c r="B107" s="263" t="str">
        <f t="shared" si="277"/>
        <v>HC300</v>
      </c>
      <c r="C107" s="264"/>
      <c r="D107" s="265">
        <f t="shared" si="278"/>
        <v>750</v>
      </c>
      <c r="E107" s="265">
        <f t="shared" si="279"/>
        <v>2500</v>
      </c>
      <c r="F107" s="264">
        <v>4.0999999999999996</v>
      </c>
      <c r="G107" s="264" t="s">
        <v>144</v>
      </c>
      <c r="H107" s="264">
        <f t="shared" si="178"/>
        <v>680</v>
      </c>
      <c r="I107" s="264" t="str">
        <f t="shared" ref="I107:J111" si="300">I106</f>
        <v>798x930x918</v>
      </c>
      <c r="J107" s="264" t="str">
        <f t="shared" si="300"/>
        <v>700</v>
      </c>
      <c r="K107" s="264" t="str">
        <f t="shared" si="281"/>
        <v>264</v>
      </c>
      <c r="L107" s="264" t="str">
        <f t="shared" si="282"/>
        <v>50</v>
      </c>
      <c r="M107" s="276">
        <f t="shared" si="185"/>
        <v>0</v>
      </c>
      <c r="N107" s="276">
        <f t="shared" ref="N107:U107" si="301">N106</f>
        <v>1</v>
      </c>
      <c r="O107" s="276">
        <f t="shared" si="301"/>
        <v>0</v>
      </c>
      <c r="P107" s="276">
        <f t="shared" si="301"/>
        <v>1</v>
      </c>
      <c r="Q107" s="276">
        <f t="shared" si="301"/>
        <v>1</v>
      </c>
      <c r="R107" s="276">
        <f t="shared" si="301"/>
        <v>0</v>
      </c>
      <c r="S107" s="276">
        <f t="shared" si="301"/>
        <v>0</v>
      </c>
      <c r="T107" s="276">
        <f t="shared" si="301"/>
        <v>0</v>
      </c>
      <c r="U107" s="276">
        <f t="shared" si="301"/>
        <v>0</v>
      </c>
      <c r="V107" s="276">
        <f t="shared" si="218"/>
        <v>0</v>
      </c>
      <c r="W107" s="276">
        <f t="shared" si="218"/>
        <v>0</v>
      </c>
      <c r="X107" s="276">
        <f t="shared" si="218"/>
        <v>1</v>
      </c>
      <c r="Y107" s="276">
        <f t="shared" si="218"/>
        <v>1</v>
      </c>
      <c r="Z107" s="276">
        <f t="shared" si="218"/>
        <v>1</v>
      </c>
      <c r="AA107" s="276">
        <f t="shared" si="218"/>
        <v>0</v>
      </c>
      <c r="AB107" s="276">
        <f t="shared" si="218"/>
        <v>0</v>
      </c>
      <c r="AC107" s="276">
        <f t="shared" si="218"/>
        <v>0</v>
      </c>
      <c r="AD107" s="276">
        <f t="shared" ref="AD107:AH107" si="302">AD106</f>
        <v>0</v>
      </c>
      <c r="AE107" s="276">
        <f t="shared" si="302"/>
        <v>1</v>
      </c>
      <c r="AF107" s="276">
        <f t="shared" si="302"/>
        <v>0</v>
      </c>
      <c r="AG107" s="276">
        <f t="shared" si="302"/>
        <v>0</v>
      </c>
      <c r="AH107" s="276">
        <f t="shared" si="302"/>
        <v>1</v>
      </c>
      <c r="AI107" s="276">
        <f t="shared" ref="AI107:AJ107" si="303">AI106</f>
        <v>1</v>
      </c>
      <c r="AJ107" s="276">
        <f t="shared" si="303"/>
        <v>0</v>
      </c>
      <c r="AK107" s="276">
        <f t="shared" si="218"/>
        <v>0</v>
      </c>
    </row>
    <row r="108" spans="1:38" s="261" customFormat="1" ht="12" customHeight="1" x14ac:dyDescent="0.2">
      <c r="A108" s="262" t="s">
        <v>486</v>
      </c>
      <c r="B108" s="263" t="str">
        <f t="shared" si="277"/>
        <v>HC300</v>
      </c>
      <c r="C108" s="264"/>
      <c r="D108" s="265">
        <f t="shared" si="278"/>
        <v>750</v>
      </c>
      <c r="E108" s="265">
        <f t="shared" si="279"/>
        <v>2500</v>
      </c>
      <c r="F108" s="264">
        <v>4.47</v>
      </c>
      <c r="G108" s="264" t="str">
        <f>G107</f>
        <v>0,272</v>
      </c>
      <c r="H108" s="264">
        <f t="shared" si="178"/>
        <v>680</v>
      </c>
      <c r="I108" s="264" t="str">
        <f t="shared" si="300"/>
        <v>798x930x918</v>
      </c>
      <c r="J108" s="264" t="str">
        <f t="shared" si="300"/>
        <v>700</v>
      </c>
      <c r="K108" s="264" t="str">
        <f t="shared" si="281"/>
        <v>264</v>
      </c>
      <c r="L108" s="264" t="str">
        <f t="shared" si="282"/>
        <v>50</v>
      </c>
      <c r="M108" s="276">
        <f t="shared" si="185"/>
        <v>0</v>
      </c>
      <c r="N108" s="276">
        <f t="shared" ref="N108:U108" si="304">N107</f>
        <v>1</v>
      </c>
      <c r="O108" s="276">
        <f t="shared" si="304"/>
        <v>0</v>
      </c>
      <c r="P108" s="276">
        <f t="shared" si="304"/>
        <v>1</v>
      </c>
      <c r="Q108" s="276">
        <f t="shared" si="304"/>
        <v>1</v>
      </c>
      <c r="R108" s="276">
        <f t="shared" si="304"/>
        <v>0</v>
      </c>
      <c r="S108" s="276">
        <f t="shared" si="304"/>
        <v>0</v>
      </c>
      <c r="T108" s="276">
        <f t="shared" si="304"/>
        <v>0</v>
      </c>
      <c r="U108" s="276">
        <f t="shared" si="304"/>
        <v>0</v>
      </c>
      <c r="V108" s="276">
        <f t="shared" si="218"/>
        <v>0</v>
      </c>
      <c r="W108" s="276">
        <f t="shared" si="218"/>
        <v>0</v>
      </c>
      <c r="X108" s="276">
        <f t="shared" si="218"/>
        <v>1</v>
      </c>
      <c r="Y108" s="276">
        <f t="shared" si="218"/>
        <v>1</v>
      </c>
      <c r="Z108" s="276">
        <f t="shared" si="218"/>
        <v>1</v>
      </c>
      <c r="AA108" s="276">
        <f t="shared" si="218"/>
        <v>0</v>
      </c>
      <c r="AB108" s="276">
        <f t="shared" si="218"/>
        <v>0</v>
      </c>
      <c r="AC108" s="276">
        <f t="shared" si="218"/>
        <v>0</v>
      </c>
      <c r="AD108" s="276">
        <f t="shared" ref="AD108:AH108" si="305">AD107</f>
        <v>0</v>
      </c>
      <c r="AE108" s="276">
        <f t="shared" si="305"/>
        <v>1</v>
      </c>
      <c r="AF108" s="276">
        <f t="shared" si="305"/>
        <v>0</v>
      </c>
      <c r="AG108" s="276">
        <f t="shared" si="305"/>
        <v>0</v>
      </c>
      <c r="AH108" s="276">
        <f t="shared" si="305"/>
        <v>1</v>
      </c>
      <c r="AI108" s="276">
        <f t="shared" ref="AI108:AJ108" si="306">AI107</f>
        <v>1</v>
      </c>
      <c r="AJ108" s="276">
        <f t="shared" si="306"/>
        <v>0</v>
      </c>
      <c r="AK108" s="276">
        <f t="shared" si="218"/>
        <v>0</v>
      </c>
    </row>
    <row r="109" spans="1:38" s="261" customFormat="1" ht="12" customHeight="1" x14ac:dyDescent="0.2">
      <c r="A109" s="262" t="s">
        <v>486</v>
      </c>
      <c r="B109" s="263" t="str">
        <f t="shared" si="277"/>
        <v>HC300</v>
      </c>
      <c r="C109" s="264"/>
      <c r="D109" s="265">
        <f t="shared" si="278"/>
        <v>750</v>
      </c>
      <c r="E109" s="265">
        <f t="shared" si="279"/>
        <v>2500</v>
      </c>
      <c r="F109" s="264">
        <v>4.6100000000000003</v>
      </c>
      <c r="G109" s="264" t="s">
        <v>142</v>
      </c>
      <c r="H109" s="264">
        <f t="shared" si="178"/>
        <v>625</v>
      </c>
      <c r="I109" s="264" t="str">
        <f t="shared" si="300"/>
        <v>798x930x918</v>
      </c>
      <c r="J109" s="264" t="str">
        <f t="shared" si="300"/>
        <v>700</v>
      </c>
      <c r="K109" s="264" t="str">
        <f t="shared" si="281"/>
        <v>264</v>
      </c>
      <c r="L109" s="264" t="str">
        <f t="shared" si="282"/>
        <v>50</v>
      </c>
      <c r="M109" s="276">
        <f t="shared" si="185"/>
        <v>0</v>
      </c>
      <c r="N109" s="276">
        <f t="shared" ref="N109:U109" si="307">N108</f>
        <v>1</v>
      </c>
      <c r="O109" s="276">
        <f t="shared" si="307"/>
        <v>0</v>
      </c>
      <c r="P109" s="276">
        <f t="shared" si="307"/>
        <v>1</v>
      </c>
      <c r="Q109" s="276">
        <f t="shared" si="307"/>
        <v>1</v>
      </c>
      <c r="R109" s="276">
        <f t="shared" si="307"/>
        <v>0</v>
      </c>
      <c r="S109" s="276">
        <f t="shared" si="307"/>
        <v>0</v>
      </c>
      <c r="T109" s="276">
        <f t="shared" si="307"/>
        <v>0</v>
      </c>
      <c r="U109" s="276">
        <f t="shared" si="307"/>
        <v>0</v>
      </c>
      <c r="V109" s="276">
        <f t="shared" si="218"/>
        <v>0</v>
      </c>
      <c r="W109" s="276">
        <f t="shared" si="218"/>
        <v>0</v>
      </c>
      <c r="X109" s="276">
        <f t="shared" si="218"/>
        <v>1</v>
      </c>
      <c r="Y109" s="276">
        <f t="shared" si="218"/>
        <v>1</v>
      </c>
      <c r="Z109" s="276">
        <f t="shared" si="218"/>
        <v>1</v>
      </c>
      <c r="AA109" s="276">
        <f t="shared" si="218"/>
        <v>0</v>
      </c>
      <c r="AB109" s="276">
        <f t="shared" si="218"/>
        <v>0</v>
      </c>
      <c r="AC109" s="276">
        <f t="shared" si="218"/>
        <v>0</v>
      </c>
      <c r="AD109" s="276">
        <f t="shared" ref="AD109:AH109" si="308">AD108</f>
        <v>0</v>
      </c>
      <c r="AE109" s="276">
        <f t="shared" si="308"/>
        <v>1</v>
      </c>
      <c r="AF109" s="276">
        <f t="shared" si="308"/>
        <v>0</v>
      </c>
      <c r="AG109" s="276">
        <f t="shared" si="308"/>
        <v>0</v>
      </c>
      <c r="AH109" s="276">
        <f t="shared" si="308"/>
        <v>1</v>
      </c>
      <c r="AI109" s="276">
        <f t="shared" ref="AI109:AJ109" si="309">AI108</f>
        <v>1</v>
      </c>
      <c r="AJ109" s="276">
        <f t="shared" si="309"/>
        <v>0</v>
      </c>
      <c r="AK109" s="276">
        <f t="shared" si="218"/>
        <v>0</v>
      </c>
    </row>
    <row r="110" spans="1:38" s="261" customFormat="1" ht="12" customHeight="1" x14ac:dyDescent="0.2">
      <c r="A110" s="262" t="s">
        <v>486</v>
      </c>
      <c r="B110" s="263" t="str">
        <f t="shared" si="277"/>
        <v>HC300</v>
      </c>
      <c r="C110" s="264"/>
      <c r="D110" s="265">
        <f t="shared" si="278"/>
        <v>750</v>
      </c>
      <c r="E110" s="265">
        <f t="shared" si="279"/>
        <v>2500</v>
      </c>
      <c r="F110" s="264">
        <v>4.9400000000000004</v>
      </c>
      <c r="G110" s="264" t="s">
        <v>84</v>
      </c>
      <c r="H110" s="264">
        <f t="shared" si="178"/>
        <v>500</v>
      </c>
      <c r="I110" s="264" t="str">
        <f t="shared" si="300"/>
        <v>798x930x918</v>
      </c>
      <c r="J110" s="264" t="str">
        <f t="shared" si="300"/>
        <v>700</v>
      </c>
      <c r="K110" s="264" t="str">
        <f t="shared" si="281"/>
        <v>264</v>
      </c>
      <c r="L110" s="264" t="str">
        <f t="shared" si="282"/>
        <v>50</v>
      </c>
      <c r="M110" s="276">
        <f t="shared" si="185"/>
        <v>0</v>
      </c>
      <c r="N110" s="276">
        <f t="shared" ref="N110:U110" si="310">N109</f>
        <v>1</v>
      </c>
      <c r="O110" s="276">
        <f t="shared" si="310"/>
        <v>0</v>
      </c>
      <c r="P110" s="276">
        <f t="shared" si="310"/>
        <v>1</v>
      </c>
      <c r="Q110" s="276">
        <f t="shared" si="310"/>
        <v>1</v>
      </c>
      <c r="R110" s="276">
        <f t="shared" si="310"/>
        <v>0</v>
      </c>
      <c r="S110" s="276">
        <f t="shared" si="310"/>
        <v>0</v>
      </c>
      <c r="T110" s="276">
        <f t="shared" si="310"/>
        <v>0</v>
      </c>
      <c r="U110" s="276">
        <f t="shared" si="310"/>
        <v>0</v>
      </c>
      <c r="V110" s="276">
        <f t="shared" ref="V110:AK133" si="311">V109</f>
        <v>0</v>
      </c>
      <c r="W110" s="276">
        <f t="shared" si="311"/>
        <v>0</v>
      </c>
      <c r="X110" s="276">
        <f t="shared" si="311"/>
        <v>1</v>
      </c>
      <c r="Y110" s="276">
        <f t="shared" si="311"/>
        <v>1</v>
      </c>
      <c r="Z110" s="276">
        <f t="shared" si="311"/>
        <v>1</v>
      </c>
      <c r="AA110" s="276">
        <f t="shared" si="311"/>
        <v>0</v>
      </c>
      <c r="AB110" s="276">
        <f t="shared" si="311"/>
        <v>0</v>
      </c>
      <c r="AC110" s="276">
        <f t="shared" si="311"/>
        <v>0</v>
      </c>
      <c r="AD110" s="276">
        <f t="shared" ref="AD110:AH110" si="312">AD109</f>
        <v>0</v>
      </c>
      <c r="AE110" s="276">
        <f t="shared" si="312"/>
        <v>1</v>
      </c>
      <c r="AF110" s="276">
        <f t="shared" si="312"/>
        <v>0</v>
      </c>
      <c r="AG110" s="276">
        <f t="shared" si="312"/>
        <v>0</v>
      </c>
      <c r="AH110" s="276">
        <f t="shared" si="312"/>
        <v>1</v>
      </c>
      <c r="AI110" s="276">
        <f t="shared" ref="AI110:AJ110" si="313">AI109</f>
        <v>1</v>
      </c>
      <c r="AJ110" s="276">
        <f t="shared" si="313"/>
        <v>0</v>
      </c>
      <c r="AK110" s="276">
        <f t="shared" si="311"/>
        <v>0</v>
      </c>
    </row>
    <row r="111" spans="1:38" s="261" customFormat="1" ht="12" customHeight="1" x14ac:dyDescent="0.2">
      <c r="A111" s="262" t="s">
        <v>486</v>
      </c>
      <c r="B111" s="263" t="str">
        <f t="shared" si="277"/>
        <v>HC300</v>
      </c>
      <c r="C111" s="264"/>
      <c r="D111" s="265">
        <f t="shared" si="278"/>
        <v>750</v>
      </c>
      <c r="E111" s="265">
        <f t="shared" si="279"/>
        <v>2500</v>
      </c>
      <c r="F111" s="264">
        <v>5.44</v>
      </c>
      <c r="G111" s="264" t="s">
        <v>145</v>
      </c>
      <c r="H111" s="264">
        <f t="shared" si="178"/>
        <v>442.5</v>
      </c>
      <c r="I111" s="264" t="str">
        <f t="shared" si="300"/>
        <v>798x930x918</v>
      </c>
      <c r="J111" s="264" t="str">
        <f t="shared" si="300"/>
        <v>700</v>
      </c>
      <c r="K111" s="264" t="str">
        <f t="shared" si="281"/>
        <v>264</v>
      </c>
      <c r="L111" s="264" t="str">
        <f t="shared" si="282"/>
        <v>50</v>
      </c>
      <c r="M111" s="276">
        <f t="shared" si="185"/>
        <v>0</v>
      </c>
      <c r="N111" s="276">
        <f t="shared" ref="N111:U111" si="314">N110</f>
        <v>1</v>
      </c>
      <c r="O111" s="276">
        <f t="shared" si="314"/>
        <v>0</v>
      </c>
      <c r="P111" s="276">
        <f t="shared" si="314"/>
        <v>1</v>
      </c>
      <c r="Q111" s="276">
        <f t="shared" si="314"/>
        <v>1</v>
      </c>
      <c r="R111" s="276">
        <f t="shared" si="314"/>
        <v>0</v>
      </c>
      <c r="S111" s="276">
        <f t="shared" si="314"/>
        <v>0</v>
      </c>
      <c r="T111" s="276">
        <f t="shared" si="314"/>
        <v>0</v>
      </c>
      <c r="U111" s="276">
        <f t="shared" si="314"/>
        <v>0</v>
      </c>
      <c r="V111" s="276">
        <f t="shared" si="311"/>
        <v>0</v>
      </c>
      <c r="W111" s="276">
        <f t="shared" si="311"/>
        <v>0</v>
      </c>
      <c r="X111" s="276">
        <f t="shared" si="311"/>
        <v>1</v>
      </c>
      <c r="Y111" s="276">
        <f t="shared" si="311"/>
        <v>1</v>
      </c>
      <c r="Z111" s="276">
        <f t="shared" si="311"/>
        <v>1</v>
      </c>
      <c r="AA111" s="276">
        <f t="shared" si="311"/>
        <v>0</v>
      </c>
      <c r="AB111" s="276">
        <f t="shared" si="311"/>
        <v>0</v>
      </c>
      <c r="AC111" s="276">
        <f t="shared" si="311"/>
        <v>0</v>
      </c>
      <c r="AD111" s="276">
        <f t="shared" ref="AD111:AH111" si="315">AD110</f>
        <v>0</v>
      </c>
      <c r="AE111" s="276">
        <f t="shared" si="315"/>
        <v>1</v>
      </c>
      <c r="AF111" s="276">
        <f t="shared" si="315"/>
        <v>0</v>
      </c>
      <c r="AG111" s="276">
        <f t="shared" si="315"/>
        <v>0</v>
      </c>
      <c r="AH111" s="276">
        <f t="shared" si="315"/>
        <v>1</v>
      </c>
      <c r="AI111" s="276">
        <f t="shared" ref="AI111:AJ111" si="316">AI110</f>
        <v>1</v>
      </c>
      <c r="AJ111" s="276">
        <f t="shared" si="316"/>
        <v>0</v>
      </c>
      <c r="AK111" s="276">
        <f t="shared" si="311"/>
        <v>0</v>
      </c>
    </row>
    <row r="112" spans="1:38" s="261" customFormat="1" ht="12" customHeight="1" x14ac:dyDescent="0.2">
      <c r="A112" s="262" t="s">
        <v>486</v>
      </c>
      <c r="B112" s="263" t="s">
        <v>148</v>
      </c>
      <c r="C112" s="264"/>
      <c r="D112" s="265">
        <v>1000</v>
      </c>
      <c r="E112" s="265">
        <v>2300</v>
      </c>
      <c r="F112" s="264">
        <v>4</v>
      </c>
      <c r="G112" s="264" t="s">
        <v>134</v>
      </c>
      <c r="H112" s="264">
        <f t="shared" si="178"/>
        <v>805</v>
      </c>
      <c r="I112" s="264" t="s">
        <v>149</v>
      </c>
      <c r="J112" s="264" t="s">
        <v>150</v>
      </c>
      <c r="K112" s="264" t="s">
        <v>151</v>
      </c>
      <c r="L112" s="264" t="s">
        <v>152</v>
      </c>
      <c r="M112" s="276">
        <f t="shared" si="185"/>
        <v>0</v>
      </c>
      <c r="N112" s="276">
        <f t="shared" ref="N112:U112" si="317">N111</f>
        <v>1</v>
      </c>
      <c r="O112" s="276">
        <f t="shared" si="317"/>
        <v>0</v>
      </c>
      <c r="P112" s="276">
        <f t="shared" si="317"/>
        <v>1</v>
      </c>
      <c r="Q112" s="276">
        <f t="shared" si="317"/>
        <v>1</v>
      </c>
      <c r="R112" s="276">
        <f t="shared" si="317"/>
        <v>0</v>
      </c>
      <c r="S112" s="276">
        <f t="shared" si="317"/>
        <v>0</v>
      </c>
      <c r="T112" s="276">
        <f t="shared" si="317"/>
        <v>0</v>
      </c>
      <c r="U112" s="276">
        <f t="shared" si="317"/>
        <v>0</v>
      </c>
      <c r="V112" s="276">
        <f t="shared" si="311"/>
        <v>0</v>
      </c>
      <c r="W112" s="276">
        <f t="shared" si="311"/>
        <v>0</v>
      </c>
      <c r="X112" s="276">
        <f t="shared" si="311"/>
        <v>1</v>
      </c>
      <c r="Y112" s="276">
        <f t="shared" si="311"/>
        <v>1</v>
      </c>
      <c r="Z112" s="276">
        <f t="shared" si="311"/>
        <v>1</v>
      </c>
      <c r="AA112" s="276">
        <f t="shared" si="311"/>
        <v>0</v>
      </c>
      <c r="AB112" s="276">
        <f t="shared" si="311"/>
        <v>0</v>
      </c>
      <c r="AC112" s="276">
        <f t="shared" si="311"/>
        <v>0</v>
      </c>
      <c r="AD112" s="276">
        <f t="shared" ref="AD112:AH112" si="318">AD111</f>
        <v>0</v>
      </c>
      <c r="AE112" s="276">
        <f t="shared" si="318"/>
        <v>1</v>
      </c>
      <c r="AF112" s="276">
        <v>1</v>
      </c>
      <c r="AG112" s="276">
        <f t="shared" si="318"/>
        <v>0</v>
      </c>
      <c r="AH112" s="276">
        <f t="shared" si="318"/>
        <v>1</v>
      </c>
      <c r="AI112" s="276">
        <f t="shared" ref="AI112:AJ112" si="319">AI111</f>
        <v>1</v>
      </c>
      <c r="AJ112" s="276">
        <f t="shared" si="319"/>
        <v>0</v>
      </c>
      <c r="AK112" s="276">
        <v>1</v>
      </c>
      <c r="AL112" s="261" t="s">
        <v>481</v>
      </c>
    </row>
    <row r="113" spans="1:38" s="261" customFormat="1" ht="12" customHeight="1" x14ac:dyDescent="0.2">
      <c r="A113" s="262" t="s">
        <v>486</v>
      </c>
      <c r="B113" s="263" t="str">
        <f t="shared" ref="B113:B119" si="320">B112</f>
        <v>D300A</v>
      </c>
      <c r="C113" s="264"/>
      <c r="D113" s="265">
        <f t="shared" ref="D113:E119" si="321">D112</f>
        <v>1000</v>
      </c>
      <c r="E113" s="265">
        <f t="shared" si="321"/>
        <v>2300</v>
      </c>
      <c r="F113" s="264">
        <v>4.4800000000000004</v>
      </c>
      <c r="G113" s="264" t="s">
        <v>140</v>
      </c>
      <c r="H113" s="264">
        <f t="shared" si="178"/>
        <v>759</v>
      </c>
      <c r="I113" s="264" t="str">
        <f t="shared" ref="I113:J119" si="322">I112</f>
        <v>786x920x1040</v>
      </c>
      <c r="J113" s="264" t="str">
        <f t="shared" si="322"/>
        <v>940</v>
      </c>
      <c r="K113" s="264" t="str">
        <f t="shared" ref="K113:L119" si="323">K112</f>
        <v>355</v>
      </c>
      <c r="L113" s="264" t="str">
        <f t="shared" si="323"/>
        <v>60</v>
      </c>
      <c r="M113" s="276">
        <f t="shared" si="185"/>
        <v>0</v>
      </c>
      <c r="N113" s="276">
        <f t="shared" ref="N113:U113" si="324">N112</f>
        <v>1</v>
      </c>
      <c r="O113" s="276">
        <f t="shared" si="324"/>
        <v>0</v>
      </c>
      <c r="P113" s="276">
        <f t="shared" si="324"/>
        <v>1</v>
      </c>
      <c r="Q113" s="276">
        <f t="shared" si="324"/>
        <v>1</v>
      </c>
      <c r="R113" s="276">
        <f t="shared" si="324"/>
        <v>0</v>
      </c>
      <c r="S113" s="276">
        <f t="shared" si="324"/>
        <v>0</v>
      </c>
      <c r="T113" s="276">
        <f t="shared" si="324"/>
        <v>0</v>
      </c>
      <c r="U113" s="276">
        <f t="shared" si="324"/>
        <v>0</v>
      </c>
      <c r="V113" s="276">
        <f t="shared" si="311"/>
        <v>0</v>
      </c>
      <c r="W113" s="276">
        <f t="shared" si="311"/>
        <v>0</v>
      </c>
      <c r="X113" s="276">
        <f t="shared" si="311"/>
        <v>1</v>
      </c>
      <c r="Y113" s="276">
        <f t="shared" si="311"/>
        <v>1</v>
      </c>
      <c r="Z113" s="276">
        <f t="shared" si="311"/>
        <v>1</v>
      </c>
      <c r="AA113" s="276">
        <f t="shared" si="311"/>
        <v>0</v>
      </c>
      <c r="AB113" s="276">
        <f t="shared" si="311"/>
        <v>0</v>
      </c>
      <c r="AC113" s="276">
        <f t="shared" si="311"/>
        <v>0</v>
      </c>
      <c r="AD113" s="276">
        <f t="shared" ref="AD113:AH113" si="325">AD112</f>
        <v>0</v>
      </c>
      <c r="AE113" s="276">
        <f t="shared" si="325"/>
        <v>1</v>
      </c>
      <c r="AF113" s="276">
        <f t="shared" ref="AD113:AH114" si="326">AF112</f>
        <v>1</v>
      </c>
      <c r="AG113" s="276">
        <f t="shared" si="325"/>
        <v>0</v>
      </c>
      <c r="AH113" s="276">
        <f t="shared" si="325"/>
        <v>1</v>
      </c>
      <c r="AI113" s="276">
        <f t="shared" ref="AI113:AJ113" si="327">AI112</f>
        <v>1</v>
      </c>
      <c r="AJ113" s="276">
        <f t="shared" si="327"/>
        <v>0</v>
      </c>
      <c r="AK113" s="276">
        <f t="shared" si="311"/>
        <v>1</v>
      </c>
      <c r="AL113" s="261" t="str">
        <f>AL112</f>
        <v>Note: If using flexible couping, rate will rise 8%</v>
      </c>
    </row>
    <row r="114" spans="1:38" s="261" customFormat="1" ht="12" customHeight="1" x14ac:dyDescent="0.2">
      <c r="A114" s="262" t="s">
        <v>486</v>
      </c>
      <c r="B114" s="263" t="str">
        <f t="shared" si="320"/>
        <v>D300A</v>
      </c>
      <c r="C114" s="264"/>
      <c r="D114" s="265">
        <f t="shared" si="321"/>
        <v>1000</v>
      </c>
      <c r="E114" s="265">
        <f t="shared" si="321"/>
        <v>2300</v>
      </c>
      <c r="F114" s="264">
        <v>5.05</v>
      </c>
      <c r="G114" s="264" t="s">
        <v>141</v>
      </c>
      <c r="H114" s="264">
        <f t="shared" si="178"/>
        <v>690</v>
      </c>
      <c r="I114" s="264" t="str">
        <f t="shared" si="322"/>
        <v>786x920x1040</v>
      </c>
      <c r="J114" s="264" t="str">
        <f t="shared" si="322"/>
        <v>940</v>
      </c>
      <c r="K114" s="264" t="str">
        <f t="shared" si="323"/>
        <v>355</v>
      </c>
      <c r="L114" s="264" t="str">
        <f t="shared" si="323"/>
        <v>60</v>
      </c>
      <c r="M114" s="276">
        <f t="shared" si="185"/>
        <v>0</v>
      </c>
      <c r="N114" s="276">
        <f t="shared" ref="N114:U114" si="328">N113</f>
        <v>1</v>
      </c>
      <c r="O114" s="276">
        <f t="shared" si="328"/>
        <v>0</v>
      </c>
      <c r="P114" s="276">
        <f t="shared" si="328"/>
        <v>1</v>
      </c>
      <c r="Q114" s="276">
        <f t="shared" si="328"/>
        <v>1</v>
      </c>
      <c r="R114" s="276">
        <f t="shared" si="328"/>
        <v>0</v>
      </c>
      <c r="S114" s="276">
        <f t="shared" si="328"/>
        <v>0</v>
      </c>
      <c r="T114" s="276">
        <f t="shared" si="328"/>
        <v>0</v>
      </c>
      <c r="U114" s="276">
        <f t="shared" si="328"/>
        <v>0</v>
      </c>
      <c r="V114" s="276">
        <f t="shared" si="311"/>
        <v>0</v>
      </c>
      <c r="W114" s="276">
        <f t="shared" si="311"/>
        <v>0</v>
      </c>
      <c r="X114" s="276">
        <f t="shared" si="311"/>
        <v>1</v>
      </c>
      <c r="Y114" s="276">
        <f t="shared" si="311"/>
        <v>1</v>
      </c>
      <c r="Z114" s="276">
        <f t="shared" si="311"/>
        <v>1</v>
      </c>
      <c r="AA114" s="276">
        <f t="shared" si="311"/>
        <v>0</v>
      </c>
      <c r="AB114" s="276">
        <f t="shared" si="311"/>
        <v>0</v>
      </c>
      <c r="AC114" s="276">
        <f t="shared" si="311"/>
        <v>0</v>
      </c>
      <c r="AD114" s="276">
        <f t="shared" si="326"/>
        <v>0</v>
      </c>
      <c r="AE114" s="276">
        <f t="shared" si="326"/>
        <v>1</v>
      </c>
      <c r="AF114" s="276">
        <f t="shared" si="326"/>
        <v>1</v>
      </c>
      <c r="AG114" s="276">
        <f t="shared" si="326"/>
        <v>0</v>
      </c>
      <c r="AH114" s="276">
        <f t="shared" si="326"/>
        <v>1</v>
      </c>
      <c r="AI114" s="276">
        <f t="shared" ref="AI114:AJ114" si="329">AI113</f>
        <v>1</v>
      </c>
      <c r="AJ114" s="276">
        <f t="shared" si="329"/>
        <v>0</v>
      </c>
      <c r="AK114" s="276">
        <f t="shared" si="311"/>
        <v>1</v>
      </c>
      <c r="AL114" s="261" t="str">
        <f t="shared" si="234"/>
        <v>Note: If using flexible couping, rate will rise 8%</v>
      </c>
    </row>
    <row r="115" spans="1:38" s="261" customFormat="1" ht="12" customHeight="1" x14ac:dyDescent="0.2">
      <c r="A115" s="262" t="s">
        <v>486</v>
      </c>
      <c r="B115" s="263" t="str">
        <f t="shared" si="320"/>
        <v>D300A</v>
      </c>
      <c r="C115" s="264"/>
      <c r="D115" s="265">
        <f t="shared" si="321"/>
        <v>1000</v>
      </c>
      <c r="E115" s="265">
        <f t="shared" si="321"/>
        <v>2300</v>
      </c>
      <c r="F115" s="264">
        <v>5.52</v>
      </c>
      <c r="G115" s="264" t="s">
        <v>142</v>
      </c>
      <c r="H115" s="264">
        <f t="shared" si="178"/>
        <v>575</v>
      </c>
      <c r="I115" s="264" t="str">
        <f t="shared" si="322"/>
        <v>786x920x1040</v>
      </c>
      <c r="J115" s="264" t="str">
        <f t="shared" si="322"/>
        <v>940</v>
      </c>
      <c r="K115" s="264" t="str">
        <f t="shared" si="323"/>
        <v>355</v>
      </c>
      <c r="L115" s="264" t="str">
        <f t="shared" si="323"/>
        <v>60</v>
      </c>
      <c r="M115" s="276">
        <f t="shared" si="185"/>
        <v>0</v>
      </c>
      <c r="N115" s="276">
        <f t="shared" ref="N115:U115" si="330">N114</f>
        <v>1</v>
      </c>
      <c r="O115" s="276">
        <f t="shared" si="330"/>
        <v>0</v>
      </c>
      <c r="P115" s="276">
        <f t="shared" si="330"/>
        <v>1</v>
      </c>
      <c r="Q115" s="276">
        <f t="shared" si="330"/>
        <v>1</v>
      </c>
      <c r="R115" s="276">
        <f t="shared" si="330"/>
        <v>0</v>
      </c>
      <c r="S115" s="276">
        <f t="shared" si="330"/>
        <v>0</v>
      </c>
      <c r="T115" s="276">
        <f t="shared" si="330"/>
        <v>0</v>
      </c>
      <c r="U115" s="276">
        <f t="shared" si="330"/>
        <v>0</v>
      </c>
      <c r="V115" s="276">
        <f t="shared" si="311"/>
        <v>0</v>
      </c>
      <c r="W115" s="276">
        <f t="shared" si="311"/>
        <v>0</v>
      </c>
      <c r="X115" s="276">
        <f t="shared" si="311"/>
        <v>1</v>
      </c>
      <c r="Y115" s="276">
        <f t="shared" si="311"/>
        <v>1</v>
      </c>
      <c r="Z115" s="276">
        <f t="shared" si="311"/>
        <v>1</v>
      </c>
      <c r="AA115" s="276">
        <f t="shared" si="311"/>
        <v>0</v>
      </c>
      <c r="AB115" s="276">
        <f t="shared" si="311"/>
        <v>0</v>
      </c>
      <c r="AC115" s="276">
        <f t="shared" si="311"/>
        <v>0</v>
      </c>
      <c r="AD115" s="276">
        <f t="shared" ref="AD115:AH115" si="331">AD114</f>
        <v>0</v>
      </c>
      <c r="AE115" s="276">
        <f t="shared" si="331"/>
        <v>1</v>
      </c>
      <c r="AF115" s="276">
        <f t="shared" si="331"/>
        <v>1</v>
      </c>
      <c r="AG115" s="276">
        <f t="shared" si="331"/>
        <v>0</v>
      </c>
      <c r="AH115" s="276">
        <f t="shared" si="331"/>
        <v>1</v>
      </c>
      <c r="AI115" s="276">
        <f t="shared" ref="AI115:AJ115" si="332">AI114</f>
        <v>1</v>
      </c>
      <c r="AJ115" s="276">
        <f t="shared" si="332"/>
        <v>0</v>
      </c>
      <c r="AK115" s="276">
        <f t="shared" si="311"/>
        <v>1</v>
      </c>
      <c r="AL115" s="261" t="str">
        <f t="shared" si="234"/>
        <v>Note: If using flexible couping, rate will rise 8%</v>
      </c>
    </row>
    <row r="116" spans="1:38" s="261" customFormat="1" ht="12" customHeight="1" x14ac:dyDescent="0.2">
      <c r="A116" s="262" t="s">
        <v>486</v>
      </c>
      <c r="B116" s="263" t="str">
        <f t="shared" si="320"/>
        <v>D300A</v>
      </c>
      <c r="C116" s="264"/>
      <c r="D116" s="265">
        <f t="shared" si="321"/>
        <v>1000</v>
      </c>
      <c r="E116" s="265">
        <f t="shared" si="321"/>
        <v>2300</v>
      </c>
      <c r="F116" s="264">
        <v>5.9</v>
      </c>
      <c r="G116" s="264" t="str">
        <f>G115</f>
        <v>0,25</v>
      </c>
      <c r="H116" s="264">
        <f t="shared" si="178"/>
        <v>575</v>
      </c>
      <c r="I116" s="264" t="str">
        <f t="shared" si="322"/>
        <v>786x920x1040</v>
      </c>
      <c r="J116" s="264" t="str">
        <f t="shared" si="322"/>
        <v>940</v>
      </c>
      <c r="K116" s="264" t="str">
        <f t="shared" si="323"/>
        <v>355</v>
      </c>
      <c r="L116" s="264" t="str">
        <f t="shared" si="323"/>
        <v>60</v>
      </c>
      <c r="M116" s="276">
        <f t="shared" si="185"/>
        <v>0</v>
      </c>
      <c r="N116" s="276">
        <f t="shared" ref="N116:U116" si="333">N115</f>
        <v>1</v>
      </c>
      <c r="O116" s="276">
        <f t="shared" si="333"/>
        <v>0</v>
      </c>
      <c r="P116" s="276">
        <f t="shared" si="333"/>
        <v>1</v>
      </c>
      <c r="Q116" s="276">
        <f t="shared" si="333"/>
        <v>1</v>
      </c>
      <c r="R116" s="276">
        <f t="shared" si="333"/>
        <v>0</v>
      </c>
      <c r="S116" s="276">
        <f t="shared" si="333"/>
        <v>0</v>
      </c>
      <c r="T116" s="276">
        <f t="shared" si="333"/>
        <v>0</v>
      </c>
      <c r="U116" s="276">
        <f t="shared" si="333"/>
        <v>0</v>
      </c>
      <c r="V116" s="276">
        <f t="shared" si="311"/>
        <v>0</v>
      </c>
      <c r="W116" s="276">
        <f t="shared" si="311"/>
        <v>0</v>
      </c>
      <c r="X116" s="276">
        <f t="shared" si="311"/>
        <v>1</v>
      </c>
      <c r="Y116" s="276">
        <f t="shared" si="311"/>
        <v>1</v>
      </c>
      <c r="Z116" s="276">
        <f t="shared" si="311"/>
        <v>1</v>
      </c>
      <c r="AA116" s="276">
        <f t="shared" si="311"/>
        <v>0</v>
      </c>
      <c r="AB116" s="276">
        <f t="shared" si="311"/>
        <v>0</v>
      </c>
      <c r="AC116" s="276">
        <f t="shared" si="311"/>
        <v>0</v>
      </c>
      <c r="AD116" s="276">
        <f t="shared" ref="AD116:AH116" si="334">AD115</f>
        <v>0</v>
      </c>
      <c r="AE116" s="276">
        <f t="shared" si="334"/>
        <v>1</v>
      </c>
      <c r="AF116" s="276">
        <f t="shared" si="334"/>
        <v>1</v>
      </c>
      <c r="AG116" s="276">
        <f t="shared" si="334"/>
        <v>0</v>
      </c>
      <c r="AH116" s="276">
        <f t="shared" si="334"/>
        <v>1</v>
      </c>
      <c r="AI116" s="276">
        <f t="shared" ref="AI116:AJ116" si="335">AI115</f>
        <v>1</v>
      </c>
      <c r="AJ116" s="276">
        <f t="shared" si="335"/>
        <v>0</v>
      </c>
      <c r="AK116" s="276">
        <f t="shared" si="311"/>
        <v>1</v>
      </c>
      <c r="AL116" s="261" t="str">
        <f t="shared" si="234"/>
        <v>Note: If using flexible couping, rate will rise 8%</v>
      </c>
    </row>
    <row r="117" spans="1:38" s="261" customFormat="1" ht="12" customHeight="1" x14ac:dyDescent="0.2">
      <c r="A117" s="262" t="s">
        <v>486</v>
      </c>
      <c r="B117" s="263" t="str">
        <f t="shared" si="320"/>
        <v>D300A</v>
      </c>
      <c r="C117" s="264"/>
      <c r="D117" s="265">
        <f t="shared" si="321"/>
        <v>1000</v>
      </c>
      <c r="E117" s="265">
        <f t="shared" si="321"/>
        <v>2300</v>
      </c>
      <c r="F117" s="264">
        <v>6.56</v>
      </c>
      <c r="G117" s="264" t="s">
        <v>84</v>
      </c>
      <c r="H117" s="264">
        <f t="shared" si="178"/>
        <v>460</v>
      </c>
      <c r="I117" s="264" t="str">
        <f t="shared" si="322"/>
        <v>786x920x1040</v>
      </c>
      <c r="J117" s="264" t="str">
        <f t="shared" si="322"/>
        <v>940</v>
      </c>
      <c r="K117" s="264" t="str">
        <f t="shared" si="323"/>
        <v>355</v>
      </c>
      <c r="L117" s="264" t="str">
        <f t="shared" si="323"/>
        <v>60</v>
      </c>
      <c r="M117" s="276">
        <f t="shared" si="185"/>
        <v>0</v>
      </c>
      <c r="N117" s="276">
        <f t="shared" ref="N117:U117" si="336">N116</f>
        <v>1</v>
      </c>
      <c r="O117" s="276">
        <f t="shared" si="336"/>
        <v>0</v>
      </c>
      <c r="P117" s="276">
        <f t="shared" si="336"/>
        <v>1</v>
      </c>
      <c r="Q117" s="276">
        <f t="shared" si="336"/>
        <v>1</v>
      </c>
      <c r="R117" s="276">
        <f t="shared" si="336"/>
        <v>0</v>
      </c>
      <c r="S117" s="276">
        <f t="shared" si="336"/>
        <v>0</v>
      </c>
      <c r="T117" s="276">
        <f t="shared" si="336"/>
        <v>0</v>
      </c>
      <c r="U117" s="276">
        <f t="shared" si="336"/>
        <v>0</v>
      </c>
      <c r="V117" s="276">
        <f t="shared" si="311"/>
        <v>0</v>
      </c>
      <c r="W117" s="276">
        <f t="shared" si="311"/>
        <v>0</v>
      </c>
      <c r="X117" s="276">
        <f t="shared" si="311"/>
        <v>1</v>
      </c>
      <c r="Y117" s="276">
        <f t="shared" si="311"/>
        <v>1</v>
      </c>
      <c r="Z117" s="276">
        <f t="shared" si="311"/>
        <v>1</v>
      </c>
      <c r="AA117" s="276">
        <f t="shared" si="311"/>
        <v>0</v>
      </c>
      <c r="AB117" s="276">
        <f t="shared" si="311"/>
        <v>0</v>
      </c>
      <c r="AC117" s="276">
        <f t="shared" si="311"/>
        <v>0</v>
      </c>
      <c r="AD117" s="276">
        <f t="shared" ref="AD117:AH117" si="337">AD116</f>
        <v>0</v>
      </c>
      <c r="AE117" s="276">
        <f t="shared" si="337"/>
        <v>1</v>
      </c>
      <c r="AF117" s="276">
        <f t="shared" si="337"/>
        <v>1</v>
      </c>
      <c r="AG117" s="276">
        <f t="shared" si="337"/>
        <v>0</v>
      </c>
      <c r="AH117" s="276">
        <f t="shared" si="337"/>
        <v>1</v>
      </c>
      <c r="AI117" s="276">
        <f t="shared" ref="AI117:AJ117" si="338">AI116</f>
        <v>1</v>
      </c>
      <c r="AJ117" s="276">
        <f t="shared" si="338"/>
        <v>0</v>
      </c>
      <c r="AK117" s="276">
        <f t="shared" si="311"/>
        <v>1</v>
      </c>
      <c r="AL117" s="261" t="str">
        <f t="shared" si="234"/>
        <v>Note: If using flexible couping, rate will rise 8%</v>
      </c>
    </row>
    <row r="118" spans="1:38" s="261" customFormat="1" ht="12" customHeight="1" x14ac:dyDescent="0.2">
      <c r="A118" s="262" t="s">
        <v>486</v>
      </c>
      <c r="B118" s="263" t="str">
        <f t="shared" si="320"/>
        <v>D300A</v>
      </c>
      <c r="C118" s="264"/>
      <c r="D118" s="265">
        <f t="shared" si="321"/>
        <v>1000</v>
      </c>
      <c r="E118" s="265">
        <f t="shared" si="321"/>
        <v>2300</v>
      </c>
      <c r="F118" s="264">
        <v>7.06</v>
      </c>
      <c r="G118" s="264" t="str">
        <f>G117</f>
        <v>0,20</v>
      </c>
      <c r="H118" s="264">
        <f t="shared" si="178"/>
        <v>460</v>
      </c>
      <c r="I118" s="264" t="str">
        <f t="shared" si="322"/>
        <v>786x920x1040</v>
      </c>
      <c r="J118" s="264" t="str">
        <f t="shared" si="322"/>
        <v>940</v>
      </c>
      <c r="K118" s="264" t="str">
        <f t="shared" si="323"/>
        <v>355</v>
      </c>
      <c r="L118" s="264" t="str">
        <f t="shared" si="323"/>
        <v>60</v>
      </c>
      <c r="M118" s="276">
        <f t="shared" si="185"/>
        <v>0</v>
      </c>
      <c r="N118" s="276">
        <f t="shared" ref="N118:U118" si="339">N117</f>
        <v>1</v>
      </c>
      <c r="O118" s="276">
        <f t="shared" si="339"/>
        <v>0</v>
      </c>
      <c r="P118" s="276">
        <f t="shared" si="339"/>
        <v>1</v>
      </c>
      <c r="Q118" s="276">
        <f t="shared" si="339"/>
        <v>1</v>
      </c>
      <c r="R118" s="276">
        <f t="shared" si="339"/>
        <v>0</v>
      </c>
      <c r="S118" s="276">
        <f t="shared" si="339"/>
        <v>0</v>
      </c>
      <c r="T118" s="276">
        <f t="shared" si="339"/>
        <v>0</v>
      </c>
      <c r="U118" s="276">
        <f t="shared" si="339"/>
        <v>0</v>
      </c>
      <c r="V118" s="276">
        <f t="shared" si="311"/>
        <v>0</v>
      </c>
      <c r="W118" s="276">
        <f t="shared" si="311"/>
        <v>0</v>
      </c>
      <c r="X118" s="276">
        <f t="shared" si="311"/>
        <v>1</v>
      </c>
      <c r="Y118" s="276">
        <f t="shared" si="311"/>
        <v>1</v>
      </c>
      <c r="Z118" s="276">
        <f t="shared" si="311"/>
        <v>1</v>
      </c>
      <c r="AA118" s="276">
        <f t="shared" si="311"/>
        <v>0</v>
      </c>
      <c r="AB118" s="276">
        <f t="shared" si="311"/>
        <v>0</v>
      </c>
      <c r="AC118" s="276">
        <f t="shared" si="311"/>
        <v>0</v>
      </c>
      <c r="AD118" s="276">
        <f t="shared" ref="AD118:AH118" si="340">AD117</f>
        <v>0</v>
      </c>
      <c r="AE118" s="276">
        <f t="shared" si="340"/>
        <v>1</v>
      </c>
      <c r="AF118" s="276">
        <f t="shared" si="340"/>
        <v>1</v>
      </c>
      <c r="AG118" s="276">
        <f t="shared" si="340"/>
        <v>0</v>
      </c>
      <c r="AH118" s="276">
        <f t="shared" si="340"/>
        <v>1</v>
      </c>
      <c r="AI118" s="276">
        <f t="shared" ref="AI118:AJ118" si="341">AI117</f>
        <v>1</v>
      </c>
      <c r="AJ118" s="276">
        <f t="shared" si="341"/>
        <v>0</v>
      </c>
      <c r="AK118" s="276">
        <f t="shared" si="311"/>
        <v>1</v>
      </c>
      <c r="AL118" s="261" t="str">
        <f t="shared" si="234"/>
        <v>Note: If using flexible couping, rate will rise 8%</v>
      </c>
    </row>
    <row r="119" spans="1:38" s="261" customFormat="1" ht="12" customHeight="1" x14ac:dyDescent="0.2">
      <c r="A119" s="262" t="s">
        <v>486</v>
      </c>
      <c r="B119" s="263" t="str">
        <f t="shared" si="320"/>
        <v>D300A</v>
      </c>
      <c r="C119" s="264"/>
      <c r="D119" s="265">
        <f t="shared" si="321"/>
        <v>1000</v>
      </c>
      <c r="E119" s="265">
        <f t="shared" si="321"/>
        <v>2300</v>
      </c>
      <c r="F119" s="264">
        <v>7.63</v>
      </c>
      <c r="G119" s="264" t="s">
        <v>143</v>
      </c>
      <c r="H119" s="264">
        <f t="shared" si="178"/>
        <v>391</v>
      </c>
      <c r="I119" s="264" t="str">
        <f t="shared" si="322"/>
        <v>786x920x1040</v>
      </c>
      <c r="J119" s="264" t="str">
        <f t="shared" si="322"/>
        <v>940</v>
      </c>
      <c r="K119" s="264" t="str">
        <f t="shared" si="323"/>
        <v>355</v>
      </c>
      <c r="L119" s="264" t="str">
        <f t="shared" si="323"/>
        <v>60</v>
      </c>
      <c r="M119" s="276">
        <f t="shared" si="185"/>
        <v>0</v>
      </c>
      <c r="N119" s="276">
        <f t="shared" ref="N119:U119" si="342">N118</f>
        <v>1</v>
      </c>
      <c r="O119" s="276">
        <f t="shared" si="342"/>
        <v>0</v>
      </c>
      <c r="P119" s="276">
        <f t="shared" si="342"/>
        <v>1</v>
      </c>
      <c r="Q119" s="276">
        <f t="shared" si="342"/>
        <v>1</v>
      </c>
      <c r="R119" s="276">
        <f t="shared" si="342"/>
        <v>0</v>
      </c>
      <c r="S119" s="276">
        <f t="shared" si="342"/>
        <v>0</v>
      </c>
      <c r="T119" s="276">
        <f t="shared" si="342"/>
        <v>0</v>
      </c>
      <c r="U119" s="276">
        <f t="shared" si="342"/>
        <v>0</v>
      </c>
      <c r="V119" s="276">
        <f t="shared" si="311"/>
        <v>0</v>
      </c>
      <c r="W119" s="276">
        <f t="shared" si="311"/>
        <v>0</v>
      </c>
      <c r="X119" s="276">
        <f t="shared" si="311"/>
        <v>1</v>
      </c>
      <c r="Y119" s="276">
        <f t="shared" si="311"/>
        <v>1</v>
      </c>
      <c r="Z119" s="276">
        <f t="shared" si="311"/>
        <v>1</v>
      </c>
      <c r="AA119" s="276">
        <f t="shared" si="311"/>
        <v>0</v>
      </c>
      <c r="AB119" s="276">
        <f t="shared" si="311"/>
        <v>0</v>
      </c>
      <c r="AC119" s="276">
        <f t="shared" si="311"/>
        <v>0</v>
      </c>
      <c r="AD119" s="276">
        <f t="shared" ref="AD119:AH119" si="343">AD118</f>
        <v>0</v>
      </c>
      <c r="AE119" s="276">
        <f t="shared" si="343"/>
        <v>1</v>
      </c>
      <c r="AF119" s="276">
        <f t="shared" si="343"/>
        <v>1</v>
      </c>
      <c r="AG119" s="276">
        <f t="shared" si="343"/>
        <v>0</v>
      </c>
      <c r="AH119" s="276">
        <f t="shared" si="343"/>
        <v>1</v>
      </c>
      <c r="AI119" s="276">
        <f t="shared" ref="AI119:AJ119" si="344">AI118</f>
        <v>1</v>
      </c>
      <c r="AJ119" s="276">
        <f t="shared" si="344"/>
        <v>0</v>
      </c>
      <c r="AK119" s="276">
        <f t="shared" si="311"/>
        <v>1</v>
      </c>
      <c r="AL119" s="261" t="str">
        <f t="shared" si="234"/>
        <v>Note: If using flexible couping, rate will rise 8%</v>
      </c>
    </row>
    <row r="120" spans="1:38" s="261" customFormat="1" ht="12" customHeight="1" x14ac:dyDescent="0.2">
      <c r="A120" s="262" t="s">
        <v>486</v>
      </c>
      <c r="B120" s="263" t="s">
        <v>153</v>
      </c>
      <c r="C120" s="264"/>
      <c r="D120" s="265">
        <v>1000</v>
      </c>
      <c r="E120" s="265">
        <v>2300</v>
      </c>
      <c r="F120" s="264">
        <v>4.7300000000000004</v>
      </c>
      <c r="G120" s="264" t="s">
        <v>140</v>
      </c>
      <c r="H120" s="264">
        <f t="shared" si="178"/>
        <v>759</v>
      </c>
      <c r="I120" s="264" t="s">
        <v>154</v>
      </c>
      <c r="J120" s="264" t="s">
        <v>155</v>
      </c>
      <c r="K120" s="264" t="s">
        <v>151</v>
      </c>
      <c r="L120" s="264" t="s">
        <v>57</v>
      </c>
      <c r="M120" s="276">
        <f t="shared" si="185"/>
        <v>0</v>
      </c>
      <c r="N120" s="276">
        <f t="shared" ref="N120:U120" si="345">N119</f>
        <v>1</v>
      </c>
      <c r="O120" s="276">
        <f t="shared" si="345"/>
        <v>0</v>
      </c>
      <c r="P120" s="276">
        <f t="shared" si="345"/>
        <v>1</v>
      </c>
      <c r="Q120" s="276">
        <f t="shared" si="345"/>
        <v>1</v>
      </c>
      <c r="R120" s="276">
        <f t="shared" si="345"/>
        <v>0</v>
      </c>
      <c r="S120" s="276">
        <f t="shared" si="345"/>
        <v>0</v>
      </c>
      <c r="T120" s="276">
        <f t="shared" si="345"/>
        <v>0</v>
      </c>
      <c r="U120" s="276">
        <f t="shared" si="345"/>
        <v>0</v>
      </c>
      <c r="V120" s="276">
        <f t="shared" si="311"/>
        <v>0</v>
      </c>
      <c r="W120" s="276">
        <f t="shared" si="311"/>
        <v>0</v>
      </c>
      <c r="X120" s="276">
        <f t="shared" si="311"/>
        <v>1</v>
      </c>
      <c r="Y120" s="276">
        <f t="shared" si="311"/>
        <v>1</v>
      </c>
      <c r="Z120" s="276">
        <f t="shared" si="311"/>
        <v>1</v>
      </c>
      <c r="AA120" s="276">
        <f t="shared" si="311"/>
        <v>0</v>
      </c>
      <c r="AB120" s="276">
        <f t="shared" si="311"/>
        <v>0</v>
      </c>
      <c r="AC120" s="276">
        <f t="shared" si="311"/>
        <v>0</v>
      </c>
      <c r="AD120" s="276">
        <f t="shared" ref="AD120:AH120" si="346">AD119</f>
        <v>0</v>
      </c>
      <c r="AE120" s="276">
        <f t="shared" si="346"/>
        <v>1</v>
      </c>
      <c r="AF120" s="276">
        <f t="shared" si="346"/>
        <v>1</v>
      </c>
      <c r="AG120" s="276">
        <f t="shared" si="346"/>
        <v>0</v>
      </c>
      <c r="AH120" s="276">
        <f t="shared" si="346"/>
        <v>1</v>
      </c>
      <c r="AI120" s="276">
        <f t="shared" ref="AI120:AJ120" si="347">AI119</f>
        <v>1</v>
      </c>
      <c r="AJ120" s="276">
        <f t="shared" si="347"/>
        <v>0</v>
      </c>
      <c r="AK120" s="276">
        <v>0</v>
      </c>
      <c r="AL120" s="261" t="s">
        <v>481</v>
      </c>
    </row>
    <row r="121" spans="1:38" s="261" customFormat="1" ht="12" customHeight="1" x14ac:dyDescent="0.2">
      <c r="A121" s="262" t="s">
        <v>486</v>
      </c>
      <c r="B121" s="263" t="str">
        <f t="shared" ref="B121:B127" si="348">B120</f>
        <v>T300</v>
      </c>
      <c r="C121" s="264"/>
      <c r="D121" s="265">
        <f t="shared" ref="D121:E127" si="349">D120</f>
        <v>1000</v>
      </c>
      <c r="E121" s="265">
        <f t="shared" si="349"/>
        <v>2300</v>
      </c>
      <c r="F121" s="264">
        <v>4.95</v>
      </c>
      <c r="G121" s="264" t="str">
        <f t="shared" ref="G121:J124" si="350">G120</f>
        <v>0,33</v>
      </c>
      <c r="H121" s="264">
        <f t="shared" si="178"/>
        <v>759</v>
      </c>
      <c r="I121" s="264" t="str">
        <f t="shared" si="350"/>
        <v>640x920x1110</v>
      </c>
      <c r="J121" s="264" t="str">
        <f t="shared" si="350"/>
        <v>1120</v>
      </c>
      <c r="K121" s="264" t="str">
        <f t="shared" ref="K121:L127" si="351">K120</f>
        <v>355</v>
      </c>
      <c r="L121" s="264" t="str">
        <f t="shared" si="351"/>
        <v>70</v>
      </c>
      <c r="M121" s="276">
        <f t="shared" si="185"/>
        <v>0</v>
      </c>
      <c r="N121" s="276">
        <f t="shared" ref="N121:U121" si="352">N120</f>
        <v>1</v>
      </c>
      <c r="O121" s="276">
        <f t="shared" si="352"/>
        <v>0</v>
      </c>
      <c r="P121" s="276">
        <f t="shared" si="352"/>
        <v>1</v>
      </c>
      <c r="Q121" s="276">
        <f t="shared" si="352"/>
        <v>1</v>
      </c>
      <c r="R121" s="276">
        <f t="shared" si="352"/>
        <v>0</v>
      </c>
      <c r="S121" s="276">
        <f t="shared" si="352"/>
        <v>0</v>
      </c>
      <c r="T121" s="276">
        <f t="shared" si="352"/>
        <v>0</v>
      </c>
      <c r="U121" s="276">
        <f t="shared" si="352"/>
        <v>0</v>
      </c>
      <c r="V121" s="276">
        <f t="shared" si="311"/>
        <v>0</v>
      </c>
      <c r="W121" s="276">
        <f t="shared" si="311"/>
        <v>0</v>
      </c>
      <c r="X121" s="276">
        <f t="shared" si="311"/>
        <v>1</v>
      </c>
      <c r="Y121" s="276">
        <f t="shared" si="311"/>
        <v>1</v>
      </c>
      <c r="Z121" s="276">
        <f t="shared" si="311"/>
        <v>1</v>
      </c>
      <c r="AA121" s="276">
        <f t="shared" si="311"/>
        <v>0</v>
      </c>
      <c r="AB121" s="276">
        <f t="shared" si="311"/>
        <v>0</v>
      </c>
      <c r="AC121" s="276">
        <f t="shared" si="311"/>
        <v>0</v>
      </c>
      <c r="AD121" s="276">
        <f t="shared" ref="AD121:AH121" si="353">AD120</f>
        <v>0</v>
      </c>
      <c r="AE121" s="276">
        <f t="shared" si="353"/>
        <v>1</v>
      </c>
      <c r="AF121" s="276">
        <f t="shared" si="353"/>
        <v>1</v>
      </c>
      <c r="AG121" s="276">
        <f t="shared" si="353"/>
        <v>0</v>
      </c>
      <c r="AH121" s="276">
        <f t="shared" si="353"/>
        <v>1</v>
      </c>
      <c r="AI121" s="276">
        <f t="shared" ref="AI121:AJ121" si="354">AI120</f>
        <v>1</v>
      </c>
      <c r="AJ121" s="276">
        <f t="shared" si="354"/>
        <v>0</v>
      </c>
      <c r="AK121" s="276">
        <f t="shared" si="311"/>
        <v>0</v>
      </c>
      <c r="AL121" s="261" t="str">
        <f t="shared" si="234"/>
        <v>Note: If using flexible couping, rate will rise 8%</v>
      </c>
    </row>
    <row r="122" spans="1:38" s="261" customFormat="1" ht="12" customHeight="1" x14ac:dyDescent="0.2">
      <c r="A122" s="262" t="s">
        <v>486</v>
      </c>
      <c r="B122" s="263" t="str">
        <f t="shared" si="348"/>
        <v>T300</v>
      </c>
      <c r="C122" s="264"/>
      <c r="D122" s="265">
        <f t="shared" si="349"/>
        <v>1000</v>
      </c>
      <c r="E122" s="265">
        <f t="shared" si="349"/>
        <v>2300</v>
      </c>
      <c r="F122" s="264">
        <v>6.03</v>
      </c>
      <c r="G122" s="264" t="str">
        <f t="shared" si="350"/>
        <v>0,33</v>
      </c>
      <c r="H122" s="264">
        <f t="shared" si="178"/>
        <v>759</v>
      </c>
      <c r="I122" s="264" t="str">
        <f t="shared" si="350"/>
        <v>640x920x1110</v>
      </c>
      <c r="J122" s="264" t="str">
        <f t="shared" si="350"/>
        <v>1120</v>
      </c>
      <c r="K122" s="264" t="str">
        <f t="shared" si="351"/>
        <v>355</v>
      </c>
      <c r="L122" s="264" t="str">
        <f t="shared" si="351"/>
        <v>70</v>
      </c>
      <c r="M122" s="276">
        <f t="shared" si="185"/>
        <v>0</v>
      </c>
      <c r="N122" s="276">
        <f t="shared" ref="N122:U122" si="355">N121</f>
        <v>1</v>
      </c>
      <c r="O122" s="276">
        <f t="shared" si="355"/>
        <v>0</v>
      </c>
      <c r="P122" s="276">
        <f t="shared" si="355"/>
        <v>1</v>
      </c>
      <c r="Q122" s="276">
        <f t="shared" si="355"/>
        <v>1</v>
      </c>
      <c r="R122" s="276">
        <f t="shared" si="355"/>
        <v>0</v>
      </c>
      <c r="S122" s="276">
        <f t="shared" si="355"/>
        <v>0</v>
      </c>
      <c r="T122" s="276">
        <f t="shared" si="355"/>
        <v>0</v>
      </c>
      <c r="U122" s="276">
        <f t="shared" si="355"/>
        <v>0</v>
      </c>
      <c r="V122" s="276">
        <f t="shared" si="311"/>
        <v>0</v>
      </c>
      <c r="W122" s="276">
        <f t="shared" si="311"/>
        <v>0</v>
      </c>
      <c r="X122" s="276">
        <f t="shared" si="311"/>
        <v>1</v>
      </c>
      <c r="Y122" s="276">
        <f t="shared" si="311"/>
        <v>1</v>
      </c>
      <c r="Z122" s="276">
        <f t="shared" si="311"/>
        <v>1</v>
      </c>
      <c r="AA122" s="276">
        <f t="shared" si="311"/>
        <v>0</v>
      </c>
      <c r="AB122" s="276">
        <f t="shared" si="311"/>
        <v>0</v>
      </c>
      <c r="AC122" s="276">
        <f t="shared" si="311"/>
        <v>0</v>
      </c>
      <c r="AD122" s="276">
        <f t="shared" ref="AD122:AH122" si="356">AD121</f>
        <v>0</v>
      </c>
      <c r="AE122" s="276">
        <f t="shared" si="356"/>
        <v>1</v>
      </c>
      <c r="AF122" s="276">
        <f t="shared" si="356"/>
        <v>1</v>
      </c>
      <c r="AG122" s="276">
        <f t="shared" si="356"/>
        <v>0</v>
      </c>
      <c r="AH122" s="276">
        <f t="shared" si="356"/>
        <v>1</v>
      </c>
      <c r="AI122" s="276">
        <f t="shared" ref="AI122:AJ122" si="357">AI121</f>
        <v>1</v>
      </c>
      <c r="AJ122" s="276">
        <f t="shared" si="357"/>
        <v>0</v>
      </c>
      <c r="AK122" s="276">
        <f t="shared" si="311"/>
        <v>0</v>
      </c>
      <c r="AL122" s="261" t="str">
        <f t="shared" si="234"/>
        <v>Note: If using flexible couping, rate will rise 8%</v>
      </c>
    </row>
    <row r="123" spans="1:38" s="261" customFormat="1" ht="12" customHeight="1" x14ac:dyDescent="0.2">
      <c r="A123" s="262" t="s">
        <v>486</v>
      </c>
      <c r="B123" s="263" t="str">
        <f t="shared" si="348"/>
        <v>T300</v>
      </c>
      <c r="C123" s="264"/>
      <c r="D123" s="265">
        <f t="shared" si="349"/>
        <v>1000</v>
      </c>
      <c r="E123" s="265">
        <f t="shared" si="349"/>
        <v>2300</v>
      </c>
      <c r="F123" s="264">
        <v>6.65</v>
      </c>
      <c r="G123" s="264" t="str">
        <f t="shared" si="350"/>
        <v>0,33</v>
      </c>
      <c r="H123" s="264">
        <f t="shared" si="178"/>
        <v>759</v>
      </c>
      <c r="I123" s="264" t="str">
        <f t="shared" si="350"/>
        <v>640x920x1110</v>
      </c>
      <c r="J123" s="264" t="str">
        <f t="shared" si="350"/>
        <v>1120</v>
      </c>
      <c r="K123" s="264" t="str">
        <f t="shared" si="351"/>
        <v>355</v>
      </c>
      <c r="L123" s="264" t="str">
        <f t="shared" si="351"/>
        <v>70</v>
      </c>
      <c r="M123" s="276">
        <f t="shared" si="185"/>
        <v>0</v>
      </c>
      <c r="N123" s="276">
        <f t="shared" ref="N123:U123" si="358">N122</f>
        <v>1</v>
      </c>
      <c r="O123" s="276">
        <f t="shared" si="358"/>
        <v>0</v>
      </c>
      <c r="P123" s="276">
        <f t="shared" si="358"/>
        <v>1</v>
      </c>
      <c r="Q123" s="276">
        <f t="shared" si="358"/>
        <v>1</v>
      </c>
      <c r="R123" s="276">
        <f t="shared" si="358"/>
        <v>0</v>
      </c>
      <c r="S123" s="276">
        <f t="shared" si="358"/>
        <v>0</v>
      </c>
      <c r="T123" s="276">
        <f t="shared" si="358"/>
        <v>0</v>
      </c>
      <c r="U123" s="276">
        <f t="shared" si="358"/>
        <v>0</v>
      </c>
      <c r="V123" s="276">
        <f t="shared" si="311"/>
        <v>0</v>
      </c>
      <c r="W123" s="276">
        <f t="shared" si="311"/>
        <v>0</v>
      </c>
      <c r="X123" s="276">
        <f t="shared" si="311"/>
        <v>1</v>
      </c>
      <c r="Y123" s="276">
        <f t="shared" si="311"/>
        <v>1</v>
      </c>
      <c r="Z123" s="276">
        <f t="shared" si="311"/>
        <v>1</v>
      </c>
      <c r="AA123" s="276">
        <f t="shared" si="311"/>
        <v>0</v>
      </c>
      <c r="AB123" s="276">
        <f t="shared" si="311"/>
        <v>0</v>
      </c>
      <c r="AC123" s="276">
        <f t="shared" si="311"/>
        <v>0</v>
      </c>
      <c r="AD123" s="276">
        <f t="shared" ref="AD123:AH123" si="359">AD122</f>
        <v>0</v>
      </c>
      <c r="AE123" s="276">
        <f t="shared" si="359"/>
        <v>1</v>
      </c>
      <c r="AF123" s="276">
        <f t="shared" si="359"/>
        <v>1</v>
      </c>
      <c r="AG123" s="276">
        <f t="shared" si="359"/>
        <v>0</v>
      </c>
      <c r="AH123" s="276">
        <f t="shared" si="359"/>
        <v>1</v>
      </c>
      <c r="AI123" s="276">
        <f t="shared" ref="AI123:AJ123" si="360">AI122</f>
        <v>1</v>
      </c>
      <c r="AJ123" s="276">
        <f t="shared" si="360"/>
        <v>0</v>
      </c>
      <c r="AK123" s="276">
        <f t="shared" si="311"/>
        <v>0</v>
      </c>
      <c r="AL123" s="261" t="str">
        <f t="shared" si="234"/>
        <v>Note: If using flexible couping, rate will rise 8%</v>
      </c>
    </row>
    <row r="124" spans="1:38" s="261" customFormat="1" ht="12" customHeight="1" x14ac:dyDescent="0.2">
      <c r="A124" s="262" t="s">
        <v>486</v>
      </c>
      <c r="B124" s="263" t="str">
        <f t="shared" si="348"/>
        <v>T300</v>
      </c>
      <c r="C124" s="264"/>
      <c r="D124" s="265">
        <f t="shared" si="349"/>
        <v>1000</v>
      </c>
      <c r="E124" s="265">
        <f t="shared" si="349"/>
        <v>2300</v>
      </c>
      <c r="F124" s="264">
        <v>7.04</v>
      </c>
      <c r="G124" s="264" t="str">
        <f t="shared" si="350"/>
        <v>0,33</v>
      </c>
      <c r="H124" s="264">
        <f t="shared" si="178"/>
        <v>759</v>
      </c>
      <c r="I124" s="264" t="str">
        <f t="shared" si="350"/>
        <v>640x920x1110</v>
      </c>
      <c r="J124" s="264" t="str">
        <f t="shared" si="350"/>
        <v>1120</v>
      </c>
      <c r="K124" s="264" t="str">
        <f t="shared" si="351"/>
        <v>355</v>
      </c>
      <c r="L124" s="264" t="str">
        <f t="shared" si="351"/>
        <v>70</v>
      </c>
      <c r="M124" s="276">
        <f t="shared" si="185"/>
        <v>0</v>
      </c>
      <c r="N124" s="276">
        <f t="shared" ref="N124:U124" si="361">N123</f>
        <v>1</v>
      </c>
      <c r="O124" s="276">
        <f t="shared" si="361"/>
        <v>0</v>
      </c>
      <c r="P124" s="276">
        <f t="shared" si="361"/>
        <v>1</v>
      </c>
      <c r="Q124" s="276">
        <f t="shared" si="361"/>
        <v>1</v>
      </c>
      <c r="R124" s="276">
        <f t="shared" si="361"/>
        <v>0</v>
      </c>
      <c r="S124" s="276">
        <f t="shared" si="361"/>
        <v>0</v>
      </c>
      <c r="T124" s="276">
        <f t="shared" si="361"/>
        <v>0</v>
      </c>
      <c r="U124" s="276">
        <f t="shared" si="361"/>
        <v>0</v>
      </c>
      <c r="V124" s="276">
        <f t="shared" si="311"/>
        <v>0</v>
      </c>
      <c r="W124" s="276">
        <f t="shared" si="311"/>
        <v>0</v>
      </c>
      <c r="X124" s="276">
        <f t="shared" si="311"/>
        <v>1</v>
      </c>
      <c r="Y124" s="276">
        <f t="shared" si="311"/>
        <v>1</v>
      </c>
      <c r="Z124" s="276">
        <f t="shared" si="311"/>
        <v>1</v>
      </c>
      <c r="AA124" s="276">
        <f t="shared" si="311"/>
        <v>0</v>
      </c>
      <c r="AB124" s="276">
        <f t="shared" si="311"/>
        <v>0</v>
      </c>
      <c r="AC124" s="276">
        <f t="shared" si="311"/>
        <v>0</v>
      </c>
      <c r="AD124" s="276">
        <f t="shared" ref="AD124:AH124" si="362">AD123</f>
        <v>0</v>
      </c>
      <c r="AE124" s="276">
        <f t="shared" si="362"/>
        <v>1</v>
      </c>
      <c r="AF124" s="276">
        <f t="shared" si="362"/>
        <v>1</v>
      </c>
      <c r="AG124" s="276">
        <f t="shared" si="362"/>
        <v>0</v>
      </c>
      <c r="AH124" s="276">
        <f t="shared" si="362"/>
        <v>1</v>
      </c>
      <c r="AI124" s="276">
        <f t="shared" ref="AI124:AJ124" si="363">AI123</f>
        <v>1</v>
      </c>
      <c r="AJ124" s="276">
        <f t="shared" si="363"/>
        <v>0</v>
      </c>
      <c r="AK124" s="276">
        <f t="shared" si="311"/>
        <v>0</v>
      </c>
      <c r="AL124" s="261" t="str">
        <f t="shared" si="234"/>
        <v>Note: If using flexible couping, rate will rise 8%</v>
      </c>
    </row>
    <row r="125" spans="1:38" s="261" customFormat="1" ht="12" customHeight="1" x14ac:dyDescent="0.2">
      <c r="A125" s="262" t="s">
        <v>486</v>
      </c>
      <c r="B125" s="263" t="str">
        <f t="shared" si="348"/>
        <v>T300</v>
      </c>
      <c r="C125" s="264"/>
      <c r="D125" s="265">
        <f t="shared" si="349"/>
        <v>1000</v>
      </c>
      <c r="E125" s="265">
        <f t="shared" si="349"/>
        <v>2300</v>
      </c>
      <c r="F125" s="264">
        <v>7.54</v>
      </c>
      <c r="G125" s="264" t="s">
        <v>141</v>
      </c>
      <c r="H125" s="264">
        <f t="shared" si="178"/>
        <v>690</v>
      </c>
      <c r="I125" s="264" t="str">
        <f t="shared" ref="I125:J127" si="364">I124</f>
        <v>640x920x1110</v>
      </c>
      <c r="J125" s="264" t="str">
        <f t="shared" si="364"/>
        <v>1120</v>
      </c>
      <c r="K125" s="264" t="str">
        <f t="shared" si="351"/>
        <v>355</v>
      </c>
      <c r="L125" s="264" t="str">
        <f t="shared" si="351"/>
        <v>70</v>
      </c>
      <c r="M125" s="276">
        <f t="shared" si="185"/>
        <v>0</v>
      </c>
      <c r="N125" s="276">
        <f t="shared" ref="N125:U125" si="365">N124</f>
        <v>1</v>
      </c>
      <c r="O125" s="276">
        <f t="shared" si="365"/>
        <v>0</v>
      </c>
      <c r="P125" s="276">
        <f t="shared" si="365"/>
        <v>1</v>
      </c>
      <c r="Q125" s="276">
        <f t="shared" si="365"/>
        <v>1</v>
      </c>
      <c r="R125" s="276">
        <f t="shared" si="365"/>
        <v>0</v>
      </c>
      <c r="S125" s="276">
        <f t="shared" si="365"/>
        <v>0</v>
      </c>
      <c r="T125" s="276">
        <f t="shared" si="365"/>
        <v>0</v>
      </c>
      <c r="U125" s="276">
        <f t="shared" si="365"/>
        <v>0</v>
      </c>
      <c r="V125" s="276">
        <f t="shared" si="311"/>
        <v>0</v>
      </c>
      <c r="W125" s="276">
        <f t="shared" si="311"/>
        <v>0</v>
      </c>
      <c r="X125" s="276">
        <f t="shared" si="311"/>
        <v>1</v>
      </c>
      <c r="Y125" s="276">
        <f t="shared" si="311"/>
        <v>1</v>
      </c>
      <c r="Z125" s="276">
        <f t="shared" si="311"/>
        <v>1</v>
      </c>
      <c r="AA125" s="276">
        <f t="shared" si="311"/>
        <v>0</v>
      </c>
      <c r="AB125" s="276">
        <f t="shared" si="311"/>
        <v>0</v>
      </c>
      <c r="AC125" s="276">
        <f t="shared" si="311"/>
        <v>0</v>
      </c>
      <c r="AD125" s="276">
        <f t="shared" ref="AD125:AH125" si="366">AD124</f>
        <v>0</v>
      </c>
      <c r="AE125" s="276">
        <f t="shared" si="366"/>
        <v>1</v>
      </c>
      <c r="AF125" s="276">
        <f t="shared" si="366"/>
        <v>1</v>
      </c>
      <c r="AG125" s="276">
        <f t="shared" si="366"/>
        <v>0</v>
      </c>
      <c r="AH125" s="276">
        <f t="shared" si="366"/>
        <v>1</v>
      </c>
      <c r="AI125" s="276">
        <f t="shared" ref="AI125:AJ125" si="367">AI124</f>
        <v>1</v>
      </c>
      <c r="AJ125" s="276">
        <f t="shared" si="367"/>
        <v>0</v>
      </c>
      <c r="AK125" s="276">
        <f t="shared" si="311"/>
        <v>0</v>
      </c>
      <c r="AL125" s="261" t="str">
        <f t="shared" si="234"/>
        <v>Note: If using flexible couping, rate will rise 8%</v>
      </c>
    </row>
    <row r="126" spans="1:38" s="261" customFormat="1" ht="12" customHeight="1" x14ac:dyDescent="0.2">
      <c r="A126" s="262" t="s">
        <v>486</v>
      </c>
      <c r="B126" s="263" t="str">
        <f t="shared" si="348"/>
        <v>T300</v>
      </c>
      <c r="C126" s="264"/>
      <c r="D126" s="265">
        <f t="shared" si="349"/>
        <v>1000</v>
      </c>
      <c r="E126" s="265">
        <f t="shared" si="349"/>
        <v>2300</v>
      </c>
      <c r="F126" s="264">
        <v>8.02</v>
      </c>
      <c r="G126" s="264" t="str">
        <f>G125</f>
        <v>0,30</v>
      </c>
      <c r="H126" s="264">
        <f t="shared" si="178"/>
        <v>690</v>
      </c>
      <c r="I126" s="264" t="str">
        <f t="shared" si="364"/>
        <v>640x920x1110</v>
      </c>
      <c r="J126" s="264" t="str">
        <f t="shared" si="364"/>
        <v>1120</v>
      </c>
      <c r="K126" s="264" t="str">
        <f t="shared" si="351"/>
        <v>355</v>
      </c>
      <c r="L126" s="264" t="str">
        <f t="shared" si="351"/>
        <v>70</v>
      </c>
      <c r="M126" s="276">
        <f t="shared" si="185"/>
        <v>0</v>
      </c>
      <c r="N126" s="276">
        <f t="shared" ref="N126:U126" si="368">N125</f>
        <v>1</v>
      </c>
      <c r="O126" s="276">
        <f t="shared" si="368"/>
        <v>0</v>
      </c>
      <c r="P126" s="276">
        <f t="shared" si="368"/>
        <v>1</v>
      </c>
      <c r="Q126" s="276">
        <f t="shared" si="368"/>
        <v>1</v>
      </c>
      <c r="R126" s="276">
        <f t="shared" si="368"/>
        <v>0</v>
      </c>
      <c r="S126" s="276">
        <f t="shared" si="368"/>
        <v>0</v>
      </c>
      <c r="T126" s="276">
        <f t="shared" si="368"/>
        <v>0</v>
      </c>
      <c r="U126" s="276">
        <f t="shared" si="368"/>
        <v>0</v>
      </c>
      <c r="V126" s="276">
        <f t="shared" si="311"/>
        <v>0</v>
      </c>
      <c r="W126" s="276">
        <f t="shared" si="311"/>
        <v>0</v>
      </c>
      <c r="X126" s="276">
        <f t="shared" si="311"/>
        <v>1</v>
      </c>
      <c r="Y126" s="276">
        <f t="shared" si="311"/>
        <v>1</v>
      </c>
      <c r="Z126" s="276">
        <f t="shared" si="311"/>
        <v>1</v>
      </c>
      <c r="AA126" s="276">
        <f t="shared" si="311"/>
        <v>0</v>
      </c>
      <c r="AB126" s="276">
        <f t="shared" si="311"/>
        <v>0</v>
      </c>
      <c r="AC126" s="276">
        <f t="shared" si="311"/>
        <v>0</v>
      </c>
      <c r="AD126" s="276">
        <f t="shared" ref="AD126:AH126" si="369">AD125</f>
        <v>0</v>
      </c>
      <c r="AE126" s="276">
        <f t="shared" si="369"/>
        <v>1</v>
      </c>
      <c r="AF126" s="276">
        <f t="shared" si="369"/>
        <v>1</v>
      </c>
      <c r="AG126" s="276">
        <f t="shared" si="369"/>
        <v>0</v>
      </c>
      <c r="AH126" s="276">
        <f t="shared" si="369"/>
        <v>1</v>
      </c>
      <c r="AI126" s="276">
        <f t="shared" ref="AI126:AJ126" si="370">AI125</f>
        <v>1</v>
      </c>
      <c r="AJ126" s="276">
        <f t="shared" si="370"/>
        <v>0</v>
      </c>
      <c r="AK126" s="276">
        <f t="shared" si="311"/>
        <v>0</v>
      </c>
      <c r="AL126" s="261" t="str">
        <f t="shared" si="234"/>
        <v>Note: If using flexible couping, rate will rise 8%</v>
      </c>
    </row>
    <row r="127" spans="1:38" s="261" customFormat="1" ht="12" customHeight="1" x14ac:dyDescent="0.2">
      <c r="A127" s="262" t="s">
        <v>486</v>
      </c>
      <c r="B127" s="263" t="str">
        <f t="shared" si="348"/>
        <v>T300</v>
      </c>
      <c r="C127" s="264"/>
      <c r="D127" s="265">
        <f t="shared" si="349"/>
        <v>1000</v>
      </c>
      <c r="E127" s="265">
        <f t="shared" si="349"/>
        <v>2300</v>
      </c>
      <c r="F127" s="264">
        <v>8.4700000000000006</v>
      </c>
      <c r="G127" s="264" t="s">
        <v>156</v>
      </c>
      <c r="H127" s="264">
        <f t="shared" si="178"/>
        <v>621</v>
      </c>
      <c r="I127" s="264" t="str">
        <f t="shared" si="364"/>
        <v>640x920x1110</v>
      </c>
      <c r="J127" s="264" t="str">
        <f t="shared" si="364"/>
        <v>1120</v>
      </c>
      <c r="K127" s="264" t="str">
        <f t="shared" si="351"/>
        <v>355</v>
      </c>
      <c r="L127" s="264" t="str">
        <f t="shared" si="351"/>
        <v>70</v>
      </c>
      <c r="M127" s="276">
        <f t="shared" si="185"/>
        <v>0</v>
      </c>
      <c r="N127" s="276">
        <f t="shared" ref="N127:U127" si="371">N126</f>
        <v>1</v>
      </c>
      <c r="O127" s="276">
        <f t="shared" si="371"/>
        <v>0</v>
      </c>
      <c r="P127" s="276">
        <f t="shared" si="371"/>
        <v>1</v>
      </c>
      <c r="Q127" s="276">
        <f t="shared" si="371"/>
        <v>1</v>
      </c>
      <c r="R127" s="276">
        <f t="shared" si="371"/>
        <v>0</v>
      </c>
      <c r="S127" s="276">
        <f t="shared" si="371"/>
        <v>0</v>
      </c>
      <c r="T127" s="276">
        <f t="shared" si="371"/>
        <v>0</v>
      </c>
      <c r="U127" s="276">
        <f t="shared" si="371"/>
        <v>0</v>
      </c>
      <c r="V127" s="276">
        <f t="shared" si="311"/>
        <v>0</v>
      </c>
      <c r="W127" s="276">
        <f t="shared" si="311"/>
        <v>0</v>
      </c>
      <c r="X127" s="276">
        <f t="shared" si="311"/>
        <v>1</v>
      </c>
      <c r="Y127" s="276">
        <f t="shared" si="311"/>
        <v>1</v>
      </c>
      <c r="Z127" s="276">
        <f t="shared" si="311"/>
        <v>1</v>
      </c>
      <c r="AA127" s="276">
        <f t="shared" si="311"/>
        <v>0</v>
      </c>
      <c r="AB127" s="276">
        <f t="shared" si="311"/>
        <v>0</v>
      </c>
      <c r="AC127" s="276">
        <f t="shared" si="311"/>
        <v>0</v>
      </c>
      <c r="AD127" s="276">
        <f t="shared" ref="AD127:AH127" si="372">AD126</f>
        <v>0</v>
      </c>
      <c r="AE127" s="276">
        <f t="shared" si="372"/>
        <v>1</v>
      </c>
      <c r="AF127" s="276">
        <f t="shared" si="372"/>
        <v>1</v>
      </c>
      <c r="AG127" s="276">
        <f t="shared" si="372"/>
        <v>0</v>
      </c>
      <c r="AH127" s="276">
        <f t="shared" si="372"/>
        <v>1</v>
      </c>
      <c r="AI127" s="276">
        <f t="shared" ref="AI127:AJ127" si="373">AI126</f>
        <v>1</v>
      </c>
      <c r="AJ127" s="276">
        <f t="shared" si="373"/>
        <v>0</v>
      </c>
      <c r="AK127" s="276">
        <f t="shared" si="311"/>
        <v>0</v>
      </c>
      <c r="AL127" s="261" t="str">
        <f t="shared" si="234"/>
        <v>Note: If using flexible couping, rate will rise 8%</v>
      </c>
    </row>
    <row r="128" spans="1:38" s="261" customFormat="1" ht="12" customHeight="1" x14ac:dyDescent="0.2">
      <c r="A128" s="262" t="s">
        <v>486</v>
      </c>
      <c r="B128" s="263" t="s">
        <v>158</v>
      </c>
      <c r="C128" s="264"/>
      <c r="D128" s="265">
        <v>1000</v>
      </c>
      <c r="E128" s="265">
        <v>2300</v>
      </c>
      <c r="F128" s="264">
        <v>8.94</v>
      </c>
      <c r="G128" s="264" t="s">
        <v>157</v>
      </c>
      <c r="H128" s="264">
        <f t="shared" si="178"/>
        <v>611.80000000000007</v>
      </c>
      <c r="I128" s="264" t="s">
        <v>159</v>
      </c>
      <c r="J128" s="264" t="s">
        <v>155</v>
      </c>
      <c r="K128" s="264" t="s">
        <v>151</v>
      </c>
      <c r="L128" s="264" t="s">
        <v>57</v>
      </c>
      <c r="M128" s="276">
        <f t="shared" si="185"/>
        <v>0</v>
      </c>
      <c r="N128" s="276">
        <f t="shared" ref="N128:U128" si="374">N127</f>
        <v>1</v>
      </c>
      <c r="O128" s="276">
        <f t="shared" si="374"/>
        <v>0</v>
      </c>
      <c r="P128" s="276">
        <f t="shared" si="374"/>
        <v>1</v>
      </c>
      <c r="Q128" s="276">
        <f t="shared" si="374"/>
        <v>1</v>
      </c>
      <c r="R128" s="276">
        <f t="shared" si="374"/>
        <v>0</v>
      </c>
      <c r="S128" s="276">
        <f t="shared" si="374"/>
        <v>0</v>
      </c>
      <c r="T128" s="276">
        <f t="shared" si="374"/>
        <v>0</v>
      </c>
      <c r="U128" s="276">
        <f t="shared" si="374"/>
        <v>0</v>
      </c>
      <c r="V128" s="276">
        <f t="shared" si="311"/>
        <v>0</v>
      </c>
      <c r="W128" s="276">
        <f t="shared" si="311"/>
        <v>0</v>
      </c>
      <c r="X128" s="276">
        <f t="shared" si="311"/>
        <v>1</v>
      </c>
      <c r="Y128" s="276">
        <f t="shared" si="311"/>
        <v>1</v>
      </c>
      <c r="Z128" s="276">
        <f t="shared" si="311"/>
        <v>1</v>
      </c>
      <c r="AA128" s="276">
        <f t="shared" si="311"/>
        <v>0</v>
      </c>
      <c r="AB128" s="276">
        <f t="shared" si="311"/>
        <v>0</v>
      </c>
      <c r="AC128" s="276">
        <f t="shared" si="311"/>
        <v>0</v>
      </c>
      <c r="AD128" s="276">
        <f t="shared" ref="AD128:AH128" si="375">AD127</f>
        <v>0</v>
      </c>
      <c r="AE128" s="276">
        <f t="shared" si="375"/>
        <v>1</v>
      </c>
      <c r="AF128" s="276">
        <f t="shared" si="375"/>
        <v>1</v>
      </c>
      <c r="AG128" s="276">
        <f t="shared" si="375"/>
        <v>0</v>
      </c>
      <c r="AH128" s="276">
        <f t="shared" si="375"/>
        <v>1</v>
      </c>
      <c r="AI128" s="276">
        <f t="shared" ref="AI128:AJ128" si="376">AI127</f>
        <v>1</v>
      </c>
      <c r="AJ128" s="276">
        <f t="shared" si="376"/>
        <v>0</v>
      </c>
      <c r="AK128" s="276">
        <f t="shared" si="311"/>
        <v>0</v>
      </c>
      <c r="AL128" s="261" t="s">
        <v>481</v>
      </c>
    </row>
    <row r="129" spans="1:38" s="261" customFormat="1" ht="12" customHeight="1" x14ac:dyDescent="0.2">
      <c r="A129" s="262" t="s">
        <v>486</v>
      </c>
      <c r="B129" s="263" t="str">
        <f>B128</f>
        <v>T300/1</v>
      </c>
      <c r="C129" s="264"/>
      <c r="D129" s="265">
        <f>D128</f>
        <v>1000</v>
      </c>
      <c r="E129" s="265">
        <f>E128</f>
        <v>2300</v>
      </c>
      <c r="F129" s="264">
        <v>9.4499999999999993</v>
      </c>
      <c r="G129" s="264" t="str">
        <f>G128</f>
        <v>0,266</v>
      </c>
      <c r="H129" s="264">
        <f t="shared" si="178"/>
        <v>611.80000000000007</v>
      </c>
      <c r="I129" s="264" t="str">
        <f>I128</f>
        <v>772x980x1106</v>
      </c>
      <c r="J129" s="264" t="str">
        <f>J128</f>
        <v>1120</v>
      </c>
      <c r="K129" s="264" t="str">
        <f>K128</f>
        <v>355</v>
      </c>
      <c r="L129" s="264" t="str">
        <f>L128</f>
        <v>70</v>
      </c>
      <c r="M129" s="276">
        <f t="shared" si="185"/>
        <v>0</v>
      </c>
      <c r="N129" s="276">
        <f t="shared" ref="N129:U129" si="377">N128</f>
        <v>1</v>
      </c>
      <c r="O129" s="276">
        <f t="shared" si="377"/>
        <v>0</v>
      </c>
      <c r="P129" s="276">
        <f t="shared" si="377"/>
        <v>1</v>
      </c>
      <c r="Q129" s="276">
        <f t="shared" si="377"/>
        <v>1</v>
      </c>
      <c r="R129" s="276">
        <f t="shared" si="377"/>
        <v>0</v>
      </c>
      <c r="S129" s="276">
        <f t="shared" si="377"/>
        <v>0</v>
      </c>
      <c r="T129" s="276">
        <f t="shared" si="377"/>
        <v>0</v>
      </c>
      <c r="U129" s="276">
        <f t="shared" si="377"/>
        <v>0</v>
      </c>
      <c r="V129" s="276">
        <f t="shared" si="311"/>
        <v>0</v>
      </c>
      <c r="W129" s="276">
        <f t="shared" si="311"/>
        <v>0</v>
      </c>
      <c r="X129" s="276">
        <f t="shared" si="311"/>
        <v>1</v>
      </c>
      <c r="Y129" s="276">
        <f t="shared" si="311"/>
        <v>1</v>
      </c>
      <c r="Z129" s="276">
        <f t="shared" si="311"/>
        <v>1</v>
      </c>
      <c r="AA129" s="276">
        <f t="shared" si="311"/>
        <v>0</v>
      </c>
      <c r="AB129" s="276">
        <f t="shared" si="311"/>
        <v>0</v>
      </c>
      <c r="AC129" s="276">
        <f t="shared" si="311"/>
        <v>0</v>
      </c>
      <c r="AD129" s="276">
        <f t="shared" ref="AD129:AH129" si="378">AD128</f>
        <v>0</v>
      </c>
      <c r="AE129" s="276">
        <f t="shared" si="378"/>
        <v>1</v>
      </c>
      <c r="AF129" s="276">
        <f t="shared" si="378"/>
        <v>1</v>
      </c>
      <c r="AG129" s="276">
        <f t="shared" si="378"/>
        <v>0</v>
      </c>
      <c r="AH129" s="276">
        <f t="shared" si="378"/>
        <v>1</v>
      </c>
      <c r="AI129" s="276">
        <f t="shared" ref="AI129:AJ129" si="379">AI128</f>
        <v>1</v>
      </c>
      <c r="AJ129" s="276">
        <f t="shared" si="379"/>
        <v>0</v>
      </c>
      <c r="AK129" s="276">
        <f t="shared" si="311"/>
        <v>0</v>
      </c>
      <c r="AL129" s="261" t="str">
        <f t="shared" si="234"/>
        <v>Note: If using flexible couping, rate will rise 8%</v>
      </c>
    </row>
    <row r="130" spans="1:38" s="261" customFormat="1" ht="12" customHeight="1" x14ac:dyDescent="0.2">
      <c r="A130" s="262" t="s">
        <v>486</v>
      </c>
      <c r="B130" s="263" t="s">
        <v>164</v>
      </c>
      <c r="C130" s="264"/>
      <c r="D130" s="265">
        <v>1000</v>
      </c>
      <c r="E130" s="265">
        <v>1800</v>
      </c>
      <c r="F130" s="264">
        <v>1.5</v>
      </c>
      <c r="G130" s="264" t="s">
        <v>212</v>
      </c>
      <c r="H130" s="264">
        <f t="shared" si="178"/>
        <v>738</v>
      </c>
      <c r="I130" s="264" t="s">
        <v>213</v>
      </c>
      <c r="J130" s="264" t="s">
        <v>214</v>
      </c>
      <c r="K130" s="264" t="s">
        <v>137</v>
      </c>
      <c r="L130" s="264" t="s">
        <v>215</v>
      </c>
      <c r="M130" s="276">
        <f t="shared" si="185"/>
        <v>0</v>
      </c>
      <c r="N130" s="276">
        <f t="shared" ref="N130:U130" si="380">N129</f>
        <v>1</v>
      </c>
      <c r="O130" s="276">
        <f t="shared" si="380"/>
        <v>0</v>
      </c>
      <c r="P130" s="276">
        <f t="shared" si="380"/>
        <v>1</v>
      </c>
      <c r="Q130" s="276">
        <f t="shared" si="380"/>
        <v>1</v>
      </c>
      <c r="R130" s="276">
        <f t="shared" si="380"/>
        <v>0</v>
      </c>
      <c r="S130" s="276">
        <f t="shared" si="380"/>
        <v>0</v>
      </c>
      <c r="T130" s="276">
        <f t="shared" si="380"/>
        <v>0</v>
      </c>
      <c r="U130" s="276">
        <f t="shared" si="380"/>
        <v>0</v>
      </c>
      <c r="V130" s="276">
        <f t="shared" si="311"/>
        <v>0</v>
      </c>
      <c r="W130" s="276">
        <f t="shared" si="311"/>
        <v>0</v>
      </c>
      <c r="X130" s="276">
        <f t="shared" si="311"/>
        <v>1</v>
      </c>
      <c r="Y130" s="276">
        <f t="shared" si="311"/>
        <v>1</v>
      </c>
      <c r="Z130" s="276">
        <f t="shared" si="311"/>
        <v>1</v>
      </c>
      <c r="AA130" s="276">
        <f t="shared" si="311"/>
        <v>0</v>
      </c>
      <c r="AB130" s="276">
        <f t="shared" si="311"/>
        <v>0</v>
      </c>
      <c r="AC130" s="276">
        <f t="shared" si="311"/>
        <v>0</v>
      </c>
      <c r="AD130" s="276">
        <f t="shared" ref="AD130:AH130" si="381">AD129</f>
        <v>0</v>
      </c>
      <c r="AE130" s="276">
        <v>1</v>
      </c>
      <c r="AF130" s="276">
        <f t="shared" si="381"/>
        <v>1</v>
      </c>
      <c r="AG130" s="276">
        <f t="shared" si="381"/>
        <v>0</v>
      </c>
      <c r="AH130" s="276">
        <f t="shared" si="381"/>
        <v>1</v>
      </c>
      <c r="AI130" s="276">
        <f t="shared" ref="AI130:AJ130" si="382">AI129</f>
        <v>1</v>
      </c>
      <c r="AJ130" s="276">
        <f t="shared" si="382"/>
        <v>0</v>
      </c>
      <c r="AK130" s="276">
        <f t="shared" si="311"/>
        <v>0</v>
      </c>
    </row>
    <row r="131" spans="1:38" s="261" customFormat="1" ht="12" customHeight="1" x14ac:dyDescent="0.2">
      <c r="A131" s="262" t="s">
        <v>486</v>
      </c>
      <c r="B131" s="263" t="str">
        <f>B130</f>
        <v>HC400</v>
      </c>
      <c r="C131" s="264"/>
      <c r="D131" s="265">
        <f t="shared" ref="D131:E133" si="383">D130</f>
        <v>1000</v>
      </c>
      <c r="E131" s="265">
        <f t="shared" si="383"/>
        <v>1800</v>
      </c>
      <c r="F131" s="264">
        <v>1.77</v>
      </c>
      <c r="G131" s="264" t="str">
        <f t="shared" ref="G131:G137" si="384">G130</f>
        <v>0,41</v>
      </c>
      <c r="H131" s="264">
        <f t="shared" ref="H131:H194" si="385">E131*G131</f>
        <v>738</v>
      </c>
      <c r="I131" s="264" t="str">
        <f t="shared" ref="I131:U133" si="386">I130</f>
        <v>843X950X890</v>
      </c>
      <c r="J131" s="264" t="str">
        <f t="shared" si="386"/>
        <v>820</v>
      </c>
      <c r="K131" s="264" t="str">
        <f t="shared" ref="K131:L133" si="387">K130</f>
        <v>264</v>
      </c>
      <c r="L131" s="264" t="str">
        <f t="shared" si="387"/>
        <v>82</v>
      </c>
      <c r="M131" s="276">
        <f t="shared" si="185"/>
        <v>0</v>
      </c>
      <c r="N131" s="276">
        <f t="shared" si="386"/>
        <v>1</v>
      </c>
      <c r="O131" s="276">
        <f t="shared" si="386"/>
        <v>0</v>
      </c>
      <c r="P131" s="276">
        <f t="shared" si="386"/>
        <v>1</v>
      </c>
      <c r="Q131" s="276">
        <f t="shared" si="386"/>
        <v>1</v>
      </c>
      <c r="R131" s="276">
        <f t="shared" si="386"/>
        <v>0</v>
      </c>
      <c r="S131" s="276">
        <f t="shared" si="386"/>
        <v>0</v>
      </c>
      <c r="T131" s="276">
        <f t="shared" si="386"/>
        <v>0</v>
      </c>
      <c r="U131" s="276">
        <f t="shared" si="386"/>
        <v>0</v>
      </c>
      <c r="V131" s="276">
        <f t="shared" si="311"/>
        <v>0</v>
      </c>
      <c r="W131" s="276">
        <f t="shared" si="311"/>
        <v>0</v>
      </c>
      <c r="X131" s="276">
        <f t="shared" si="311"/>
        <v>1</v>
      </c>
      <c r="Y131" s="276">
        <f t="shared" si="311"/>
        <v>1</v>
      </c>
      <c r="Z131" s="276">
        <f t="shared" si="311"/>
        <v>1</v>
      </c>
      <c r="AA131" s="276">
        <f t="shared" si="311"/>
        <v>0</v>
      </c>
      <c r="AB131" s="276">
        <f t="shared" si="311"/>
        <v>0</v>
      </c>
      <c r="AC131" s="276">
        <f t="shared" si="311"/>
        <v>0</v>
      </c>
      <c r="AD131" s="276">
        <f t="shared" ref="AD131:AH131" si="388">AD130</f>
        <v>0</v>
      </c>
      <c r="AE131" s="276">
        <f t="shared" si="388"/>
        <v>1</v>
      </c>
      <c r="AF131" s="276">
        <f t="shared" si="388"/>
        <v>1</v>
      </c>
      <c r="AG131" s="276">
        <f t="shared" si="388"/>
        <v>0</v>
      </c>
      <c r="AH131" s="276">
        <f t="shared" si="388"/>
        <v>1</v>
      </c>
      <c r="AI131" s="276">
        <f t="shared" ref="AI131:AJ131" si="389">AI130</f>
        <v>1</v>
      </c>
      <c r="AJ131" s="276">
        <f t="shared" si="389"/>
        <v>0</v>
      </c>
      <c r="AK131" s="276">
        <f t="shared" si="311"/>
        <v>0</v>
      </c>
    </row>
    <row r="132" spans="1:38" s="261" customFormat="1" ht="12" customHeight="1" x14ac:dyDescent="0.2">
      <c r="A132" s="262" t="s">
        <v>486</v>
      </c>
      <c r="B132" s="263" t="str">
        <f>B131</f>
        <v>HC400</v>
      </c>
      <c r="C132" s="264"/>
      <c r="D132" s="265">
        <f t="shared" si="383"/>
        <v>1000</v>
      </c>
      <c r="E132" s="265">
        <f t="shared" si="383"/>
        <v>1800</v>
      </c>
      <c r="F132" s="264">
        <v>2.04</v>
      </c>
      <c r="G132" s="264" t="str">
        <f t="shared" si="384"/>
        <v>0,41</v>
      </c>
      <c r="H132" s="264">
        <f t="shared" si="385"/>
        <v>738</v>
      </c>
      <c r="I132" s="264" t="str">
        <f t="shared" si="386"/>
        <v>843X950X890</v>
      </c>
      <c r="J132" s="264" t="str">
        <f t="shared" si="386"/>
        <v>820</v>
      </c>
      <c r="K132" s="264" t="str">
        <f t="shared" si="387"/>
        <v>264</v>
      </c>
      <c r="L132" s="264" t="str">
        <f t="shared" si="387"/>
        <v>82</v>
      </c>
      <c r="M132" s="276">
        <f t="shared" si="185"/>
        <v>0</v>
      </c>
      <c r="N132" s="276">
        <f t="shared" si="386"/>
        <v>1</v>
      </c>
      <c r="O132" s="276">
        <f t="shared" si="386"/>
        <v>0</v>
      </c>
      <c r="P132" s="276">
        <f t="shared" si="386"/>
        <v>1</v>
      </c>
      <c r="Q132" s="276">
        <f t="shared" si="386"/>
        <v>1</v>
      </c>
      <c r="R132" s="276">
        <f t="shared" si="386"/>
        <v>0</v>
      </c>
      <c r="S132" s="276">
        <f t="shared" si="386"/>
        <v>0</v>
      </c>
      <c r="T132" s="276">
        <f t="shared" si="386"/>
        <v>0</v>
      </c>
      <c r="U132" s="276">
        <f t="shared" si="386"/>
        <v>0</v>
      </c>
      <c r="V132" s="276">
        <f t="shared" si="311"/>
        <v>0</v>
      </c>
      <c r="W132" s="276">
        <f t="shared" si="311"/>
        <v>0</v>
      </c>
      <c r="X132" s="276">
        <f t="shared" si="311"/>
        <v>1</v>
      </c>
      <c r="Y132" s="276">
        <f t="shared" si="311"/>
        <v>1</v>
      </c>
      <c r="Z132" s="276">
        <f t="shared" si="311"/>
        <v>1</v>
      </c>
      <c r="AA132" s="276">
        <f t="shared" si="311"/>
        <v>0</v>
      </c>
      <c r="AB132" s="276">
        <f t="shared" si="311"/>
        <v>0</v>
      </c>
      <c r="AC132" s="276">
        <f t="shared" si="311"/>
        <v>0</v>
      </c>
      <c r="AD132" s="276">
        <f t="shared" ref="AD132:AH132" si="390">AD131</f>
        <v>0</v>
      </c>
      <c r="AE132" s="276">
        <f t="shared" si="390"/>
        <v>1</v>
      </c>
      <c r="AF132" s="276">
        <f t="shared" si="390"/>
        <v>1</v>
      </c>
      <c r="AG132" s="276">
        <f t="shared" si="390"/>
        <v>0</v>
      </c>
      <c r="AH132" s="276">
        <f t="shared" si="390"/>
        <v>1</v>
      </c>
      <c r="AI132" s="276">
        <f t="shared" ref="AI132:AJ132" si="391">AI131</f>
        <v>1</v>
      </c>
      <c r="AJ132" s="276">
        <f t="shared" si="391"/>
        <v>0</v>
      </c>
      <c r="AK132" s="276">
        <f t="shared" si="311"/>
        <v>0</v>
      </c>
    </row>
    <row r="133" spans="1:38" s="261" customFormat="1" ht="12" customHeight="1" x14ac:dyDescent="0.2">
      <c r="A133" s="262" t="s">
        <v>486</v>
      </c>
      <c r="B133" s="263" t="str">
        <f>B132</f>
        <v>HC400</v>
      </c>
      <c r="C133" s="264"/>
      <c r="D133" s="265">
        <f t="shared" si="383"/>
        <v>1000</v>
      </c>
      <c r="E133" s="265">
        <f t="shared" si="383"/>
        <v>1800</v>
      </c>
      <c r="F133" s="264">
        <v>2.5</v>
      </c>
      <c r="G133" s="264" t="str">
        <f t="shared" si="384"/>
        <v>0,41</v>
      </c>
      <c r="H133" s="264">
        <f t="shared" si="385"/>
        <v>738</v>
      </c>
      <c r="I133" s="264" t="str">
        <f t="shared" si="386"/>
        <v>843X950X890</v>
      </c>
      <c r="J133" s="264" t="str">
        <f t="shared" si="386"/>
        <v>820</v>
      </c>
      <c r="K133" s="264" t="str">
        <f t="shared" si="387"/>
        <v>264</v>
      </c>
      <c r="L133" s="264" t="str">
        <f t="shared" si="387"/>
        <v>82</v>
      </c>
      <c r="M133" s="276">
        <f t="shared" si="185"/>
        <v>0</v>
      </c>
      <c r="N133" s="276">
        <f t="shared" si="386"/>
        <v>1</v>
      </c>
      <c r="O133" s="276">
        <f t="shared" si="386"/>
        <v>0</v>
      </c>
      <c r="P133" s="276">
        <f t="shared" si="386"/>
        <v>1</v>
      </c>
      <c r="Q133" s="276">
        <f t="shared" si="386"/>
        <v>1</v>
      </c>
      <c r="R133" s="276">
        <f t="shared" si="386"/>
        <v>0</v>
      </c>
      <c r="S133" s="276">
        <f t="shared" si="386"/>
        <v>0</v>
      </c>
      <c r="T133" s="276">
        <f t="shared" si="386"/>
        <v>0</v>
      </c>
      <c r="U133" s="276">
        <f t="shared" si="386"/>
        <v>0</v>
      </c>
      <c r="V133" s="276">
        <f t="shared" si="311"/>
        <v>0</v>
      </c>
      <c r="W133" s="276">
        <f t="shared" si="311"/>
        <v>0</v>
      </c>
      <c r="X133" s="276">
        <f t="shared" si="311"/>
        <v>1</v>
      </c>
      <c r="Y133" s="276">
        <f t="shared" si="311"/>
        <v>1</v>
      </c>
      <c r="Z133" s="276">
        <f t="shared" si="311"/>
        <v>1</v>
      </c>
      <c r="AA133" s="276">
        <f t="shared" si="311"/>
        <v>0</v>
      </c>
      <c r="AB133" s="276">
        <f t="shared" si="311"/>
        <v>0</v>
      </c>
      <c r="AC133" s="276">
        <f t="shared" si="311"/>
        <v>0</v>
      </c>
      <c r="AD133" s="276">
        <f t="shared" ref="AD133:AH133" si="392">AD132</f>
        <v>0</v>
      </c>
      <c r="AE133" s="276">
        <f t="shared" si="392"/>
        <v>1</v>
      </c>
      <c r="AF133" s="276">
        <f t="shared" si="392"/>
        <v>1</v>
      </c>
      <c r="AG133" s="276">
        <f t="shared" si="392"/>
        <v>0</v>
      </c>
      <c r="AH133" s="276">
        <f t="shared" si="392"/>
        <v>1</v>
      </c>
      <c r="AI133" s="276">
        <f t="shared" ref="AI133:AJ133" si="393">AI132</f>
        <v>1</v>
      </c>
      <c r="AJ133" s="276">
        <f t="shared" si="393"/>
        <v>0</v>
      </c>
      <c r="AK133" s="276">
        <f t="shared" si="311"/>
        <v>0</v>
      </c>
    </row>
    <row r="134" spans="1:38" s="261" customFormat="1" ht="12" customHeight="1" x14ac:dyDescent="0.2">
      <c r="A134" s="262" t="s">
        <v>486</v>
      </c>
      <c r="B134" s="263" t="str">
        <f t="shared" ref="B134:B189" si="394">B133</f>
        <v>HC400</v>
      </c>
      <c r="C134" s="264"/>
      <c r="D134" s="265">
        <f t="shared" ref="D134:D148" si="395">D133</f>
        <v>1000</v>
      </c>
      <c r="E134" s="265">
        <f t="shared" ref="E134:E189" si="396">E133</f>
        <v>1800</v>
      </c>
      <c r="F134" s="264">
        <v>3</v>
      </c>
      <c r="G134" s="264" t="str">
        <f t="shared" si="384"/>
        <v>0,41</v>
      </c>
      <c r="H134" s="264">
        <f t="shared" si="385"/>
        <v>738</v>
      </c>
      <c r="I134" s="264" t="str">
        <f t="shared" ref="I134:I189" si="397">I133</f>
        <v>843X950X890</v>
      </c>
      <c r="J134" s="264" t="str">
        <f t="shared" ref="J134:J189" si="398">J133</f>
        <v>820</v>
      </c>
      <c r="K134" s="264" t="str">
        <f t="shared" ref="K134:K189" si="399">K133</f>
        <v>264</v>
      </c>
      <c r="L134" s="264" t="str">
        <f t="shared" ref="L134:L147" si="400">L133</f>
        <v>82</v>
      </c>
      <c r="M134" s="276">
        <f t="shared" ref="M134:M140" si="401">M133</f>
        <v>0</v>
      </c>
      <c r="N134" s="276">
        <f t="shared" ref="N134:U134" si="402">N133</f>
        <v>1</v>
      </c>
      <c r="O134" s="276">
        <f t="shared" si="402"/>
        <v>0</v>
      </c>
      <c r="P134" s="276">
        <f t="shared" si="402"/>
        <v>1</v>
      </c>
      <c r="Q134" s="276">
        <f t="shared" si="402"/>
        <v>1</v>
      </c>
      <c r="R134" s="276">
        <f t="shared" si="402"/>
        <v>0</v>
      </c>
      <c r="S134" s="276">
        <f t="shared" si="402"/>
        <v>0</v>
      </c>
      <c r="T134" s="276">
        <f t="shared" si="402"/>
        <v>0</v>
      </c>
      <c r="U134" s="276">
        <f t="shared" si="402"/>
        <v>0</v>
      </c>
      <c r="V134" s="276">
        <f t="shared" ref="V134:AK156" si="403">V133</f>
        <v>0</v>
      </c>
      <c r="W134" s="276">
        <f t="shared" si="403"/>
        <v>0</v>
      </c>
      <c r="X134" s="276">
        <f t="shared" si="403"/>
        <v>1</v>
      </c>
      <c r="Y134" s="276">
        <f t="shared" si="403"/>
        <v>1</v>
      </c>
      <c r="Z134" s="276">
        <f t="shared" si="403"/>
        <v>1</v>
      </c>
      <c r="AA134" s="276">
        <f t="shared" si="403"/>
        <v>0</v>
      </c>
      <c r="AB134" s="276">
        <f t="shared" si="403"/>
        <v>0</v>
      </c>
      <c r="AC134" s="276">
        <f t="shared" si="403"/>
        <v>0</v>
      </c>
      <c r="AD134" s="276">
        <f t="shared" ref="AD134:AH134" si="404">AD133</f>
        <v>0</v>
      </c>
      <c r="AE134" s="276">
        <f t="shared" si="404"/>
        <v>1</v>
      </c>
      <c r="AF134" s="276">
        <f t="shared" si="404"/>
        <v>1</v>
      </c>
      <c r="AG134" s="276">
        <f t="shared" si="404"/>
        <v>0</v>
      </c>
      <c r="AH134" s="276">
        <f t="shared" si="404"/>
        <v>1</v>
      </c>
      <c r="AI134" s="276">
        <f t="shared" ref="AI134:AJ134" si="405">AI133</f>
        <v>1</v>
      </c>
      <c r="AJ134" s="276">
        <f t="shared" si="405"/>
        <v>0</v>
      </c>
      <c r="AK134" s="276">
        <f t="shared" si="403"/>
        <v>0</v>
      </c>
    </row>
    <row r="135" spans="1:38" s="261" customFormat="1" ht="12" customHeight="1" x14ac:dyDescent="0.2">
      <c r="A135" s="262" t="s">
        <v>486</v>
      </c>
      <c r="B135" s="263" t="str">
        <f t="shared" si="394"/>
        <v>HC400</v>
      </c>
      <c r="C135" s="264"/>
      <c r="D135" s="265">
        <f t="shared" si="395"/>
        <v>1000</v>
      </c>
      <c r="E135" s="265">
        <f t="shared" si="396"/>
        <v>1800</v>
      </c>
      <c r="F135" s="264">
        <v>3.25</v>
      </c>
      <c r="G135" s="264" t="str">
        <f t="shared" si="384"/>
        <v>0,41</v>
      </c>
      <c r="H135" s="264">
        <f t="shared" si="385"/>
        <v>738</v>
      </c>
      <c r="I135" s="264" t="str">
        <f t="shared" si="397"/>
        <v>843X950X890</v>
      </c>
      <c r="J135" s="264" t="str">
        <f t="shared" si="398"/>
        <v>820</v>
      </c>
      <c r="K135" s="264" t="str">
        <f t="shared" si="399"/>
        <v>264</v>
      </c>
      <c r="L135" s="264" t="str">
        <f t="shared" si="400"/>
        <v>82</v>
      </c>
      <c r="M135" s="276">
        <f t="shared" si="401"/>
        <v>0</v>
      </c>
      <c r="N135" s="276">
        <f t="shared" ref="N135:U135" si="406">N134</f>
        <v>1</v>
      </c>
      <c r="O135" s="276">
        <f t="shared" si="406"/>
        <v>0</v>
      </c>
      <c r="P135" s="276">
        <f t="shared" si="406"/>
        <v>1</v>
      </c>
      <c r="Q135" s="276">
        <f t="shared" si="406"/>
        <v>1</v>
      </c>
      <c r="R135" s="276">
        <f t="shared" si="406"/>
        <v>0</v>
      </c>
      <c r="S135" s="276">
        <f t="shared" si="406"/>
        <v>0</v>
      </c>
      <c r="T135" s="276">
        <f t="shared" si="406"/>
        <v>0</v>
      </c>
      <c r="U135" s="276">
        <f t="shared" si="406"/>
        <v>0</v>
      </c>
      <c r="V135" s="276">
        <f t="shared" si="403"/>
        <v>0</v>
      </c>
      <c r="W135" s="276">
        <f t="shared" si="403"/>
        <v>0</v>
      </c>
      <c r="X135" s="276">
        <f t="shared" si="403"/>
        <v>1</v>
      </c>
      <c r="Y135" s="276">
        <f t="shared" si="403"/>
        <v>1</v>
      </c>
      <c r="Z135" s="276">
        <f t="shared" si="403"/>
        <v>1</v>
      </c>
      <c r="AA135" s="276">
        <f t="shared" si="403"/>
        <v>0</v>
      </c>
      <c r="AB135" s="276">
        <f t="shared" si="403"/>
        <v>0</v>
      </c>
      <c r="AC135" s="276">
        <f t="shared" si="403"/>
        <v>0</v>
      </c>
      <c r="AD135" s="276">
        <f t="shared" ref="AD135:AH135" si="407">AD134</f>
        <v>0</v>
      </c>
      <c r="AE135" s="276">
        <f t="shared" si="407"/>
        <v>1</v>
      </c>
      <c r="AF135" s="276">
        <f t="shared" si="407"/>
        <v>1</v>
      </c>
      <c r="AG135" s="276">
        <f t="shared" si="407"/>
        <v>0</v>
      </c>
      <c r="AH135" s="276">
        <f t="shared" si="407"/>
        <v>1</v>
      </c>
      <c r="AI135" s="276">
        <f t="shared" ref="AI135:AJ135" si="408">AI134</f>
        <v>1</v>
      </c>
      <c r="AJ135" s="276">
        <f t="shared" si="408"/>
        <v>0</v>
      </c>
      <c r="AK135" s="276">
        <f t="shared" si="403"/>
        <v>0</v>
      </c>
    </row>
    <row r="136" spans="1:38" s="261" customFormat="1" ht="12" customHeight="1" x14ac:dyDescent="0.2">
      <c r="A136" s="262" t="s">
        <v>486</v>
      </c>
      <c r="B136" s="263" t="str">
        <f t="shared" si="394"/>
        <v>HC400</v>
      </c>
      <c r="C136" s="264"/>
      <c r="D136" s="265">
        <f t="shared" si="395"/>
        <v>1000</v>
      </c>
      <c r="E136" s="265">
        <f t="shared" si="396"/>
        <v>1800</v>
      </c>
      <c r="F136" s="264">
        <v>3.38</v>
      </c>
      <c r="G136" s="264" t="str">
        <f t="shared" si="384"/>
        <v>0,41</v>
      </c>
      <c r="H136" s="264">
        <f t="shared" si="385"/>
        <v>738</v>
      </c>
      <c r="I136" s="264" t="str">
        <f t="shared" si="397"/>
        <v>843X950X890</v>
      </c>
      <c r="J136" s="264" t="str">
        <f t="shared" si="398"/>
        <v>820</v>
      </c>
      <c r="K136" s="264" t="str">
        <f t="shared" si="399"/>
        <v>264</v>
      </c>
      <c r="L136" s="264" t="str">
        <f t="shared" si="400"/>
        <v>82</v>
      </c>
      <c r="M136" s="276">
        <f t="shared" si="401"/>
        <v>0</v>
      </c>
      <c r="N136" s="276">
        <f t="shared" ref="N136:U136" si="409">N135</f>
        <v>1</v>
      </c>
      <c r="O136" s="276">
        <f t="shared" si="409"/>
        <v>0</v>
      </c>
      <c r="P136" s="276">
        <f t="shared" si="409"/>
        <v>1</v>
      </c>
      <c r="Q136" s="276">
        <f t="shared" si="409"/>
        <v>1</v>
      </c>
      <c r="R136" s="276">
        <f t="shared" si="409"/>
        <v>0</v>
      </c>
      <c r="S136" s="276">
        <f t="shared" si="409"/>
        <v>0</v>
      </c>
      <c r="T136" s="276">
        <f t="shared" si="409"/>
        <v>0</v>
      </c>
      <c r="U136" s="276">
        <f t="shared" si="409"/>
        <v>0</v>
      </c>
      <c r="V136" s="276">
        <f t="shared" si="403"/>
        <v>0</v>
      </c>
      <c r="W136" s="276">
        <f t="shared" si="403"/>
        <v>0</v>
      </c>
      <c r="X136" s="276">
        <f t="shared" si="403"/>
        <v>1</v>
      </c>
      <c r="Y136" s="276">
        <f t="shared" si="403"/>
        <v>1</v>
      </c>
      <c r="Z136" s="276">
        <f t="shared" si="403"/>
        <v>1</v>
      </c>
      <c r="AA136" s="276">
        <f t="shared" si="403"/>
        <v>0</v>
      </c>
      <c r="AB136" s="276">
        <f t="shared" si="403"/>
        <v>0</v>
      </c>
      <c r="AC136" s="276">
        <f t="shared" si="403"/>
        <v>0</v>
      </c>
      <c r="AD136" s="276">
        <f t="shared" ref="AD136:AH136" si="410">AD135</f>
        <v>0</v>
      </c>
      <c r="AE136" s="276">
        <f t="shared" si="410"/>
        <v>1</v>
      </c>
      <c r="AF136" s="276">
        <f t="shared" si="410"/>
        <v>1</v>
      </c>
      <c r="AG136" s="276">
        <f t="shared" si="410"/>
        <v>0</v>
      </c>
      <c r="AH136" s="276">
        <f t="shared" si="410"/>
        <v>1</v>
      </c>
      <c r="AI136" s="276">
        <f t="shared" ref="AI136:AJ136" si="411">AI135</f>
        <v>1</v>
      </c>
      <c r="AJ136" s="276">
        <f t="shared" si="411"/>
        <v>0</v>
      </c>
      <c r="AK136" s="276">
        <f t="shared" si="403"/>
        <v>0</v>
      </c>
    </row>
    <row r="137" spans="1:38" s="261" customFormat="1" ht="12" customHeight="1" x14ac:dyDescent="0.2">
      <c r="A137" s="262" t="s">
        <v>486</v>
      </c>
      <c r="B137" s="263" t="str">
        <f t="shared" si="394"/>
        <v>HC400</v>
      </c>
      <c r="C137" s="264"/>
      <c r="D137" s="265">
        <f t="shared" si="395"/>
        <v>1000</v>
      </c>
      <c r="E137" s="265">
        <f t="shared" si="396"/>
        <v>1800</v>
      </c>
      <c r="F137" s="264">
        <v>3.42</v>
      </c>
      <c r="G137" s="264" t="str">
        <f t="shared" si="384"/>
        <v>0,41</v>
      </c>
      <c r="H137" s="264">
        <f t="shared" si="385"/>
        <v>738</v>
      </c>
      <c r="I137" s="264" t="str">
        <f t="shared" si="397"/>
        <v>843X950X890</v>
      </c>
      <c r="J137" s="264" t="str">
        <f t="shared" si="398"/>
        <v>820</v>
      </c>
      <c r="K137" s="264" t="str">
        <f t="shared" si="399"/>
        <v>264</v>
      </c>
      <c r="L137" s="264" t="str">
        <f t="shared" si="400"/>
        <v>82</v>
      </c>
      <c r="M137" s="276">
        <f t="shared" si="401"/>
        <v>0</v>
      </c>
      <c r="N137" s="276">
        <f t="shared" ref="N137:U137" si="412">N136</f>
        <v>1</v>
      </c>
      <c r="O137" s="276">
        <f t="shared" si="412"/>
        <v>0</v>
      </c>
      <c r="P137" s="276">
        <f t="shared" si="412"/>
        <v>1</v>
      </c>
      <c r="Q137" s="276">
        <f t="shared" si="412"/>
        <v>1</v>
      </c>
      <c r="R137" s="276">
        <f t="shared" si="412"/>
        <v>0</v>
      </c>
      <c r="S137" s="276">
        <f t="shared" si="412"/>
        <v>0</v>
      </c>
      <c r="T137" s="276">
        <f t="shared" si="412"/>
        <v>0</v>
      </c>
      <c r="U137" s="276">
        <f t="shared" si="412"/>
        <v>0</v>
      </c>
      <c r="V137" s="276">
        <f t="shared" si="403"/>
        <v>0</v>
      </c>
      <c r="W137" s="276">
        <f t="shared" si="403"/>
        <v>0</v>
      </c>
      <c r="X137" s="276">
        <f t="shared" si="403"/>
        <v>1</v>
      </c>
      <c r="Y137" s="276">
        <f t="shared" si="403"/>
        <v>1</v>
      </c>
      <c r="Z137" s="276">
        <f t="shared" si="403"/>
        <v>1</v>
      </c>
      <c r="AA137" s="276">
        <f t="shared" si="403"/>
        <v>0</v>
      </c>
      <c r="AB137" s="276">
        <f t="shared" si="403"/>
        <v>0</v>
      </c>
      <c r="AC137" s="276">
        <f t="shared" si="403"/>
        <v>0</v>
      </c>
      <c r="AD137" s="276">
        <f t="shared" ref="AD137:AH137" si="413">AD136</f>
        <v>0</v>
      </c>
      <c r="AE137" s="276">
        <f t="shared" si="413"/>
        <v>1</v>
      </c>
      <c r="AF137" s="276">
        <f t="shared" si="413"/>
        <v>1</v>
      </c>
      <c r="AG137" s="276">
        <f t="shared" si="413"/>
        <v>0</v>
      </c>
      <c r="AH137" s="276">
        <f t="shared" si="413"/>
        <v>1</v>
      </c>
      <c r="AI137" s="276">
        <f t="shared" ref="AI137:AJ137" si="414">AI136</f>
        <v>1</v>
      </c>
      <c r="AJ137" s="276">
        <f t="shared" si="414"/>
        <v>0</v>
      </c>
      <c r="AK137" s="276">
        <f t="shared" si="403"/>
        <v>0</v>
      </c>
    </row>
    <row r="138" spans="1:38" s="261" customFormat="1" ht="12" customHeight="1" x14ac:dyDescent="0.2">
      <c r="A138" s="262" t="s">
        <v>486</v>
      </c>
      <c r="B138" s="263" t="str">
        <f t="shared" si="394"/>
        <v>HC400</v>
      </c>
      <c r="C138" s="264"/>
      <c r="D138" s="265">
        <f t="shared" si="395"/>
        <v>1000</v>
      </c>
      <c r="E138" s="265">
        <f t="shared" si="396"/>
        <v>1800</v>
      </c>
      <c r="F138" s="264">
        <v>4.0599999999999996</v>
      </c>
      <c r="G138" s="264" t="s">
        <v>134</v>
      </c>
      <c r="H138" s="264">
        <f t="shared" si="385"/>
        <v>630</v>
      </c>
      <c r="I138" s="264" t="str">
        <f t="shared" si="397"/>
        <v>843X950X890</v>
      </c>
      <c r="J138" s="264" t="str">
        <f t="shared" si="398"/>
        <v>820</v>
      </c>
      <c r="K138" s="264" t="str">
        <f t="shared" si="399"/>
        <v>264</v>
      </c>
      <c r="L138" s="264" t="str">
        <f t="shared" si="400"/>
        <v>82</v>
      </c>
      <c r="M138" s="276">
        <f t="shared" si="401"/>
        <v>0</v>
      </c>
      <c r="N138" s="276">
        <f t="shared" ref="N138:U138" si="415">N137</f>
        <v>1</v>
      </c>
      <c r="O138" s="276">
        <f t="shared" si="415"/>
        <v>0</v>
      </c>
      <c r="P138" s="276">
        <f t="shared" si="415"/>
        <v>1</v>
      </c>
      <c r="Q138" s="276">
        <f t="shared" si="415"/>
        <v>1</v>
      </c>
      <c r="R138" s="276">
        <f t="shared" si="415"/>
        <v>0</v>
      </c>
      <c r="S138" s="276">
        <f t="shared" si="415"/>
        <v>0</v>
      </c>
      <c r="T138" s="276">
        <f t="shared" si="415"/>
        <v>0</v>
      </c>
      <c r="U138" s="276">
        <f t="shared" si="415"/>
        <v>0</v>
      </c>
      <c r="V138" s="276">
        <f t="shared" si="403"/>
        <v>0</v>
      </c>
      <c r="W138" s="276">
        <f t="shared" si="403"/>
        <v>0</v>
      </c>
      <c r="X138" s="276">
        <f t="shared" si="403"/>
        <v>1</v>
      </c>
      <c r="Y138" s="276">
        <f t="shared" si="403"/>
        <v>1</v>
      </c>
      <c r="Z138" s="276">
        <f t="shared" si="403"/>
        <v>1</v>
      </c>
      <c r="AA138" s="276">
        <f t="shared" si="403"/>
        <v>0</v>
      </c>
      <c r="AB138" s="276">
        <f t="shared" si="403"/>
        <v>0</v>
      </c>
      <c r="AC138" s="276">
        <f t="shared" si="403"/>
        <v>0</v>
      </c>
      <c r="AD138" s="276">
        <f t="shared" ref="AD138:AH138" si="416">AD137</f>
        <v>0</v>
      </c>
      <c r="AE138" s="276">
        <f t="shared" si="416"/>
        <v>1</v>
      </c>
      <c r="AF138" s="276">
        <f t="shared" si="416"/>
        <v>1</v>
      </c>
      <c r="AG138" s="276">
        <f t="shared" si="416"/>
        <v>0</v>
      </c>
      <c r="AH138" s="276">
        <f t="shared" si="416"/>
        <v>1</v>
      </c>
      <c r="AI138" s="276">
        <f t="shared" ref="AI138:AJ138" si="417">AI137</f>
        <v>1</v>
      </c>
      <c r="AJ138" s="276">
        <f t="shared" si="417"/>
        <v>0</v>
      </c>
      <c r="AK138" s="276">
        <f t="shared" si="403"/>
        <v>0</v>
      </c>
    </row>
    <row r="139" spans="1:38" s="261" customFormat="1" ht="12" customHeight="1" x14ac:dyDescent="0.2">
      <c r="A139" s="262" t="s">
        <v>486</v>
      </c>
      <c r="B139" s="263" t="str">
        <f t="shared" si="394"/>
        <v>HC400</v>
      </c>
      <c r="C139" s="264"/>
      <c r="D139" s="265">
        <f t="shared" si="395"/>
        <v>1000</v>
      </c>
      <c r="E139" s="265">
        <f t="shared" si="396"/>
        <v>1800</v>
      </c>
      <c r="F139" s="264">
        <v>4.6100000000000003</v>
      </c>
      <c r="G139" s="264" t="s">
        <v>216</v>
      </c>
      <c r="H139" s="264">
        <f t="shared" si="385"/>
        <v>424.79999999999995</v>
      </c>
      <c r="I139" s="264" t="str">
        <f t="shared" si="397"/>
        <v>843X950X890</v>
      </c>
      <c r="J139" s="264" t="str">
        <f t="shared" si="398"/>
        <v>820</v>
      </c>
      <c r="K139" s="264" t="str">
        <f t="shared" si="399"/>
        <v>264</v>
      </c>
      <c r="L139" s="264" t="str">
        <f t="shared" si="400"/>
        <v>82</v>
      </c>
      <c r="M139" s="276">
        <f t="shared" si="401"/>
        <v>0</v>
      </c>
      <c r="N139" s="276">
        <f t="shared" ref="N139:U139" si="418">N138</f>
        <v>1</v>
      </c>
      <c r="O139" s="276">
        <f t="shared" si="418"/>
        <v>0</v>
      </c>
      <c r="P139" s="276">
        <f t="shared" si="418"/>
        <v>1</v>
      </c>
      <c r="Q139" s="276">
        <f t="shared" si="418"/>
        <v>1</v>
      </c>
      <c r="R139" s="276">
        <f t="shared" si="418"/>
        <v>0</v>
      </c>
      <c r="S139" s="276">
        <f t="shared" si="418"/>
        <v>0</v>
      </c>
      <c r="T139" s="276">
        <f t="shared" si="418"/>
        <v>0</v>
      </c>
      <c r="U139" s="276">
        <f t="shared" si="418"/>
        <v>0</v>
      </c>
      <c r="V139" s="276">
        <f t="shared" si="403"/>
        <v>0</v>
      </c>
      <c r="W139" s="276">
        <f t="shared" si="403"/>
        <v>0</v>
      </c>
      <c r="X139" s="276">
        <f t="shared" si="403"/>
        <v>1</v>
      </c>
      <c r="Y139" s="276">
        <f t="shared" si="403"/>
        <v>1</v>
      </c>
      <c r="Z139" s="276">
        <f t="shared" si="403"/>
        <v>1</v>
      </c>
      <c r="AA139" s="276">
        <f t="shared" si="403"/>
        <v>0</v>
      </c>
      <c r="AB139" s="276">
        <f t="shared" si="403"/>
        <v>0</v>
      </c>
      <c r="AC139" s="276">
        <f t="shared" si="403"/>
        <v>0</v>
      </c>
      <c r="AD139" s="276">
        <f t="shared" ref="AD139:AH139" si="419">AD138</f>
        <v>0</v>
      </c>
      <c r="AE139" s="276">
        <f t="shared" si="419"/>
        <v>1</v>
      </c>
      <c r="AF139" s="276">
        <f t="shared" si="419"/>
        <v>1</v>
      </c>
      <c r="AG139" s="276">
        <f t="shared" si="419"/>
        <v>0</v>
      </c>
      <c r="AH139" s="276">
        <f t="shared" si="419"/>
        <v>1</v>
      </c>
      <c r="AI139" s="276">
        <f t="shared" ref="AI139:AJ139" si="420">AI138</f>
        <v>1</v>
      </c>
      <c r="AJ139" s="276">
        <f t="shared" si="420"/>
        <v>0</v>
      </c>
      <c r="AK139" s="276">
        <f t="shared" si="403"/>
        <v>0</v>
      </c>
    </row>
    <row r="140" spans="1:38" s="261" customFormat="1" ht="12" customHeight="1" x14ac:dyDescent="0.2">
      <c r="A140" s="262" t="s">
        <v>486</v>
      </c>
      <c r="B140" s="263" t="str">
        <f t="shared" si="394"/>
        <v>HC400</v>
      </c>
      <c r="C140" s="264"/>
      <c r="D140" s="265">
        <f t="shared" si="395"/>
        <v>1000</v>
      </c>
      <c r="E140" s="265">
        <f t="shared" si="396"/>
        <v>1800</v>
      </c>
      <c r="F140" s="264">
        <v>4.9400000000000004</v>
      </c>
      <c r="G140" s="264" t="str">
        <f>G139</f>
        <v>0,236</v>
      </c>
      <c r="H140" s="264">
        <f t="shared" si="385"/>
        <v>424.79999999999995</v>
      </c>
      <c r="I140" s="264" t="str">
        <f t="shared" si="397"/>
        <v>843X950X890</v>
      </c>
      <c r="J140" s="264" t="str">
        <f t="shared" si="398"/>
        <v>820</v>
      </c>
      <c r="K140" s="264" t="str">
        <f t="shared" si="399"/>
        <v>264</v>
      </c>
      <c r="L140" s="264" t="str">
        <f t="shared" si="400"/>
        <v>82</v>
      </c>
      <c r="M140" s="276">
        <f t="shared" si="401"/>
        <v>0</v>
      </c>
      <c r="N140" s="276">
        <f t="shared" ref="N140:U140" si="421">N139</f>
        <v>1</v>
      </c>
      <c r="O140" s="276">
        <f t="shared" si="421"/>
        <v>0</v>
      </c>
      <c r="P140" s="276">
        <f t="shared" si="421"/>
        <v>1</v>
      </c>
      <c r="Q140" s="276">
        <f t="shared" si="421"/>
        <v>1</v>
      </c>
      <c r="R140" s="276">
        <f t="shared" si="421"/>
        <v>0</v>
      </c>
      <c r="S140" s="276">
        <f t="shared" si="421"/>
        <v>0</v>
      </c>
      <c r="T140" s="276">
        <f t="shared" si="421"/>
        <v>0</v>
      </c>
      <c r="U140" s="276">
        <f t="shared" si="421"/>
        <v>0</v>
      </c>
      <c r="V140" s="276">
        <f t="shared" si="403"/>
        <v>0</v>
      </c>
      <c r="W140" s="276">
        <f t="shared" si="403"/>
        <v>0</v>
      </c>
      <c r="X140" s="276">
        <f t="shared" si="403"/>
        <v>1</v>
      </c>
      <c r="Y140" s="276">
        <f t="shared" si="403"/>
        <v>1</v>
      </c>
      <c r="Z140" s="276">
        <f t="shared" si="403"/>
        <v>1</v>
      </c>
      <c r="AA140" s="276">
        <f t="shared" si="403"/>
        <v>0</v>
      </c>
      <c r="AB140" s="276">
        <f t="shared" si="403"/>
        <v>0</v>
      </c>
      <c r="AC140" s="276">
        <f t="shared" si="403"/>
        <v>0</v>
      </c>
      <c r="AD140" s="276">
        <f t="shared" ref="AD140:AH140" si="422">AD139</f>
        <v>0</v>
      </c>
      <c r="AE140" s="276">
        <f t="shared" si="422"/>
        <v>1</v>
      </c>
      <c r="AF140" s="276">
        <f t="shared" si="422"/>
        <v>1</v>
      </c>
      <c r="AG140" s="276">
        <f t="shared" si="422"/>
        <v>0</v>
      </c>
      <c r="AH140" s="276">
        <f t="shared" si="422"/>
        <v>1</v>
      </c>
      <c r="AI140" s="276">
        <f t="shared" ref="AI140:AJ140" si="423">AI139</f>
        <v>1</v>
      </c>
      <c r="AJ140" s="276">
        <f t="shared" si="423"/>
        <v>0</v>
      </c>
      <c r="AK140" s="276">
        <f t="shared" si="403"/>
        <v>0</v>
      </c>
    </row>
    <row r="141" spans="1:38" s="261" customFormat="1" ht="12" customHeight="1" x14ac:dyDescent="0.2">
      <c r="A141" s="262" t="s">
        <v>486</v>
      </c>
      <c r="B141" s="263" t="s">
        <v>165</v>
      </c>
      <c r="C141" s="264"/>
      <c r="D141" s="265">
        <v>1000</v>
      </c>
      <c r="E141" s="265">
        <v>1800</v>
      </c>
      <c r="F141" s="264">
        <v>3.96</v>
      </c>
      <c r="G141" s="264" t="s">
        <v>212</v>
      </c>
      <c r="H141" s="264">
        <f t="shared" si="385"/>
        <v>738</v>
      </c>
      <c r="I141" s="264" t="s">
        <v>217</v>
      </c>
      <c r="J141" s="264" t="s">
        <v>218</v>
      </c>
      <c r="K141" s="264" t="s">
        <v>151</v>
      </c>
      <c r="L141" s="264" t="s">
        <v>215</v>
      </c>
      <c r="M141" s="276">
        <f t="shared" ref="M141:M196" si="424">M140</f>
        <v>0</v>
      </c>
      <c r="N141" s="276">
        <f t="shared" ref="N141:U141" si="425">N140</f>
        <v>1</v>
      </c>
      <c r="O141" s="276">
        <f t="shared" si="425"/>
        <v>0</v>
      </c>
      <c r="P141" s="276">
        <f t="shared" si="425"/>
        <v>1</v>
      </c>
      <c r="Q141" s="276">
        <f t="shared" si="425"/>
        <v>1</v>
      </c>
      <c r="R141" s="276">
        <f t="shared" si="425"/>
        <v>0</v>
      </c>
      <c r="S141" s="276">
        <f t="shared" si="425"/>
        <v>0</v>
      </c>
      <c r="T141" s="276">
        <f t="shared" si="425"/>
        <v>0</v>
      </c>
      <c r="U141" s="276">
        <f t="shared" si="425"/>
        <v>0</v>
      </c>
      <c r="V141" s="276">
        <f t="shared" si="403"/>
        <v>0</v>
      </c>
      <c r="W141" s="276">
        <f t="shared" si="403"/>
        <v>0</v>
      </c>
      <c r="X141" s="276">
        <f t="shared" si="403"/>
        <v>1</v>
      </c>
      <c r="Y141" s="276">
        <f t="shared" si="403"/>
        <v>1</v>
      </c>
      <c r="Z141" s="276">
        <f t="shared" si="403"/>
        <v>1</v>
      </c>
      <c r="AA141" s="276">
        <f t="shared" si="403"/>
        <v>0</v>
      </c>
      <c r="AB141" s="276">
        <f t="shared" si="403"/>
        <v>0</v>
      </c>
      <c r="AC141" s="276">
        <f t="shared" si="403"/>
        <v>0</v>
      </c>
      <c r="AD141" s="276">
        <f t="shared" ref="AD141:AH141" si="426">AD140</f>
        <v>0</v>
      </c>
      <c r="AE141" s="276">
        <f t="shared" si="426"/>
        <v>1</v>
      </c>
      <c r="AF141" s="276">
        <f t="shared" si="426"/>
        <v>1</v>
      </c>
      <c r="AG141" s="276">
        <f t="shared" si="426"/>
        <v>0</v>
      </c>
      <c r="AH141" s="276">
        <f t="shared" si="426"/>
        <v>1</v>
      </c>
      <c r="AI141" s="276">
        <f t="shared" ref="AI141:AJ141" si="427">AI140</f>
        <v>1</v>
      </c>
      <c r="AJ141" s="276">
        <f t="shared" si="427"/>
        <v>0</v>
      </c>
      <c r="AK141" s="276">
        <v>1</v>
      </c>
    </row>
    <row r="142" spans="1:38" s="261" customFormat="1" ht="12" customHeight="1" x14ac:dyDescent="0.2">
      <c r="A142" s="262" t="s">
        <v>486</v>
      </c>
      <c r="B142" s="263" t="str">
        <f t="shared" si="394"/>
        <v>HCD400A</v>
      </c>
      <c r="C142" s="264"/>
      <c r="D142" s="265">
        <f t="shared" si="395"/>
        <v>1000</v>
      </c>
      <c r="E142" s="265">
        <f t="shared" si="396"/>
        <v>1800</v>
      </c>
      <c r="F142" s="264">
        <v>4.33</v>
      </c>
      <c r="G142" s="264" t="str">
        <f>G141</f>
        <v>0,41</v>
      </c>
      <c r="H142" s="264">
        <f t="shared" si="385"/>
        <v>738</v>
      </c>
      <c r="I142" s="264" t="str">
        <f t="shared" si="397"/>
        <v>843X1010X1066</v>
      </c>
      <c r="J142" s="264" t="str">
        <f t="shared" si="398"/>
        <v>1100</v>
      </c>
      <c r="K142" s="264" t="str">
        <f t="shared" si="399"/>
        <v>355</v>
      </c>
      <c r="L142" s="264" t="str">
        <f t="shared" si="400"/>
        <v>82</v>
      </c>
      <c r="M142" s="276">
        <f t="shared" si="424"/>
        <v>0</v>
      </c>
      <c r="N142" s="276">
        <f t="shared" ref="N142:U142" si="428">N141</f>
        <v>1</v>
      </c>
      <c r="O142" s="276">
        <f t="shared" si="428"/>
        <v>0</v>
      </c>
      <c r="P142" s="276">
        <f t="shared" si="428"/>
        <v>1</v>
      </c>
      <c r="Q142" s="276">
        <f t="shared" si="428"/>
        <v>1</v>
      </c>
      <c r="R142" s="276">
        <f t="shared" si="428"/>
        <v>0</v>
      </c>
      <c r="S142" s="276">
        <f t="shared" si="428"/>
        <v>0</v>
      </c>
      <c r="T142" s="276">
        <f t="shared" si="428"/>
        <v>0</v>
      </c>
      <c r="U142" s="276">
        <f t="shared" si="428"/>
        <v>0</v>
      </c>
      <c r="V142" s="276">
        <f t="shared" si="403"/>
        <v>0</v>
      </c>
      <c r="W142" s="276">
        <f t="shared" si="403"/>
        <v>0</v>
      </c>
      <c r="X142" s="276">
        <f t="shared" si="403"/>
        <v>1</v>
      </c>
      <c r="Y142" s="276">
        <f t="shared" si="403"/>
        <v>1</v>
      </c>
      <c r="Z142" s="276">
        <f t="shared" si="403"/>
        <v>1</v>
      </c>
      <c r="AA142" s="276">
        <f t="shared" si="403"/>
        <v>0</v>
      </c>
      <c r="AB142" s="276">
        <f t="shared" si="403"/>
        <v>0</v>
      </c>
      <c r="AC142" s="276">
        <f t="shared" si="403"/>
        <v>0</v>
      </c>
      <c r="AD142" s="276">
        <f t="shared" ref="AD142:AH142" si="429">AD141</f>
        <v>0</v>
      </c>
      <c r="AE142" s="276">
        <f t="shared" si="429"/>
        <v>1</v>
      </c>
      <c r="AF142" s="276">
        <f t="shared" si="429"/>
        <v>1</v>
      </c>
      <c r="AG142" s="276">
        <f t="shared" si="429"/>
        <v>0</v>
      </c>
      <c r="AH142" s="276">
        <f t="shared" si="429"/>
        <v>1</v>
      </c>
      <c r="AI142" s="276">
        <f t="shared" ref="AI142:AJ142" si="430">AI141</f>
        <v>1</v>
      </c>
      <c r="AJ142" s="276">
        <f t="shared" si="430"/>
        <v>0</v>
      </c>
      <c r="AK142" s="276">
        <f t="shared" si="403"/>
        <v>1</v>
      </c>
    </row>
    <row r="143" spans="1:38" s="261" customFormat="1" ht="12" customHeight="1" x14ac:dyDescent="0.2">
      <c r="A143" s="262" t="s">
        <v>486</v>
      </c>
      <c r="B143" s="263" t="str">
        <f t="shared" si="394"/>
        <v>HCD400A</v>
      </c>
      <c r="C143" s="264"/>
      <c r="D143" s="265">
        <f t="shared" si="395"/>
        <v>1000</v>
      </c>
      <c r="E143" s="265">
        <f t="shared" si="396"/>
        <v>1800</v>
      </c>
      <c r="F143" s="264">
        <v>4.43</v>
      </c>
      <c r="G143" s="264" t="str">
        <f>G142</f>
        <v>0,41</v>
      </c>
      <c r="H143" s="264">
        <f t="shared" si="385"/>
        <v>738</v>
      </c>
      <c r="I143" s="264" t="str">
        <f t="shared" si="397"/>
        <v>843X1010X1066</v>
      </c>
      <c r="J143" s="264" t="str">
        <f t="shared" si="398"/>
        <v>1100</v>
      </c>
      <c r="K143" s="264" t="str">
        <f t="shared" si="399"/>
        <v>355</v>
      </c>
      <c r="L143" s="264" t="str">
        <f t="shared" si="400"/>
        <v>82</v>
      </c>
      <c r="M143" s="276">
        <f t="shared" si="424"/>
        <v>0</v>
      </c>
      <c r="N143" s="276">
        <f t="shared" ref="N143:U143" si="431">N142</f>
        <v>1</v>
      </c>
      <c r="O143" s="276">
        <f t="shared" si="431"/>
        <v>0</v>
      </c>
      <c r="P143" s="276">
        <f t="shared" si="431"/>
        <v>1</v>
      </c>
      <c r="Q143" s="276">
        <f t="shared" si="431"/>
        <v>1</v>
      </c>
      <c r="R143" s="276">
        <f t="shared" si="431"/>
        <v>0</v>
      </c>
      <c r="S143" s="276">
        <f t="shared" si="431"/>
        <v>0</v>
      </c>
      <c r="T143" s="276">
        <f t="shared" si="431"/>
        <v>0</v>
      </c>
      <c r="U143" s="276">
        <f t="shared" si="431"/>
        <v>0</v>
      </c>
      <c r="V143" s="276">
        <f t="shared" si="403"/>
        <v>0</v>
      </c>
      <c r="W143" s="276">
        <f t="shared" si="403"/>
        <v>0</v>
      </c>
      <c r="X143" s="276">
        <f t="shared" si="403"/>
        <v>1</v>
      </c>
      <c r="Y143" s="276">
        <f t="shared" si="403"/>
        <v>1</v>
      </c>
      <c r="Z143" s="276">
        <f t="shared" si="403"/>
        <v>1</v>
      </c>
      <c r="AA143" s="276">
        <f t="shared" si="403"/>
        <v>0</v>
      </c>
      <c r="AB143" s="276">
        <f t="shared" si="403"/>
        <v>0</v>
      </c>
      <c r="AC143" s="276">
        <f t="shared" si="403"/>
        <v>0</v>
      </c>
      <c r="AD143" s="276">
        <f t="shared" ref="AD143:AH143" si="432">AD142</f>
        <v>0</v>
      </c>
      <c r="AE143" s="276">
        <f t="shared" si="432"/>
        <v>1</v>
      </c>
      <c r="AF143" s="276">
        <f t="shared" si="432"/>
        <v>1</v>
      </c>
      <c r="AG143" s="276">
        <f t="shared" si="432"/>
        <v>0</v>
      </c>
      <c r="AH143" s="276">
        <f t="shared" si="432"/>
        <v>1</v>
      </c>
      <c r="AI143" s="276">
        <f t="shared" ref="AI143:AJ143" si="433">AI142</f>
        <v>1</v>
      </c>
      <c r="AJ143" s="276">
        <f t="shared" si="433"/>
        <v>0</v>
      </c>
      <c r="AK143" s="276">
        <f t="shared" si="403"/>
        <v>1</v>
      </c>
    </row>
    <row r="144" spans="1:38" s="261" customFormat="1" ht="12" customHeight="1" x14ac:dyDescent="0.2">
      <c r="A144" s="262" t="s">
        <v>486</v>
      </c>
      <c r="B144" s="263" t="str">
        <f t="shared" si="394"/>
        <v>HCD400A</v>
      </c>
      <c r="C144" s="264"/>
      <c r="D144" s="265">
        <f t="shared" si="395"/>
        <v>1000</v>
      </c>
      <c r="E144" s="265">
        <f t="shared" si="396"/>
        <v>1800</v>
      </c>
      <c r="F144" s="264">
        <v>4.476</v>
      </c>
      <c r="G144" s="264" t="str">
        <f>G143</f>
        <v>0,41</v>
      </c>
      <c r="H144" s="264">
        <f t="shared" si="385"/>
        <v>738</v>
      </c>
      <c r="I144" s="264" t="str">
        <f t="shared" si="397"/>
        <v>843X1010X1066</v>
      </c>
      <c r="J144" s="264" t="str">
        <f t="shared" si="398"/>
        <v>1100</v>
      </c>
      <c r="K144" s="264" t="str">
        <f t="shared" si="399"/>
        <v>355</v>
      </c>
      <c r="L144" s="264" t="str">
        <f t="shared" si="400"/>
        <v>82</v>
      </c>
      <c r="M144" s="276">
        <f t="shared" si="424"/>
        <v>0</v>
      </c>
      <c r="N144" s="276">
        <f t="shared" ref="N144:U144" si="434">N143</f>
        <v>1</v>
      </c>
      <c r="O144" s="276">
        <f t="shared" si="434"/>
        <v>0</v>
      </c>
      <c r="P144" s="276">
        <f t="shared" si="434"/>
        <v>1</v>
      </c>
      <c r="Q144" s="276">
        <f t="shared" si="434"/>
        <v>1</v>
      </c>
      <c r="R144" s="276">
        <f t="shared" si="434"/>
        <v>0</v>
      </c>
      <c r="S144" s="276">
        <f t="shared" si="434"/>
        <v>0</v>
      </c>
      <c r="T144" s="276">
        <f t="shared" si="434"/>
        <v>0</v>
      </c>
      <c r="U144" s="276">
        <f t="shared" si="434"/>
        <v>0</v>
      </c>
      <c r="V144" s="276">
        <f t="shared" si="403"/>
        <v>0</v>
      </c>
      <c r="W144" s="276">
        <f t="shared" si="403"/>
        <v>0</v>
      </c>
      <c r="X144" s="276">
        <f t="shared" si="403"/>
        <v>1</v>
      </c>
      <c r="Y144" s="276">
        <f t="shared" si="403"/>
        <v>1</v>
      </c>
      <c r="Z144" s="276">
        <f t="shared" si="403"/>
        <v>1</v>
      </c>
      <c r="AA144" s="276">
        <f t="shared" si="403"/>
        <v>0</v>
      </c>
      <c r="AB144" s="276">
        <f t="shared" si="403"/>
        <v>0</v>
      </c>
      <c r="AC144" s="276">
        <f t="shared" si="403"/>
        <v>0</v>
      </c>
      <c r="AD144" s="276">
        <f t="shared" ref="AD144:AH144" si="435">AD143</f>
        <v>0</v>
      </c>
      <c r="AE144" s="276">
        <f t="shared" si="435"/>
        <v>1</v>
      </c>
      <c r="AF144" s="276">
        <f t="shared" si="435"/>
        <v>1</v>
      </c>
      <c r="AG144" s="276">
        <f t="shared" si="435"/>
        <v>0</v>
      </c>
      <c r="AH144" s="276">
        <f t="shared" si="435"/>
        <v>1</v>
      </c>
      <c r="AI144" s="276">
        <f t="shared" ref="AI144:AJ144" si="436">AI143</f>
        <v>1</v>
      </c>
      <c r="AJ144" s="276">
        <f t="shared" si="436"/>
        <v>0</v>
      </c>
      <c r="AK144" s="276">
        <f t="shared" si="403"/>
        <v>1</v>
      </c>
    </row>
    <row r="145" spans="1:37" s="261" customFormat="1" ht="12" customHeight="1" x14ac:dyDescent="0.2">
      <c r="A145" s="262" t="s">
        <v>486</v>
      </c>
      <c r="B145" s="263" t="str">
        <f t="shared" si="394"/>
        <v>HCD400A</v>
      </c>
      <c r="C145" s="264"/>
      <c r="D145" s="265">
        <f t="shared" si="395"/>
        <v>1000</v>
      </c>
      <c r="E145" s="265">
        <f t="shared" si="396"/>
        <v>1800</v>
      </c>
      <c r="F145" s="264">
        <v>4.7</v>
      </c>
      <c r="G145" s="264" t="str">
        <f>G144</f>
        <v>0,41</v>
      </c>
      <c r="H145" s="264">
        <f t="shared" si="385"/>
        <v>738</v>
      </c>
      <c r="I145" s="264" t="str">
        <f t="shared" si="397"/>
        <v>843X1010X1066</v>
      </c>
      <c r="J145" s="264" t="str">
        <f t="shared" si="398"/>
        <v>1100</v>
      </c>
      <c r="K145" s="264" t="str">
        <f t="shared" si="399"/>
        <v>355</v>
      </c>
      <c r="L145" s="264" t="str">
        <f t="shared" si="400"/>
        <v>82</v>
      </c>
      <c r="M145" s="276">
        <f t="shared" si="424"/>
        <v>0</v>
      </c>
      <c r="N145" s="276">
        <f t="shared" ref="N145:U145" si="437">N144</f>
        <v>1</v>
      </c>
      <c r="O145" s="276">
        <f t="shared" si="437"/>
        <v>0</v>
      </c>
      <c r="P145" s="276">
        <f t="shared" si="437"/>
        <v>1</v>
      </c>
      <c r="Q145" s="276">
        <f t="shared" si="437"/>
        <v>1</v>
      </c>
      <c r="R145" s="276">
        <f t="shared" si="437"/>
        <v>0</v>
      </c>
      <c r="S145" s="276">
        <f t="shared" si="437"/>
        <v>0</v>
      </c>
      <c r="T145" s="276">
        <f t="shared" si="437"/>
        <v>0</v>
      </c>
      <c r="U145" s="276">
        <f t="shared" si="437"/>
        <v>0</v>
      </c>
      <c r="V145" s="276">
        <f t="shared" si="403"/>
        <v>0</v>
      </c>
      <c r="W145" s="276">
        <f t="shared" si="403"/>
        <v>0</v>
      </c>
      <c r="X145" s="276">
        <f t="shared" si="403"/>
        <v>1</v>
      </c>
      <c r="Y145" s="276">
        <f t="shared" si="403"/>
        <v>1</v>
      </c>
      <c r="Z145" s="276">
        <f t="shared" si="403"/>
        <v>1</v>
      </c>
      <c r="AA145" s="276">
        <f t="shared" si="403"/>
        <v>0</v>
      </c>
      <c r="AB145" s="276">
        <f t="shared" si="403"/>
        <v>0</v>
      </c>
      <c r="AC145" s="276">
        <f t="shared" si="403"/>
        <v>0</v>
      </c>
      <c r="AD145" s="276">
        <f t="shared" ref="AD145:AH145" si="438">AD144</f>
        <v>0</v>
      </c>
      <c r="AE145" s="276">
        <f t="shared" si="438"/>
        <v>1</v>
      </c>
      <c r="AF145" s="276">
        <f t="shared" si="438"/>
        <v>1</v>
      </c>
      <c r="AG145" s="276">
        <f t="shared" si="438"/>
        <v>0</v>
      </c>
      <c r="AH145" s="276">
        <f t="shared" si="438"/>
        <v>1</v>
      </c>
      <c r="AI145" s="276">
        <f t="shared" ref="AI145:AJ145" si="439">AI144</f>
        <v>1</v>
      </c>
      <c r="AJ145" s="276">
        <f t="shared" si="439"/>
        <v>0</v>
      </c>
      <c r="AK145" s="276">
        <f t="shared" si="403"/>
        <v>1</v>
      </c>
    </row>
    <row r="146" spans="1:37" s="261" customFormat="1" ht="12" customHeight="1" x14ac:dyDescent="0.2">
      <c r="A146" s="262" t="s">
        <v>486</v>
      </c>
      <c r="B146" s="263" t="str">
        <f t="shared" si="394"/>
        <v>HCD400A</v>
      </c>
      <c r="C146" s="264"/>
      <c r="D146" s="265">
        <f t="shared" si="395"/>
        <v>1000</v>
      </c>
      <c r="E146" s="265">
        <f t="shared" si="396"/>
        <v>1800</v>
      </c>
      <c r="F146" s="264">
        <v>5</v>
      </c>
      <c r="G146" s="264" t="str">
        <f>G145</f>
        <v>0,41</v>
      </c>
      <c r="H146" s="264">
        <f t="shared" si="385"/>
        <v>738</v>
      </c>
      <c r="I146" s="264" t="str">
        <f t="shared" si="397"/>
        <v>843X1010X1066</v>
      </c>
      <c r="J146" s="264" t="str">
        <f t="shared" si="398"/>
        <v>1100</v>
      </c>
      <c r="K146" s="264" t="str">
        <f t="shared" si="399"/>
        <v>355</v>
      </c>
      <c r="L146" s="264" t="str">
        <f t="shared" si="400"/>
        <v>82</v>
      </c>
      <c r="M146" s="276">
        <f t="shared" si="424"/>
        <v>0</v>
      </c>
      <c r="N146" s="276">
        <f t="shared" ref="N146:U146" si="440">N145</f>
        <v>1</v>
      </c>
      <c r="O146" s="276">
        <f t="shared" si="440"/>
        <v>0</v>
      </c>
      <c r="P146" s="276">
        <f t="shared" si="440"/>
        <v>1</v>
      </c>
      <c r="Q146" s="276">
        <f t="shared" si="440"/>
        <v>1</v>
      </c>
      <c r="R146" s="276">
        <f t="shared" si="440"/>
        <v>0</v>
      </c>
      <c r="S146" s="276">
        <f t="shared" si="440"/>
        <v>0</v>
      </c>
      <c r="T146" s="276">
        <f t="shared" si="440"/>
        <v>0</v>
      </c>
      <c r="U146" s="276">
        <f t="shared" si="440"/>
        <v>0</v>
      </c>
      <c r="V146" s="276">
        <f t="shared" si="403"/>
        <v>0</v>
      </c>
      <c r="W146" s="276">
        <f t="shared" si="403"/>
        <v>0</v>
      </c>
      <c r="X146" s="276">
        <f t="shared" si="403"/>
        <v>1</v>
      </c>
      <c r="Y146" s="276">
        <f t="shared" si="403"/>
        <v>1</v>
      </c>
      <c r="Z146" s="276">
        <f t="shared" si="403"/>
        <v>1</v>
      </c>
      <c r="AA146" s="276">
        <f t="shared" si="403"/>
        <v>0</v>
      </c>
      <c r="AB146" s="276">
        <f t="shared" si="403"/>
        <v>0</v>
      </c>
      <c r="AC146" s="276">
        <f t="shared" si="403"/>
        <v>0</v>
      </c>
      <c r="AD146" s="276">
        <f t="shared" ref="AD146:AH146" si="441">AD145</f>
        <v>0</v>
      </c>
      <c r="AE146" s="276">
        <f t="shared" si="441"/>
        <v>1</v>
      </c>
      <c r="AF146" s="276">
        <f t="shared" si="441"/>
        <v>1</v>
      </c>
      <c r="AG146" s="276">
        <f t="shared" si="441"/>
        <v>0</v>
      </c>
      <c r="AH146" s="276">
        <f t="shared" si="441"/>
        <v>1</v>
      </c>
      <c r="AI146" s="276">
        <f t="shared" ref="AI146:AJ146" si="442">AI145</f>
        <v>1</v>
      </c>
      <c r="AJ146" s="276">
        <f t="shared" si="442"/>
        <v>0</v>
      </c>
      <c r="AK146" s="276">
        <f t="shared" si="403"/>
        <v>1</v>
      </c>
    </row>
    <row r="147" spans="1:37" s="261" customFormat="1" ht="12" customHeight="1" x14ac:dyDescent="0.2">
      <c r="A147" s="262" t="s">
        <v>486</v>
      </c>
      <c r="B147" s="263" t="str">
        <f t="shared" si="394"/>
        <v>HCD400A</v>
      </c>
      <c r="C147" s="264"/>
      <c r="D147" s="265">
        <f t="shared" si="395"/>
        <v>1000</v>
      </c>
      <c r="E147" s="265">
        <f t="shared" si="396"/>
        <v>1800</v>
      </c>
      <c r="F147" s="264">
        <v>5.53</v>
      </c>
      <c r="G147" s="264" t="s">
        <v>219</v>
      </c>
      <c r="H147" s="264">
        <f t="shared" si="385"/>
        <v>655.19999999999993</v>
      </c>
      <c r="I147" s="264" t="str">
        <f t="shared" si="397"/>
        <v>843X1010X1066</v>
      </c>
      <c r="J147" s="264" t="str">
        <f t="shared" si="398"/>
        <v>1100</v>
      </c>
      <c r="K147" s="264" t="str">
        <f t="shared" si="399"/>
        <v>355</v>
      </c>
      <c r="L147" s="264" t="str">
        <f t="shared" si="400"/>
        <v>82</v>
      </c>
      <c r="M147" s="276">
        <f t="shared" si="424"/>
        <v>0</v>
      </c>
      <c r="N147" s="276">
        <f t="shared" ref="N147:U147" si="443">N146</f>
        <v>1</v>
      </c>
      <c r="O147" s="276">
        <f t="shared" si="443"/>
        <v>0</v>
      </c>
      <c r="P147" s="276">
        <f t="shared" si="443"/>
        <v>1</v>
      </c>
      <c r="Q147" s="276">
        <f t="shared" si="443"/>
        <v>1</v>
      </c>
      <c r="R147" s="276">
        <f t="shared" si="443"/>
        <v>0</v>
      </c>
      <c r="S147" s="276">
        <f t="shared" si="443"/>
        <v>0</v>
      </c>
      <c r="T147" s="276">
        <f t="shared" si="443"/>
        <v>0</v>
      </c>
      <c r="U147" s="276">
        <f t="shared" si="443"/>
        <v>0</v>
      </c>
      <c r="V147" s="276">
        <f t="shared" si="403"/>
        <v>0</v>
      </c>
      <c r="W147" s="276">
        <f t="shared" si="403"/>
        <v>0</v>
      </c>
      <c r="X147" s="276">
        <f t="shared" si="403"/>
        <v>1</v>
      </c>
      <c r="Y147" s="276">
        <f t="shared" si="403"/>
        <v>1</v>
      </c>
      <c r="Z147" s="276">
        <f t="shared" si="403"/>
        <v>1</v>
      </c>
      <c r="AA147" s="276">
        <f t="shared" si="403"/>
        <v>0</v>
      </c>
      <c r="AB147" s="276">
        <f t="shared" si="403"/>
        <v>0</v>
      </c>
      <c r="AC147" s="276">
        <f t="shared" si="403"/>
        <v>0</v>
      </c>
      <c r="AD147" s="276">
        <f t="shared" ref="AD147:AH147" si="444">AD146</f>
        <v>0</v>
      </c>
      <c r="AE147" s="276">
        <f t="shared" si="444"/>
        <v>1</v>
      </c>
      <c r="AF147" s="276">
        <f t="shared" si="444"/>
        <v>1</v>
      </c>
      <c r="AG147" s="276">
        <f t="shared" si="444"/>
        <v>0</v>
      </c>
      <c r="AH147" s="276">
        <f t="shared" si="444"/>
        <v>1</v>
      </c>
      <c r="AI147" s="276">
        <f t="shared" ref="AI147:AJ147" si="445">AI146</f>
        <v>1</v>
      </c>
      <c r="AJ147" s="276">
        <f t="shared" si="445"/>
        <v>0</v>
      </c>
      <c r="AK147" s="276">
        <f t="shared" si="403"/>
        <v>1</v>
      </c>
    </row>
    <row r="148" spans="1:37" s="261" customFormat="1" ht="12" customHeight="1" x14ac:dyDescent="0.2">
      <c r="A148" s="262" t="s">
        <v>486</v>
      </c>
      <c r="B148" s="263" t="str">
        <f t="shared" si="394"/>
        <v>HCD400A</v>
      </c>
      <c r="C148" s="264"/>
      <c r="D148" s="265">
        <f t="shared" si="395"/>
        <v>1000</v>
      </c>
      <c r="E148" s="265">
        <f t="shared" si="396"/>
        <v>1800</v>
      </c>
      <c r="F148" s="264">
        <v>5.7</v>
      </c>
      <c r="G148" s="264" t="s">
        <v>220</v>
      </c>
      <c r="H148" s="264">
        <f t="shared" si="385"/>
        <v>606.6</v>
      </c>
      <c r="I148" s="264" t="str">
        <f t="shared" si="397"/>
        <v>843X1010X1066</v>
      </c>
      <c r="J148" s="264" t="str">
        <f t="shared" si="398"/>
        <v>1100</v>
      </c>
      <c r="K148" s="264" t="str">
        <f t="shared" si="399"/>
        <v>355</v>
      </c>
      <c r="L148" s="264" t="str">
        <f t="shared" ref="L148:L171" si="446">L147</f>
        <v>82</v>
      </c>
      <c r="M148" s="276">
        <f t="shared" si="424"/>
        <v>0</v>
      </c>
      <c r="N148" s="276">
        <f t="shared" ref="N148:U148" si="447">N147</f>
        <v>1</v>
      </c>
      <c r="O148" s="276">
        <f t="shared" si="447"/>
        <v>0</v>
      </c>
      <c r="P148" s="276">
        <f t="shared" si="447"/>
        <v>1</v>
      </c>
      <c r="Q148" s="276">
        <f t="shared" si="447"/>
        <v>1</v>
      </c>
      <c r="R148" s="276">
        <f t="shared" si="447"/>
        <v>0</v>
      </c>
      <c r="S148" s="276">
        <f t="shared" si="447"/>
        <v>0</v>
      </c>
      <c r="T148" s="276">
        <f t="shared" si="447"/>
        <v>0</v>
      </c>
      <c r="U148" s="276">
        <f t="shared" si="447"/>
        <v>0</v>
      </c>
      <c r="V148" s="276">
        <f t="shared" si="403"/>
        <v>0</v>
      </c>
      <c r="W148" s="276">
        <f t="shared" si="403"/>
        <v>0</v>
      </c>
      <c r="X148" s="276">
        <f t="shared" si="403"/>
        <v>1</v>
      </c>
      <c r="Y148" s="276">
        <f t="shared" si="403"/>
        <v>1</v>
      </c>
      <c r="Z148" s="276">
        <f t="shared" si="403"/>
        <v>1</v>
      </c>
      <c r="AA148" s="276">
        <f t="shared" si="403"/>
        <v>0</v>
      </c>
      <c r="AB148" s="276">
        <f t="shared" si="403"/>
        <v>0</v>
      </c>
      <c r="AC148" s="276">
        <f t="shared" si="403"/>
        <v>0</v>
      </c>
      <c r="AD148" s="276">
        <f t="shared" ref="AD148:AH148" si="448">AD147</f>
        <v>0</v>
      </c>
      <c r="AE148" s="276">
        <f t="shared" si="448"/>
        <v>1</v>
      </c>
      <c r="AF148" s="276">
        <f t="shared" si="448"/>
        <v>1</v>
      </c>
      <c r="AG148" s="276">
        <f t="shared" si="448"/>
        <v>0</v>
      </c>
      <c r="AH148" s="276">
        <f t="shared" si="448"/>
        <v>1</v>
      </c>
      <c r="AI148" s="276">
        <f t="shared" ref="AI148:AJ148" si="449">AI147</f>
        <v>1</v>
      </c>
      <c r="AJ148" s="276">
        <f t="shared" si="449"/>
        <v>0</v>
      </c>
      <c r="AK148" s="276">
        <f t="shared" si="403"/>
        <v>1</v>
      </c>
    </row>
    <row r="149" spans="1:37" s="261" customFormat="1" ht="12" customHeight="1" x14ac:dyDescent="0.2">
      <c r="A149" s="262" t="s">
        <v>486</v>
      </c>
      <c r="B149" s="263" t="str">
        <f t="shared" si="394"/>
        <v>HCD400A</v>
      </c>
      <c r="C149" s="264"/>
      <c r="D149" s="265">
        <f t="shared" ref="D149:D203" si="450">D148</f>
        <v>1000</v>
      </c>
      <c r="E149" s="265">
        <f t="shared" si="396"/>
        <v>1800</v>
      </c>
      <c r="F149" s="264">
        <v>5.89</v>
      </c>
      <c r="G149" s="264" t="s">
        <v>221</v>
      </c>
      <c r="H149" s="264">
        <f t="shared" si="385"/>
        <v>603</v>
      </c>
      <c r="I149" s="264" t="str">
        <f t="shared" si="397"/>
        <v>843X1010X1066</v>
      </c>
      <c r="J149" s="264" t="str">
        <f t="shared" si="398"/>
        <v>1100</v>
      </c>
      <c r="K149" s="264" t="str">
        <f t="shared" si="399"/>
        <v>355</v>
      </c>
      <c r="L149" s="264" t="str">
        <f t="shared" si="446"/>
        <v>82</v>
      </c>
      <c r="M149" s="276">
        <f t="shared" si="424"/>
        <v>0</v>
      </c>
      <c r="N149" s="276">
        <f t="shared" ref="N149:U149" si="451">N148</f>
        <v>1</v>
      </c>
      <c r="O149" s="276">
        <f t="shared" si="451"/>
        <v>0</v>
      </c>
      <c r="P149" s="276">
        <f t="shared" si="451"/>
        <v>1</v>
      </c>
      <c r="Q149" s="276">
        <f t="shared" si="451"/>
        <v>1</v>
      </c>
      <c r="R149" s="276">
        <f t="shared" si="451"/>
        <v>0</v>
      </c>
      <c r="S149" s="276">
        <f t="shared" si="451"/>
        <v>0</v>
      </c>
      <c r="T149" s="276">
        <f t="shared" si="451"/>
        <v>0</v>
      </c>
      <c r="U149" s="276">
        <f t="shared" si="451"/>
        <v>0</v>
      </c>
      <c r="V149" s="276">
        <f t="shared" si="403"/>
        <v>0</v>
      </c>
      <c r="W149" s="276">
        <f t="shared" si="403"/>
        <v>0</v>
      </c>
      <c r="X149" s="276">
        <f t="shared" si="403"/>
        <v>1</v>
      </c>
      <c r="Y149" s="276">
        <f t="shared" si="403"/>
        <v>1</v>
      </c>
      <c r="Z149" s="276">
        <f t="shared" si="403"/>
        <v>1</v>
      </c>
      <c r="AA149" s="276">
        <f t="shared" si="403"/>
        <v>0</v>
      </c>
      <c r="AB149" s="276">
        <f t="shared" si="403"/>
        <v>0</v>
      </c>
      <c r="AC149" s="276">
        <f t="shared" si="403"/>
        <v>0</v>
      </c>
      <c r="AD149" s="276">
        <f t="shared" ref="AD149:AH149" si="452">AD148</f>
        <v>0</v>
      </c>
      <c r="AE149" s="276">
        <f t="shared" si="452"/>
        <v>1</v>
      </c>
      <c r="AF149" s="276">
        <f t="shared" si="452"/>
        <v>1</v>
      </c>
      <c r="AG149" s="276">
        <f t="shared" si="452"/>
        <v>0</v>
      </c>
      <c r="AH149" s="276">
        <f t="shared" si="452"/>
        <v>1</v>
      </c>
      <c r="AI149" s="276">
        <f t="shared" ref="AI149:AJ149" si="453">AI148</f>
        <v>1</v>
      </c>
      <c r="AJ149" s="276">
        <f t="shared" si="453"/>
        <v>0</v>
      </c>
      <c r="AK149" s="276">
        <f t="shared" si="403"/>
        <v>1</v>
      </c>
    </row>
    <row r="150" spans="1:37" s="261" customFormat="1" ht="12" customHeight="1" x14ac:dyDescent="0.2">
      <c r="A150" s="262" t="s">
        <v>486</v>
      </c>
      <c r="B150" s="263" t="s">
        <v>166</v>
      </c>
      <c r="C150" s="264"/>
      <c r="D150" s="265">
        <v>1000</v>
      </c>
      <c r="E150" s="265">
        <v>1800</v>
      </c>
      <c r="F150" s="264">
        <v>6.09</v>
      </c>
      <c r="G150" s="264" t="s">
        <v>222</v>
      </c>
      <c r="H150" s="264">
        <f t="shared" si="385"/>
        <v>792</v>
      </c>
      <c r="I150" s="264" t="s">
        <v>223</v>
      </c>
      <c r="J150" s="264" t="s">
        <v>224</v>
      </c>
      <c r="K150" s="264" t="s">
        <v>225</v>
      </c>
      <c r="L150" s="264" t="s">
        <v>215</v>
      </c>
      <c r="M150" s="276">
        <f t="shared" si="424"/>
        <v>0</v>
      </c>
      <c r="N150" s="276">
        <f t="shared" ref="N150:U150" si="454">N149</f>
        <v>1</v>
      </c>
      <c r="O150" s="276">
        <f t="shared" si="454"/>
        <v>0</v>
      </c>
      <c r="P150" s="276">
        <f t="shared" si="454"/>
        <v>1</v>
      </c>
      <c r="Q150" s="276">
        <f t="shared" si="454"/>
        <v>1</v>
      </c>
      <c r="R150" s="276">
        <f t="shared" si="454"/>
        <v>0</v>
      </c>
      <c r="S150" s="276">
        <f t="shared" si="454"/>
        <v>0</v>
      </c>
      <c r="T150" s="276">
        <f t="shared" si="454"/>
        <v>0</v>
      </c>
      <c r="U150" s="276">
        <f t="shared" si="454"/>
        <v>0</v>
      </c>
      <c r="V150" s="276">
        <f t="shared" si="403"/>
        <v>0</v>
      </c>
      <c r="W150" s="276">
        <f t="shared" si="403"/>
        <v>0</v>
      </c>
      <c r="X150" s="276">
        <f t="shared" si="403"/>
        <v>1</v>
      </c>
      <c r="Y150" s="276">
        <f t="shared" si="403"/>
        <v>1</v>
      </c>
      <c r="Z150" s="276">
        <f t="shared" si="403"/>
        <v>1</v>
      </c>
      <c r="AA150" s="276">
        <f t="shared" si="403"/>
        <v>0</v>
      </c>
      <c r="AB150" s="276">
        <f t="shared" si="403"/>
        <v>0</v>
      </c>
      <c r="AC150" s="276">
        <f t="shared" si="403"/>
        <v>0</v>
      </c>
      <c r="AD150" s="276">
        <f t="shared" ref="AD150:AH150" si="455">AD149</f>
        <v>0</v>
      </c>
      <c r="AE150" s="276">
        <f t="shared" si="455"/>
        <v>1</v>
      </c>
      <c r="AF150" s="276">
        <f t="shared" si="455"/>
        <v>1</v>
      </c>
      <c r="AG150" s="276">
        <f t="shared" si="455"/>
        <v>0</v>
      </c>
      <c r="AH150" s="276">
        <f t="shared" si="455"/>
        <v>1</v>
      </c>
      <c r="AI150" s="276">
        <f t="shared" ref="AI150:AJ150" si="456">AI149</f>
        <v>1</v>
      </c>
      <c r="AJ150" s="276">
        <f t="shared" si="456"/>
        <v>0</v>
      </c>
      <c r="AK150" s="276">
        <v>0</v>
      </c>
    </row>
    <row r="151" spans="1:37" s="261" customFormat="1" ht="12" customHeight="1" x14ac:dyDescent="0.2">
      <c r="A151" s="262" t="s">
        <v>486</v>
      </c>
      <c r="B151" s="263" t="str">
        <f t="shared" si="394"/>
        <v>HCT400A</v>
      </c>
      <c r="C151" s="264"/>
      <c r="D151" s="265">
        <f t="shared" si="450"/>
        <v>1000</v>
      </c>
      <c r="E151" s="265">
        <f t="shared" si="396"/>
        <v>1800</v>
      </c>
      <c r="F151" s="264">
        <v>6.49</v>
      </c>
      <c r="G151" s="264" t="str">
        <f>G150</f>
        <v>0,44</v>
      </c>
      <c r="H151" s="264">
        <f t="shared" si="385"/>
        <v>792</v>
      </c>
      <c r="I151" s="264" t="str">
        <f t="shared" si="397"/>
        <v>800X1052X1130</v>
      </c>
      <c r="J151" s="264" t="str">
        <f t="shared" si="398"/>
        <v>1450</v>
      </c>
      <c r="K151" s="264" t="str">
        <f t="shared" si="399"/>
        <v>375</v>
      </c>
      <c r="L151" s="264" t="str">
        <f t="shared" si="446"/>
        <v>82</v>
      </c>
      <c r="M151" s="276">
        <f t="shared" si="424"/>
        <v>0</v>
      </c>
      <c r="N151" s="276">
        <f t="shared" ref="N151:U151" si="457">N150</f>
        <v>1</v>
      </c>
      <c r="O151" s="276">
        <f t="shared" si="457"/>
        <v>0</v>
      </c>
      <c r="P151" s="276">
        <f t="shared" si="457"/>
        <v>1</v>
      </c>
      <c r="Q151" s="276">
        <f t="shared" si="457"/>
        <v>1</v>
      </c>
      <c r="R151" s="276">
        <f t="shared" si="457"/>
        <v>0</v>
      </c>
      <c r="S151" s="276">
        <f t="shared" si="457"/>
        <v>0</v>
      </c>
      <c r="T151" s="276">
        <f t="shared" si="457"/>
        <v>0</v>
      </c>
      <c r="U151" s="276">
        <f t="shared" si="457"/>
        <v>0</v>
      </c>
      <c r="V151" s="276">
        <f t="shared" si="403"/>
        <v>0</v>
      </c>
      <c r="W151" s="276">
        <f t="shared" si="403"/>
        <v>0</v>
      </c>
      <c r="X151" s="276">
        <f t="shared" si="403"/>
        <v>1</v>
      </c>
      <c r="Y151" s="276">
        <f t="shared" si="403"/>
        <v>1</v>
      </c>
      <c r="Z151" s="276">
        <f t="shared" si="403"/>
        <v>1</v>
      </c>
      <c r="AA151" s="276">
        <f t="shared" si="403"/>
        <v>0</v>
      </c>
      <c r="AB151" s="276">
        <f t="shared" si="403"/>
        <v>0</v>
      </c>
      <c r="AC151" s="276">
        <f t="shared" si="403"/>
        <v>0</v>
      </c>
      <c r="AD151" s="276">
        <f t="shared" ref="AD151:AH151" si="458">AD150</f>
        <v>0</v>
      </c>
      <c r="AE151" s="276">
        <f t="shared" si="458"/>
        <v>1</v>
      </c>
      <c r="AF151" s="276">
        <f t="shared" si="458"/>
        <v>1</v>
      </c>
      <c r="AG151" s="276">
        <f t="shared" si="458"/>
        <v>0</v>
      </c>
      <c r="AH151" s="276">
        <f t="shared" si="458"/>
        <v>1</v>
      </c>
      <c r="AI151" s="276">
        <f t="shared" ref="AI151:AJ151" si="459">AI150</f>
        <v>1</v>
      </c>
      <c r="AJ151" s="276">
        <f t="shared" si="459"/>
        <v>0</v>
      </c>
      <c r="AK151" s="276">
        <f t="shared" si="403"/>
        <v>0</v>
      </c>
    </row>
    <row r="152" spans="1:37" s="261" customFormat="1" ht="12" customHeight="1" x14ac:dyDescent="0.2">
      <c r="A152" s="262" t="s">
        <v>486</v>
      </c>
      <c r="B152" s="263" t="str">
        <f t="shared" si="394"/>
        <v>HCT400A</v>
      </c>
      <c r="C152" s="264"/>
      <c r="D152" s="265">
        <f t="shared" si="450"/>
        <v>1000</v>
      </c>
      <c r="E152" s="265">
        <f t="shared" si="396"/>
        <v>1800</v>
      </c>
      <c r="F152" s="264">
        <v>6.93</v>
      </c>
      <c r="G152" s="264" t="str">
        <f>G151</f>
        <v>0,44</v>
      </c>
      <c r="H152" s="264">
        <f t="shared" si="385"/>
        <v>792</v>
      </c>
      <c r="I152" s="264" t="str">
        <f t="shared" si="397"/>
        <v>800X1052X1130</v>
      </c>
      <c r="J152" s="264" t="str">
        <f t="shared" si="398"/>
        <v>1450</v>
      </c>
      <c r="K152" s="264" t="str">
        <f t="shared" si="399"/>
        <v>375</v>
      </c>
      <c r="L152" s="264" t="str">
        <f t="shared" si="446"/>
        <v>82</v>
      </c>
      <c r="M152" s="276">
        <f t="shared" si="424"/>
        <v>0</v>
      </c>
      <c r="N152" s="276">
        <f t="shared" ref="N152:U152" si="460">N151</f>
        <v>1</v>
      </c>
      <c r="O152" s="276">
        <f t="shared" si="460"/>
        <v>0</v>
      </c>
      <c r="P152" s="276">
        <f t="shared" si="460"/>
        <v>1</v>
      </c>
      <c r="Q152" s="276">
        <f t="shared" si="460"/>
        <v>1</v>
      </c>
      <c r="R152" s="276">
        <f t="shared" si="460"/>
        <v>0</v>
      </c>
      <c r="S152" s="276">
        <f t="shared" si="460"/>
        <v>0</v>
      </c>
      <c r="T152" s="276">
        <f t="shared" si="460"/>
        <v>0</v>
      </c>
      <c r="U152" s="276">
        <f t="shared" si="460"/>
        <v>0</v>
      </c>
      <c r="V152" s="276">
        <f t="shared" si="403"/>
        <v>0</v>
      </c>
      <c r="W152" s="276">
        <f t="shared" si="403"/>
        <v>0</v>
      </c>
      <c r="X152" s="276">
        <f t="shared" si="403"/>
        <v>1</v>
      </c>
      <c r="Y152" s="276">
        <f t="shared" si="403"/>
        <v>1</v>
      </c>
      <c r="Z152" s="276">
        <f t="shared" si="403"/>
        <v>1</v>
      </c>
      <c r="AA152" s="276">
        <f t="shared" si="403"/>
        <v>0</v>
      </c>
      <c r="AB152" s="276">
        <f t="shared" si="403"/>
        <v>0</v>
      </c>
      <c r="AC152" s="276">
        <f t="shared" si="403"/>
        <v>0</v>
      </c>
      <c r="AD152" s="276">
        <f t="shared" ref="AD152:AH152" si="461">AD151</f>
        <v>0</v>
      </c>
      <c r="AE152" s="276">
        <f t="shared" si="461"/>
        <v>1</v>
      </c>
      <c r="AF152" s="276">
        <f t="shared" si="461"/>
        <v>1</v>
      </c>
      <c r="AG152" s="276">
        <f t="shared" si="461"/>
        <v>0</v>
      </c>
      <c r="AH152" s="276">
        <f t="shared" si="461"/>
        <v>1</v>
      </c>
      <c r="AI152" s="276">
        <f t="shared" ref="AI152:AJ152" si="462">AI151</f>
        <v>1</v>
      </c>
      <c r="AJ152" s="276">
        <f t="shared" si="462"/>
        <v>0</v>
      </c>
      <c r="AK152" s="276">
        <f t="shared" si="403"/>
        <v>0</v>
      </c>
    </row>
    <row r="153" spans="1:37" s="261" customFormat="1" ht="12" customHeight="1" x14ac:dyDescent="0.2">
      <c r="A153" s="262" t="s">
        <v>486</v>
      </c>
      <c r="B153" s="263" t="str">
        <f t="shared" si="394"/>
        <v>HCT400A</v>
      </c>
      <c r="C153" s="264"/>
      <c r="D153" s="265">
        <f t="shared" si="450"/>
        <v>1000</v>
      </c>
      <c r="E153" s="265">
        <f t="shared" si="396"/>
        <v>1800</v>
      </c>
      <c r="F153" s="264">
        <v>7.42</v>
      </c>
      <c r="G153" s="264" t="s">
        <v>212</v>
      </c>
      <c r="H153" s="264">
        <f t="shared" si="385"/>
        <v>738</v>
      </c>
      <c r="I153" s="264" t="str">
        <f t="shared" si="397"/>
        <v>800X1052X1130</v>
      </c>
      <c r="J153" s="264" t="str">
        <f t="shared" si="398"/>
        <v>1450</v>
      </c>
      <c r="K153" s="264" t="str">
        <f t="shared" si="399"/>
        <v>375</v>
      </c>
      <c r="L153" s="264" t="str">
        <f t="shared" si="446"/>
        <v>82</v>
      </c>
      <c r="M153" s="276">
        <f t="shared" si="424"/>
        <v>0</v>
      </c>
      <c r="N153" s="276">
        <f t="shared" ref="N153:U153" si="463">N152</f>
        <v>1</v>
      </c>
      <c r="O153" s="276">
        <f t="shared" si="463"/>
        <v>0</v>
      </c>
      <c r="P153" s="276">
        <f t="shared" si="463"/>
        <v>1</v>
      </c>
      <c r="Q153" s="276">
        <f t="shared" si="463"/>
        <v>1</v>
      </c>
      <c r="R153" s="276">
        <f t="shared" si="463"/>
        <v>0</v>
      </c>
      <c r="S153" s="276">
        <f t="shared" si="463"/>
        <v>0</v>
      </c>
      <c r="T153" s="276">
        <f t="shared" si="463"/>
        <v>0</v>
      </c>
      <c r="U153" s="276">
        <f t="shared" si="463"/>
        <v>0</v>
      </c>
      <c r="V153" s="276">
        <f t="shared" si="403"/>
        <v>0</v>
      </c>
      <c r="W153" s="276">
        <f t="shared" si="403"/>
        <v>0</v>
      </c>
      <c r="X153" s="276">
        <f t="shared" si="403"/>
        <v>1</v>
      </c>
      <c r="Y153" s="276">
        <f t="shared" si="403"/>
        <v>1</v>
      </c>
      <c r="Z153" s="276">
        <f t="shared" si="403"/>
        <v>1</v>
      </c>
      <c r="AA153" s="276">
        <f t="shared" si="403"/>
        <v>0</v>
      </c>
      <c r="AB153" s="276">
        <f t="shared" si="403"/>
        <v>0</v>
      </c>
      <c r="AC153" s="276">
        <f t="shared" si="403"/>
        <v>0</v>
      </c>
      <c r="AD153" s="276">
        <f t="shared" ref="AD153:AH153" si="464">AD152</f>
        <v>0</v>
      </c>
      <c r="AE153" s="276">
        <f t="shared" si="464"/>
        <v>1</v>
      </c>
      <c r="AF153" s="276">
        <f t="shared" si="464"/>
        <v>1</v>
      </c>
      <c r="AG153" s="276">
        <f t="shared" si="464"/>
        <v>0</v>
      </c>
      <c r="AH153" s="276">
        <f t="shared" si="464"/>
        <v>1</v>
      </c>
      <c r="AI153" s="276">
        <f t="shared" ref="AI153:AJ153" si="465">AI152</f>
        <v>1</v>
      </c>
      <c r="AJ153" s="276">
        <f t="shared" si="465"/>
        <v>0</v>
      </c>
      <c r="AK153" s="276">
        <f t="shared" si="403"/>
        <v>0</v>
      </c>
    </row>
    <row r="154" spans="1:37" s="261" customFormat="1" ht="12" customHeight="1" x14ac:dyDescent="0.2">
      <c r="A154" s="262" t="s">
        <v>486</v>
      </c>
      <c r="B154" s="263" t="str">
        <f t="shared" si="394"/>
        <v>HCT400A</v>
      </c>
      <c r="C154" s="264"/>
      <c r="D154" s="265">
        <f t="shared" si="450"/>
        <v>1000</v>
      </c>
      <c r="E154" s="265">
        <f t="shared" si="396"/>
        <v>1800</v>
      </c>
      <c r="F154" s="264">
        <v>7.95</v>
      </c>
      <c r="G154" s="264" t="s">
        <v>226</v>
      </c>
      <c r="H154" s="264">
        <f t="shared" si="385"/>
        <v>684</v>
      </c>
      <c r="I154" s="264" t="str">
        <f t="shared" si="397"/>
        <v>800X1052X1130</v>
      </c>
      <c r="J154" s="264" t="str">
        <f t="shared" si="398"/>
        <v>1450</v>
      </c>
      <c r="K154" s="264" t="str">
        <f t="shared" si="399"/>
        <v>375</v>
      </c>
      <c r="L154" s="264" t="str">
        <f t="shared" si="446"/>
        <v>82</v>
      </c>
      <c r="M154" s="276">
        <f t="shared" si="424"/>
        <v>0</v>
      </c>
      <c r="N154" s="276">
        <f t="shared" ref="N154:U154" si="466">N153</f>
        <v>1</v>
      </c>
      <c r="O154" s="276">
        <f t="shared" si="466"/>
        <v>0</v>
      </c>
      <c r="P154" s="276">
        <f t="shared" si="466"/>
        <v>1</v>
      </c>
      <c r="Q154" s="276">
        <f t="shared" si="466"/>
        <v>1</v>
      </c>
      <c r="R154" s="276">
        <f t="shared" si="466"/>
        <v>0</v>
      </c>
      <c r="S154" s="276">
        <f t="shared" si="466"/>
        <v>0</v>
      </c>
      <c r="T154" s="276">
        <f t="shared" si="466"/>
        <v>0</v>
      </c>
      <c r="U154" s="276">
        <f t="shared" si="466"/>
        <v>0</v>
      </c>
      <c r="V154" s="276">
        <f t="shared" si="403"/>
        <v>0</v>
      </c>
      <c r="W154" s="276">
        <f t="shared" si="403"/>
        <v>0</v>
      </c>
      <c r="X154" s="276">
        <f t="shared" si="403"/>
        <v>1</v>
      </c>
      <c r="Y154" s="276">
        <f t="shared" si="403"/>
        <v>1</v>
      </c>
      <c r="Z154" s="276">
        <f t="shared" si="403"/>
        <v>1</v>
      </c>
      <c r="AA154" s="276">
        <f t="shared" si="403"/>
        <v>0</v>
      </c>
      <c r="AB154" s="276">
        <f t="shared" si="403"/>
        <v>0</v>
      </c>
      <c r="AC154" s="276">
        <f t="shared" si="403"/>
        <v>0</v>
      </c>
      <c r="AD154" s="276">
        <f t="shared" ref="AD154:AH154" si="467">AD153</f>
        <v>0</v>
      </c>
      <c r="AE154" s="276">
        <f t="shared" si="467"/>
        <v>1</v>
      </c>
      <c r="AF154" s="276">
        <f t="shared" si="467"/>
        <v>1</v>
      </c>
      <c r="AG154" s="276">
        <f t="shared" si="467"/>
        <v>0</v>
      </c>
      <c r="AH154" s="276">
        <f t="shared" si="467"/>
        <v>1</v>
      </c>
      <c r="AI154" s="276">
        <f t="shared" ref="AI154:AJ154" si="468">AI153</f>
        <v>1</v>
      </c>
      <c r="AJ154" s="276">
        <f t="shared" si="468"/>
        <v>0</v>
      </c>
      <c r="AK154" s="276">
        <f t="shared" si="403"/>
        <v>0</v>
      </c>
    </row>
    <row r="155" spans="1:37" s="261" customFormat="1" ht="12" customHeight="1" x14ac:dyDescent="0.2">
      <c r="A155" s="262" t="s">
        <v>486</v>
      </c>
      <c r="B155" s="263" t="str">
        <f t="shared" si="394"/>
        <v>HCT400A</v>
      </c>
      <c r="C155" s="264"/>
      <c r="D155" s="265">
        <f t="shared" si="450"/>
        <v>1000</v>
      </c>
      <c r="E155" s="265">
        <f t="shared" si="396"/>
        <v>1800</v>
      </c>
      <c r="F155" s="264">
        <v>8.4</v>
      </c>
      <c r="G155" s="264" t="s">
        <v>227</v>
      </c>
      <c r="H155" s="264">
        <f t="shared" si="385"/>
        <v>639</v>
      </c>
      <c r="I155" s="264" t="str">
        <f t="shared" si="397"/>
        <v>800X1052X1130</v>
      </c>
      <c r="J155" s="264" t="str">
        <f t="shared" si="398"/>
        <v>1450</v>
      </c>
      <c r="K155" s="264" t="str">
        <f t="shared" si="399"/>
        <v>375</v>
      </c>
      <c r="L155" s="264" t="str">
        <f t="shared" si="446"/>
        <v>82</v>
      </c>
      <c r="M155" s="276">
        <f t="shared" si="424"/>
        <v>0</v>
      </c>
      <c r="N155" s="276">
        <f t="shared" ref="N155:U155" si="469">N154</f>
        <v>1</v>
      </c>
      <c r="O155" s="276">
        <f t="shared" si="469"/>
        <v>0</v>
      </c>
      <c r="P155" s="276">
        <f t="shared" si="469"/>
        <v>1</v>
      </c>
      <c r="Q155" s="276">
        <f t="shared" si="469"/>
        <v>1</v>
      </c>
      <c r="R155" s="276">
        <f t="shared" si="469"/>
        <v>0</v>
      </c>
      <c r="S155" s="276">
        <f t="shared" si="469"/>
        <v>0</v>
      </c>
      <c r="T155" s="276">
        <f t="shared" si="469"/>
        <v>0</v>
      </c>
      <c r="U155" s="276">
        <f t="shared" si="469"/>
        <v>0</v>
      </c>
      <c r="V155" s="276">
        <f t="shared" si="403"/>
        <v>0</v>
      </c>
      <c r="W155" s="276">
        <f t="shared" si="403"/>
        <v>0</v>
      </c>
      <c r="X155" s="276">
        <f t="shared" si="403"/>
        <v>1</v>
      </c>
      <c r="Y155" s="276">
        <f t="shared" si="403"/>
        <v>1</v>
      </c>
      <c r="Z155" s="276">
        <f t="shared" si="403"/>
        <v>1</v>
      </c>
      <c r="AA155" s="276">
        <f t="shared" si="403"/>
        <v>0</v>
      </c>
      <c r="AB155" s="276">
        <f t="shared" si="403"/>
        <v>0</v>
      </c>
      <c r="AC155" s="276">
        <f t="shared" si="403"/>
        <v>0</v>
      </c>
      <c r="AD155" s="276">
        <f t="shared" ref="AD155:AH155" si="470">AD154</f>
        <v>0</v>
      </c>
      <c r="AE155" s="276">
        <f t="shared" si="470"/>
        <v>1</v>
      </c>
      <c r="AF155" s="276">
        <f t="shared" si="470"/>
        <v>1</v>
      </c>
      <c r="AG155" s="276">
        <f t="shared" si="470"/>
        <v>0</v>
      </c>
      <c r="AH155" s="276">
        <f t="shared" si="470"/>
        <v>1</v>
      </c>
      <c r="AI155" s="276">
        <f t="shared" ref="AI155:AJ155" si="471">AI154</f>
        <v>1</v>
      </c>
      <c r="AJ155" s="276">
        <f t="shared" si="471"/>
        <v>0</v>
      </c>
      <c r="AK155" s="276">
        <f t="shared" si="403"/>
        <v>0</v>
      </c>
    </row>
    <row r="156" spans="1:37" s="261" customFormat="1" ht="12" customHeight="1" x14ac:dyDescent="0.2">
      <c r="A156" s="262" t="s">
        <v>486</v>
      </c>
      <c r="B156" s="263" t="str">
        <f t="shared" si="394"/>
        <v>HCT400A</v>
      </c>
      <c r="C156" s="264"/>
      <c r="D156" s="265">
        <f t="shared" si="450"/>
        <v>1000</v>
      </c>
      <c r="E156" s="265">
        <f t="shared" si="396"/>
        <v>1800</v>
      </c>
      <c r="F156" s="264">
        <v>9</v>
      </c>
      <c r="G156" s="264" t="s">
        <v>228</v>
      </c>
      <c r="H156" s="264">
        <f t="shared" si="385"/>
        <v>586.80000000000007</v>
      </c>
      <c r="I156" s="264" t="str">
        <f t="shared" si="397"/>
        <v>800X1052X1130</v>
      </c>
      <c r="J156" s="264" t="str">
        <f t="shared" si="398"/>
        <v>1450</v>
      </c>
      <c r="K156" s="264" t="str">
        <f t="shared" si="399"/>
        <v>375</v>
      </c>
      <c r="L156" s="264" t="str">
        <f t="shared" si="446"/>
        <v>82</v>
      </c>
      <c r="M156" s="276">
        <f t="shared" si="424"/>
        <v>0</v>
      </c>
      <c r="N156" s="276">
        <f t="shared" ref="N156:U156" si="472">N155</f>
        <v>1</v>
      </c>
      <c r="O156" s="276">
        <f t="shared" si="472"/>
        <v>0</v>
      </c>
      <c r="P156" s="276">
        <f t="shared" si="472"/>
        <v>1</v>
      </c>
      <c r="Q156" s="276">
        <f t="shared" si="472"/>
        <v>1</v>
      </c>
      <c r="R156" s="276">
        <f t="shared" si="472"/>
        <v>0</v>
      </c>
      <c r="S156" s="276">
        <f t="shared" si="472"/>
        <v>0</v>
      </c>
      <c r="T156" s="276">
        <f t="shared" si="472"/>
        <v>0</v>
      </c>
      <c r="U156" s="276">
        <f t="shared" si="472"/>
        <v>0</v>
      </c>
      <c r="V156" s="276">
        <f t="shared" si="403"/>
        <v>0</v>
      </c>
      <c r="W156" s="276">
        <f t="shared" ref="W156:AK156" si="473">W155</f>
        <v>0</v>
      </c>
      <c r="X156" s="276">
        <f t="shared" si="473"/>
        <v>1</v>
      </c>
      <c r="Y156" s="276">
        <f t="shared" si="473"/>
        <v>1</v>
      </c>
      <c r="Z156" s="276">
        <f t="shared" si="473"/>
        <v>1</v>
      </c>
      <c r="AA156" s="276">
        <f t="shared" si="473"/>
        <v>0</v>
      </c>
      <c r="AB156" s="276">
        <f t="shared" si="473"/>
        <v>0</v>
      </c>
      <c r="AC156" s="276">
        <f t="shared" si="473"/>
        <v>0</v>
      </c>
      <c r="AD156" s="276">
        <f>AD155</f>
        <v>0</v>
      </c>
      <c r="AE156" s="276">
        <f t="shared" ref="AE156:AH156" si="474">AE155</f>
        <v>1</v>
      </c>
      <c r="AF156" s="276">
        <f t="shared" si="474"/>
        <v>1</v>
      </c>
      <c r="AG156" s="276">
        <f t="shared" si="474"/>
        <v>0</v>
      </c>
      <c r="AH156" s="276">
        <f t="shared" si="474"/>
        <v>1</v>
      </c>
      <c r="AI156" s="276">
        <f t="shared" ref="AI156:AJ156" si="475">AI155</f>
        <v>1</v>
      </c>
      <c r="AJ156" s="276">
        <f t="shared" si="475"/>
        <v>0</v>
      </c>
      <c r="AK156" s="276">
        <f t="shared" si="473"/>
        <v>0</v>
      </c>
    </row>
    <row r="157" spans="1:37" s="261" customFormat="1" ht="12" customHeight="1" x14ac:dyDescent="0.2">
      <c r="A157" s="262" t="s">
        <v>486</v>
      </c>
      <c r="B157" s="263" t="str">
        <f t="shared" si="394"/>
        <v>HCT400A</v>
      </c>
      <c r="C157" s="264"/>
      <c r="D157" s="265">
        <f t="shared" si="450"/>
        <v>1000</v>
      </c>
      <c r="E157" s="265">
        <f t="shared" si="396"/>
        <v>1800</v>
      </c>
      <c r="F157" s="264">
        <v>9.4700000000000006</v>
      </c>
      <c r="G157" s="264" t="str">
        <f>G156</f>
        <v>0,326</v>
      </c>
      <c r="H157" s="264">
        <f t="shared" si="385"/>
        <v>586.80000000000007</v>
      </c>
      <c r="I157" s="264" t="str">
        <f t="shared" si="397"/>
        <v>800X1052X1130</v>
      </c>
      <c r="J157" s="264" t="str">
        <f t="shared" si="398"/>
        <v>1450</v>
      </c>
      <c r="K157" s="264" t="str">
        <f t="shared" si="399"/>
        <v>375</v>
      </c>
      <c r="L157" s="264" t="str">
        <f t="shared" si="446"/>
        <v>82</v>
      </c>
      <c r="M157" s="276">
        <f t="shared" si="424"/>
        <v>0</v>
      </c>
      <c r="N157" s="276">
        <f t="shared" ref="N157:U157" si="476">N156</f>
        <v>1</v>
      </c>
      <c r="O157" s="276">
        <f t="shared" si="476"/>
        <v>0</v>
      </c>
      <c r="P157" s="276">
        <f t="shared" si="476"/>
        <v>1</v>
      </c>
      <c r="Q157" s="276">
        <f t="shared" si="476"/>
        <v>1</v>
      </c>
      <c r="R157" s="276">
        <f t="shared" si="476"/>
        <v>0</v>
      </c>
      <c r="S157" s="276">
        <f t="shared" si="476"/>
        <v>0</v>
      </c>
      <c r="T157" s="276">
        <f t="shared" si="476"/>
        <v>0</v>
      </c>
      <c r="U157" s="276">
        <f t="shared" si="476"/>
        <v>0</v>
      </c>
      <c r="V157" s="276">
        <f t="shared" ref="V157:AK178" si="477">V156</f>
        <v>0</v>
      </c>
      <c r="W157" s="276">
        <f t="shared" si="477"/>
        <v>0</v>
      </c>
      <c r="X157" s="276">
        <f t="shared" si="477"/>
        <v>1</v>
      </c>
      <c r="Y157" s="276">
        <f t="shared" si="477"/>
        <v>1</v>
      </c>
      <c r="Z157" s="276">
        <f t="shared" si="477"/>
        <v>1</v>
      </c>
      <c r="AA157" s="276">
        <f t="shared" si="477"/>
        <v>0</v>
      </c>
      <c r="AB157" s="276">
        <f t="shared" si="477"/>
        <v>0</v>
      </c>
      <c r="AC157" s="276">
        <f t="shared" si="477"/>
        <v>0</v>
      </c>
      <c r="AD157" s="276">
        <f t="shared" ref="AD157:AH157" si="478">AD156</f>
        <v>0</v>
      </c>
      <c r="AE157" s="276">
        <f t="shared" si="478"/>
        <v>1</v>
      </c>
      <c r="AF157" s="276">
        <f t="shared" si="478"/>
        <v>1</v>
      </c>
      <c r="AG157" s="276">
        <f t="shared" si="478"/>
        <v>0</v>
      </c>
      <c r="AH157" s="276">
        <f t="shared" si="478"/>
        <v>1</v>
      </c>
      <c r="AI157" s="276">
        <f t="shared" ref="AI157:AJ157" si="479">AI156</f>
        <v>1</v>
      </c>
      <c r="AJ157" s="276">
        <f t="shared" si="479"/>
        <v>0</v>
      </c>
      <c r="AK157" s="276">
        <f t="shared" si="477"/>
        <v>0</v>
      </c>
    </row>
    <row r="158" spans="1:37" s="261" customFormat="1" ht="12" customHeight="1" x14ac:dyDescent="0.2">
      <c r="A158" s="262" t="s">
        <v>486</v>
      </c>
      <c r="B158" s="263" t="s">
        <v>193</v>
      </c>
      <c r="C158" s="264"/>
      <c r="D158" s="265">
        <v>1000</v>
      </c>
      <c r="E158" s="265">
        <v>2100</v>
      </c>
      <c r="F158" s="264">
        <v>8.15</v>
      </c>
      <c r="G158" s="264" t="s">
        <v>222</v>
      </c>
      <c r="H158" s="264">
        <f t="shared" si="385"/>
        <v>924</v>
      </c>
      <c r="I158" s="264" t="s">
        <v>229</v>
      </c>
      <c r="J158" s="264" t="s">
        <v>38</v>
      </c>
      <c r="K158" s="264" t="s">
        <v>230</v>
      </c>
      <c r="L158" s="264" t="s">
        <v>231</v>
      </c>
      <c r="M158" s="276">
        <f t="shared" si="424"/>
        <v>0</v>
      </c>
      <c r="N158" s="276">
        <f t="shared" ref="N158:U158" si="480">N157</f>
        <v>1</v>
      </c>
      <c r="O158" s="276">
        <f t="shared" si="480"/>
        <v>0</v>
      </c>
      <c r="P158" s="276">
        <f t="shared" si="480"/>
        <v>1</v>
      </c>
      <c r="Q158" s="276">
        <f t="shared" si="480"/>
        <v>1</v>
      </c>
      <c r="R158" s="276">
        <f t="shared" si="480"/>
        <v>0</v>
      </c>
      <c r="S158" s="276">
        <f t="shared" si="480"/>
        <v>0</v>
      </c>
      <c r="T158" s="276">
        <f t="shared" si="480"/>
        <v>0</v>
      </c>
      <c r="U158" s="276">
        <f t="shared" si="480"/>
        <v>0</v>
      </c>
      <c r="V158" s="276">
        <f t="shared" si="477"/>
        <v>0</v>
      </c>
      <c r="W158" s="276">
        <f t="shared" si="477"/>
        <v>0</v>
      </c>
      <c r="X158" s="276">
        <f t="shared" si="477"/>
        <v>1</v>
      </c>
      <c r="Y158" s="276">
        <f t="shared" si="477"/>
        <v>1</v>
      </c>
      <c r="Z158" s="276">
        <f t="shared" si="477"/>
        <v>1</v>
      </c>
      <c r="AA158" s="276">
        <f t="shared" si="477"/>
        <v>0</v>
      </c>
      <c r="AB158" s="276">
        <f t="shared" si="477"/>
        <v>0</v>
      </c>
      <c r="AC158" s="276">
        <f t="shared" si="477"/>
        <v>0</v>
      </c>
      <c r="AD158" s="276">
        <f t="shared" ref="AD158:AH158" si="481">AD157</f>
        <v>0</v>
      </c>
      <c r="AE158" s="276">
        <f t="shared" si="481"/>
        <v>1</v>
      </c>
      <c r="AF158" s="276">
        <f t="shared" si="481"/>
        <v>1</v>
      </c>
      <c r="AG158" s="276">
        <f t="shared" si="481"/>
        <v>0</v>
      </c>
      <c r="AH158" s="276">
        <f t="shared" si="481"/>
        <v>1</v>
      </c>
      <c r="AI158" s="276">
        <f t="shared" ref="AI158:AJ158" si="482">AI157</f>
        <v>1</v>
      </c>
      <c r="AJ158" s="276">
        <f t="shared" si="482"/>
        <v>0</v>
      </c>
      <c r="AK158" s="276">
        <f t="shared" si="477"/>
        <v>0</v>
      </c>
    </row>
    <row r="159" spans="1:37" s="261" customFormat="1" ht="12" customHeight="1" x14ac:dyDescent="0.2">
      <c r="A159" s="262" t="s">
        <v>486</v>
      </c>
      <c r="B159" s="263" t="str">
        <f t="shared" si="394"/>
        <v>HCT400A/1</v>
      </c>
      <c r="C159" s="264"/>
      <c r="D159" s="265">
        <f t="shared" si="450"/>
        <v>1000</v>
      </c>
      <c r="E159" s="265">
        <f t="shared" si="396"/>
        <v>2100</v>
      </c>
      <c r="F159" s="264">
        <v>8.69</v>
      </c>
      <c r="G159" s="264" t="str">
        <f>G158</f>
        <v>0,44</v>
      </c>
      <c r="H159" s="264">
        <f t="shared" si="385"/>
        <v>924</v>
      </c>
      <c r="I159" s="264" t="str">
        <f t="shared" si="397"/>
        <v>869X1100X1275</v>
      </c>
      <c r="J159" s="264" t="str">
        <f t="shared" si="398"/>
        <v>1500</v>
      </c>
      <c r="K159" s="264" t="str">
        <f t="shared" si="399"/>
        <v>465</v>
      </c>
      <c r="L159" s="264" t="str">
        <f t="shared" si="446"/>
        <v>120</v>
      </c>
      <c r="M159" s="276">
        <f t="shared" si="424"/>
        <v>0</v>
      </c>
      <c r="N159" s="276">
        <f t="shared" ref="N159:U159" si="483">N158</f>
        <v>1</v>
      </c>
      <c r="O159" s="276">
        <f t="shared" si="483"/>
        <v>0</v>
      </c>
      <c r="P159" s="276">
        <f t="shared" si="483"/>
        <v>1</v>
      </c>
      <c r="Q159" s="276">
        <f t="shared" si="483"/>
        <v>1</v>
      </c>
      <c r="R159" s="276">
        <f t="shared" si="483"/>
        <v>0</v>
      </c>
      <c r="S159" s="276">
        <f t="shared" si="483"/>
        <v>0</v>
      </c>
      <c r="T159" s="276">
        <f t="shared" si="483"/>
        <v>0</v>
      </c>
      <c r="U159" s="276">
        <f t="shared" si="483"/>
        <v>0</v>
      </c>
      <c r="V159" s="276">
        <f t="shared" si="477"/>
        <v>0</v>
      </c>
      <c r="W159" s="276">
        <f t="shared" si="477"/>
        <v>0</v>
      </c>
      <c r="X159" s="276">
        <f t="shared" si="477"/>
        <v>1</v>
      </c>
      <c r="Y159" s="276">
        <f t="shared" si="477"/>
        <v>1</v>
      </c>
      <c r="Z159" s="276">
        <f t="shared" si="477"/>
        <v>1</v>
      </c>
      <c r="AA159" s="276">
        <f t="shared" si="477"/>
        <v>0</v>
      </c>
      <c r="AB159" s="276">
        <f t="shared" si="477"/>
        <v>0</v>
      </c>
      <c r="AC159" s="276">
        <f t="shared" si="477"/>
        <v>0</v>
      </c>
      <c r="AD159" s="276">
        <f t="shared" ref="AD159:AH159" si="484">AD158</f>
        <v>0</v>
      </c>
      <c r="AE159" s="276">
        <f t="shared" si="484"/>
        <v>1</v>
      </c>
      <c r="AF159" s="276">
        <f t="shared" si="484"/>
        <v>1</v>
      </c>
      <c r="AG159" s="276">
        <f t="shared" si="484"/>
        <v>0</v>
      </c>
      <c r="AH159" s="276">
        <f t="shared" si="484"/>
        <v>1</v>
      </c>
      <c r="AI159" s="276">
        <f t="shared" ref="AI159:AJ159" si="485">AI158</f>
        <v>1</v>
      </c>
      <c r="AJ159" s="276">
        <f t="shared" si="485"/>
        <v>0</v>
      </c>
      <c r="AK159" s="276">
        <f t="shared" si="477"/>
        <v>0</v>
      </c>
    </row>
    <row r="160" spans="1:37" s="261" customFormat="1" ht="12" customHeight="1" x14ac:dyDescent="0.2">
      <c r="A160" s="262" t="s">
        <v>486</v>
      </c>
      <c r="B160" s="263" t="str">
        <f t="shared" si="394"/>
        <v>HCT400A/1</v>
      </c>
      <c r="C160" s="264"/>
      <c r="D160" s="265">
        <f t="shared" si="450"/>
        <v>1000</v>
      </c>
      <c r="E160" s="265">
        <f t="shared" si="396"/>
        <v>2100</v>
      </c>
      <c r="F160" s="264">
        <v>9.27</v>
      </c>
      <c r="G160" s="264" t="str">
        <f>G159</f>
        <v>0,44</v>
      </c>
      <c r="H160" s="264">
        <f t="shared" si="385"/>
        <v>924</v>
      </c>
      <c r="I160" s="264" t="str">
        <f t="shared" si="397"/>
        <v>869X1100X1275</v>
      </c>
      <c r="J160" s="264" t="str">
        <f t="shared" si="398"/>
        <v>1500</v>
      </c>
      <c r="K160" s="264" t="str">
        <f t="shared" si="399"/>
        <v>465</v>
      </c>
      <c r="L160" s="264" t="str">
        <f t="shared" si="446"/>
        <v>120</v>
      </c>
      <c r="M160" s="276">
        <f t="shared" si="424"/>
        <v>0</v>
      </c>
      <c r="N160" s="276">
        <f t="shared" ref="N160:U160" si="486">N159</f>
        <v>1</v>
      </c>
      <c r="O160" s="276">
        <f t="shared" si="486"/>
        <v>0</v>
      </c>
      <c r="P160" s="276">
        <f t="shared" si="486"/>
        <v>1</v>
      </c>
      <c r="Q160" s="276">
        <f t="shared" si="486"/>
        <v>1</v>
      </c>
      <c r="R160" s="276">
        <f t="shared" si="486"/>
        <v>0</v>
      </c>
      <c r="S160" s="276">
        <f t="shared" si="486"/>
        <v>0</v>
      </c>
      <c r="T160" s="276">
        <f t="shared" si="486"/>
        <v>0</v>
      </c>
      <c r="U160" s="276">
        <f t="shared" si="486"/>
        <v>0</v>
      </c>
      <c r="V160" s="276">
        <f t="shared" si="477"/>
        <v>0</v>
      </c>
      <c r="W160" s="276">
        <f t="shared" si="477"/>
        <v>0</v>
      </c>
      <c r="X160" s="276">
        <f t="shared" si="477"/>
        <v>1</v>
      </c>
      <c r="Y160" s="276">
        <f t="shared" si="477"/>
        <v>1</v>
      </c>
      <c r="Z160" s="276">
        <f t="shared" si="477"/>
        <v>1</v>
      </c>
      <c r="AA160" s="276">
        <f t="shared" si="477"/>
        <v>0</v>
      </c>
      <c r="AB160" s="276">
        <f t="shared" si="477"/>
        <v>0</v>
      </c>
      <c r="AC160" s="276">
        <f t="shared" si="477"/>
        <v>0</v>
      </c>
      <c r="AD160" s="276">
        <f t="shared" ref="AD160:AH160" si="487">AD159</f>
        <v>0</v>
      </c>
      <c r="AE160" s="276">
        <f t="shared" si="487"/>
        <v>1</v>
      </c>
      <c r="AF160" s="276">
        <f t="shared" si="487"/>
        <v>1</v>
      </c>
      <c r="AG160" s="276">
        <f t="shared" si="487"/>
        <v>0</v>
      </c>
      <c r="AH160" s="276">
        <f t="shared" si="487"/>
        <v>1</v>
      </c>
      <c r="AI160" s="276">
        <f t="shared" ref="AI160:AJ160" si="488">AI159</f>
        <v>1</v>
      </c>
      <c r="AJ160" s="276">
        <f t="shared" si="488"/>
        <v>0</v>
      </c>
      <c r="AK160" s="276">
        <f t="shared" si="477"/>
        <v>0</v>
      </c>
    </row>
    <row r="161" spans="1:37" s="261" customFormat="1" ht="12" customHeight="1" x14ac:dyDescent="0.2">
      <c r="A161" s="262" t="s">
        <v>486</v>
      </c>
      <c r="B161" s="263" t="str">
        <f t="shared" si="394"/>
        <v>HCT400A/1</v>
      </c>
      <c r="C161" s="264"/>
      <c r="D161" s="265">
        <f t="shared" si="450"/>
        <v>1000</v>
      </c>
      <c r="E161" s="265">
        <f t="shared" si="396"/>
        <v>2100</v>
      </c>
      <c r="F161" s="264">
        <v>9.94</v>
      </c>
      <c r="G161" s="264" t="s">
        <v>232</v>
      </c>
      <c r="H161" s="264">
        <f t="shared" si="385"/>
        <v>882</v>
      </c>
      <c r="I161" s="264" t="str">
        <f t="shared" si="397"/>
        <v>869X1100X1275</v>
      </c>
      <c r="J161" s="264" t="str">
        <f t="shared" si="398"/>
        <v>1500</v>
      </c>
      <c r="K161" s="264" t="str">
        <f t="shared" si="399"/>
        <v>465</v>
      </c>
      <c r="L161" s="264" t="str">
        <f t="shared" si="446"/>
        <v>120</v>
      </c>
      <c r="M161" s="276">
        <f t="shared" si="424"/>
        <v>0</v>
      </c>
      <c r="N161" s="276">
        <f t="shared" ref="N161:U161" si="489">N160</f>
        <v>1</v>
      </c>
      <c r="O161" s="276">
        <f t="shared" si="489"/>
        <v>0</v>
      </c>
      <c r="P161" s="276">
        <f t="shared" si="489"/>
        <v>1</v>
      </c>
      <c r="Q161" s="276">
        <f t="shared" si="489"/>
        <v>1</v>
      </c>
      <c r="R161" s="276">
        <f t="shared" si="489"/>
        <v>0</v>
      </c>
      <c r="S161" s="276">
        <f t="shared" si="489"/>
        <v>0</v>
      </c>
      <c r="T161" s="276">
        <f t="shared" si="489"/>
        <v>0</v>
      </c>
      <c r="U161" s="276">
        <f t="shared" si="489"/>
        <v>0</v>
      </c>
      <c r="V161" s="276">
        <f t="shared" si="477"/>
        <v>0</v>
      </c>
      <c r="W161" s="276">
        <f t="shared" si="477"/>
        <v>0</v>
      </c>
      <c r="X161" s="276">
        <f t="shared" si="477"/>
        <v>1</v>
      </c>
      <c r="Y161" s="276">
        <f t="shared" si="477"/>
        <v>1</v>
      </c>
      <c r="Z161" s="276">
        <f t="shared" si="477"/>
        <v>1</v>
      </c>
      <c r="AA161" s="276">
        <f t="shared" si="477"/>
        <v>0</v>
      </c>
      <c r="AB161" s="276">
        <f t="shared" si="477"/>
        <v>0</v>
      </c>
      <c r="AC161" s="276">
        <f t="shared" si="477"/>
        <v>0</v>
      </c>
      <c r="AD161" s="276">
        <f t="shared" ref="AD161:AH161" si="490">AD160</f>
        <v>0</v>
      </c>
      <c r="AE161" s="276">
        <f t="shared" si="490"/>
        <v>1</v>
      </c>
      <c r="AF161" s="276">
        <f t="shared" si="490"/>
        <v>1</v>
      </c>
      <c r="AG161" s="276">
        <f t="shared" si="490"/>
        <v>0</v>
      </c>
      <c r="AH161" s="276">
        <f t="shared" si="490"/>
        <v>1</v>
      </c>
      <c r="AI161" s="276">
        <f t="shared" ref="AI161:AJ161" si="491">AI160</f>
        <v>1</v>
      </c>
      <c r="AJ161" s="276">
        <f t="shared" si="491"/>
        <v>0</v>
      </c>
      <c r="AK161" s="276">
        <f t="shared" si="477"/>
        <v>0</v>
      </c>
    </row>
    <row r="162" spans="1:37" s="261" customFormat="1" ht="12" customHeight="1" x14ac:dyDescent="0.2">
      <c r="A162" s="262" t="s">
        <v>486</v>
      </c>
      <c r="B162" s="263" t="str">
        <f t="shared" si="394"/>
        <v>HCT400A/1</v>
      </c>
      <c r="C162" s="264"/>
      <c r="D162" s="265">
        <f t="shared" si="450"/>
        <v>1000</v>
      </c>
      <c r="E162" s="265">
        <f t="shared" si="396"/>
        <v>2100</v>
      </c>
      <c r="F162" s="264">
        <v>10.6</v>
      </c>
      <c r="G162" s="264" t="s">
        <v>233</v>
      </c>
      <c r="H162" s="264">
        <f t="shared" si="385"/>
        <v>840</v>
      </c>
      <c r="I162" s="264" t="str">
        <f t="shared" si="397"/>
        <v>869X1100X1275</v>
      </c>
      <c r="J162" s="264" t="str">
        <f t="shared" si="398"/>
        <v>1500</v>
      </c>
      <c r="K162" s="264" t="str">
        <f t="shared" si="399"/>
        <v>465</v>
      </c>
      <c r="L162" s="264" t="str">
        <f t="shared" si="446"/>
        <v>120</v>
      </c>
      <c r="M162" s="276">
        <f t="shared" si="424"/>
        <v>0</v>
      </c>
      <c r="N162" s="276">
        <f t="shared" ref="N162:U162" si="492">N161</f>
        <v>1</v>
      </c>
      <c r="O162" s="276">
        <f t="shared" si="492"/>
        <v>0</v>
      </c>
      <c r="P162" s="276">
        <f t="shared" si="492"/>
        <v>1</v>
      </c>
      <c r="Q162" s="276">
        <f t="shared" si="492"/>
        <v>1</v>
      </c>
      <c r="R162" s="276">
        <f t="shared" si="492"/>
        <v>0</v>
      </c>
      <c r="S162" s="276">
        <f t="shared" si="492"/>
        <v>0</v>
      </c>
      <c r="T162" s="276">
        <f t="shared" si="492"/>
        <v>0</v>
      </c>
      <c r="U162" s="276">
        <f t="shared" si="492"/>
        <v>0</v>
      </c>
      <c r="V162" s="276">
        <f t="shared" si="477"/>
        <v>0</v>
      </c>
      <c r="W162" s="276">
        <f t="shared" si="477"/>
        <v>0</v>
      </c>
      <c r="X162" s="276">
        <f t="shared" si="477"/>
        <v>1</v>
      </c>
      <c r="Y162" s="276">
        <f t="shared" si="477"/>
        <v>1</v>
      </c>
      <c r="Z162" s="276">
        <f t="shared" si="477"/>
        <v>1</v>
      </c>
      <c r="AA162" s="276">
        <f t="shared" si="477"/>
        <v>0</v>
      </c>
      <c r="AB162" s="276">
        <f t="shared" si="477"/>
        <v>0</v>
      </c>
      <c r="AC162" s="276">
        <f t="shared" si="477"/>
        <v>0</v>
      </c>
      <c r="AD162" s="276">
        <f t="shared" ref="AD162:AH162" si="493">AD161</f>
        <v>0</v>
      </c>
      <c r="AE162" s="276">
        <f t="shared" si="493"/>
        <v>1</v>
      </c>
      <c r="AF162" s="276">
        <f t="shared" si="493"/>
        <v>1</v>
      </c>
      <c r="AG162" s="276">
        <f t="shared" si="493"/>
        <v>0</v>
      </c>
      <c r="AH162" s="276">
        <f t="shared" si="493"/>
        <v>1</v>
      </c>
      <c r="AI162" s="276">
        <f t="shared" ref="AI162:AJ162" si="494">AI161</f>
        <v>1</v>
      </c>
      <c r="AJ162" s="276">
        <f t="shared" si="494"/>
        <v>0</v>
      </c>
      <c r="AK162" s="276">
        <f t="shared" si="477"/>
        <v>0</v>
      </c>
    </row>
    <row r="163" spans="1:37" s="261" customFormat="1" ht="12" customHeight="1" x14ac:dyDescent="0.2">
      <c r="A163" s="262" t="s">
        <v>486</v>
      </c>
      <c r="B163" s="263" t="str">
        <f t="shared" si="394"/>
        <v>HCT400A/1</v>
      </c>
      <c r="C163" s="264"/>
      <c r="D163" s="265">
        <f t="shared" si="450"/>
        <v>1000</v>
      </c>
      <c r="E163" s="265">
        <f t="shared" si="396"/>
        <v>2100</v>
      </c>
      <c r="F163" s="264">
        <v>11.37</v>
      </c>
      <c r="G163" s="264" t="s">
        <v>234</v>
      </c>
      <c r="H163" s="264">
        <f t="shared" si="385"/>
        <v>777</v>
      </c>
      <c r="I163" s="264" t="str">
        <f t="shared" si="397"/>
        <v>869X1100X1275</v>
      </c>
      <c r="J163" s="264" t="str">
        <f t="shared" si="398"/>
        <v>1500</v>
      </c>
      <c r="K163" s="264" t="str">
        <f t="shared" si="399"/>
        <v>465</v>
      </c>
      <c r="L163" s="264" t="str">
        <f t="shared" si="446"/>
        <v>120</v>
      </c>
      <c r="M163" s="276">
        <f t="shared" si="424"/>
        <v>0</v>
      </c>
      <c r="N163" s="276">
        <f t="shared" ref="N163:U163" si="495">N162</f>
        <v>1</v>
      </c>
      <c r="O163" s="276">
        <f t="shared" si="495"/>
        <v>0</v>
      </c>
      <c r="P163" s="276">
        <f t="shared" si="495"/>
        <v>1</v>
      </c>
      <c r="Q163" s="276">
        <f t="shared" si="495"/>
        <v>1</v>
      </c>
      <c r="R163" s="276">
        <f t="shared" si="495"/>
        <v>0</v>
      </c>
      <c r="S163" s="276">
        <f t="shared" si="495"/>
        <v>0</v>
      </c>
      <c r="T163" s="276">
        <f t="shared" si="495"/>
        <v>0</v>
      </c>
      <c r="U163" s="276">
        <f t="shared" si="495"/>
        <v>0</v>
      </c>
      <c r="V163" s="276">
        <f t="shared" si="477"/>
        <v>0</v>
      </c>
      <c r="W163" s="276">
        <f t="shared" si="477"/>
        <v>0</v>
      </c>
      <c r="X163" s="276">
        <f t="shared" si="477"/>
        <v>1</v>
      </c>
      <c r="Y163" s="276">
        <f t="shared" si="477"/>
        <v>1</v>
      </c>
      <c r="Z163" s="276">
        <f t="shared" si="477"/>
        <v>1</v>
      </c>
      <c r="AA163" s="276">
        <f t="shared" si="477"/>
        <v>0</v>
      </c>
      <c r="AB163" s="276">
        <f t="shared" si="477"/>
        <v>0</v>
      </c>
      <c r="AC163" s="276">
        <f t="shared" si="477"/>
        <v>0</v>
      </c>
      <c r="AD163" s="276">
        <f t="shared" ref="AD163:AH163" si="496">AD162</f>
        <v>0</v>
      </c>
      <c r="AE163" s="276">
        <f t="shared" si="496"/>
        <v>1</v>
      </c>
      <c r="AF163" s="276">
        <f t="shared" si="496"/>
        <v>1</v>
      </c>
      <c r="AG163" s="276">
        <f t="shared" si="496"/>
        <v>0</v>
      </c>
      <c r="AH163" s="276">
        <f t="shared" si="496"/>
        <v>1</v>
      </c>
      <c r="AI163" s="276">
        <f t="shared" ref="AI163:AJ163" si="497">AI162</f>
        <v>1</v>
      </c>
      <c r="AJ163" s="276">
        <f t="shared" si="497"/>
        <v>0</v>
      </c>
      <c r="AK163" s="276">
        <f t="shared" si="477"/>
        <v>0</v>
      </c>
    </row>
    <row r="164" spans="1:37" s="261" customFormat="1" ht="12" customHeight="1" x14ac:dyDescent="0.2">
      <c r="A164" s="262" t="s">
        <v>486</v>
      </c>
      <c r="B164" s="263" t="str">
        <f t="shared" si="394"/>
        <v>HCT400A/1</v>
      </c>
      <c r="C164" s="264"/>
      <c r="D164" s="265">
        <f t="shared" si="450"/>
        <v>1000</v>
      </c>
      <c r="E164" s="265">
        <f t="shared" si="396"/>
        <v>2100</v>
      </c>
      <c r="F164" s="264">
        <v>12</v>
      </c>
      <c r="G164" s="264" t="s">
        <v>134</v>
      </c>
      <c r="H164" s="264">
        <f t="shared" si="385"/>
        <v>735</v>
      </c>
      <c r="I164" s="264" t="str">
        <f t="shared" si="397"/>
        <v>869X1100X1275</v>
      </c>
      <c r="J164" s="264" t="str">
        <f t="shared" si="398"/>
        <v>1500</v>
      </c>
      <c r="K164" s="264" t="str">
        <f t="shared" si="399"/>
        <v>465</v>
      </c>
      <c r="L164" s="264" t="str">
        <f t="shared" si="446"/>
        <v>120</v>
      </c>
      <c r="M164" s="276">
        <f t="shared" si="424"/>
        <v>0</v>
      </c>
      <c r="N164" s="276">
        <f t="shared" ref="N164:U164" si="498">N163</f>
        <v>1</v>
      </c>
      <c r="O164" s="276">
        <f t="shared" si="498"/>
        <v>0</v>
      </c>
      <c r="P164" s="276">
        <f t="shared" si="498"/>
        <v>1</v>
      </c>
      <c r="Q164" s="276">
        <f t="shared" si="498"/>
        <v>1</v>
      </c>
      <c r="R164" s="276">
        <f t="shared" si="498"/>
        <v>0</v>
      </c>
      <c r="S164" s="276">
        <f t="shared" si="498"/>
        <v>0</v>
      </c>
      <c r="T164" s="276">
        <f t="shared" si="498"/>
        <v>0</v>
      </c>
      <c r="U164" s="276">
        <f t="shared" si="498"/>
        <v>0</v>
      </c>
      <c r="V164" s="276">
        <f t="shared" si="477"/>
        <v>0</v>
      </c>
      <c r="W164" s="276">
        <f t="shared" si="477"/>
        <v>0</v>
      </c>
      <c r="X164" s="276">
        <f t="shared" si="477"/>
        <v>1</v>
      </c>
      <c r="Y164" s="276">
        <f t="shared" si="477"/>
        <v>1</v>
      </c>
      <c r="Z164" s="276">
        <f t="shared" si="477"/>
        <v>1</v>
      </c>
      <c r="AA164" s="276">
        <f t="shared" si="477"/>
        <v>0</v>
      </c>
      <c r="AB164" s="276">
        <f t="shared" si="477"/>
        <v>0</v>
      </c>
      <c r="AC164" s="276">
        <f t="shared" si="477"/>
        <v>0</v>
      </c>
      <c r="AD164" s="276">
        <f t="shared" ref="AD164:AH164" si="499">AD163</f>
        <v>0</v>
      </c>
      <c r="AE164" s="276">
        <f t="shared" si="499"/>
        <v>1</v>
      </c>
      <c r="AF164" s="276">
        <f t="shared" si="499"/>
        <v>1</v>
      </c>
      <c r="AG164" s="276">
        <f t="shared" si="499"/>
        <v>0</v>
      </c>
      <c r="AH164" s="276">
        <f t="shared" si="499"/>
        <v>1</v>
      </c>
      <c r="AI164" s="276">
        <f t="shared" ref="AI164:AJ164" si="500">AI163</f>
        <v>1</v>
      </c>
      <c r="AJ164" s="276">
        <f t="shared" si="500"/>
        <v>0</v>
      </c>
      <c r="AK164" s="276">
        <f t="shared" si="477"/>
        <v>0</v>
      </c>
    </row>
    <row r="165" spans="1:37" s="261" customFormat="1" ht="12" customHeight="1" x14ac:dyDescent="0.2">
      <c r="A165" s="262" t="s">
        <v>486</v>
      </c>
      <c r="B165" s="263" t="str">
        <f t="shared" si="394"/>
        <v>HCT400A/1</v>
      </c>
      <c r="C165" s="264"/>
      <c r="D165" s="265">
        <f t="shared" si="450"/>
        <v>1000</v>
      </c>
      <c r="E165" s="265">
        <f t="shared" si="396"/>
        <v>2100</v>
      </c>
      <c r="F165" s="264">
        <v>13.96</v>
      </c>
      <c r="G165" s="264" t="s">
        <v>235</v>
      </c>
      <c r="H165" s="264">
        <f t="shared" si="385"/>
        <v>575.40000000000009</v>
      </c>
      <c r="I165" s="264" t="str">
        <f t="shared" si="397"/>
        <v>869X1100X1275</v>
      </c>
      <c r="J165" s="264" t="str">
        <f t="shared" si="398"/>
        <v>1500</v>
      </c>
      <c r="K165" s="264" t="str">
        <f t="shared" si="399"/>
        <v>465</v>
      </c>
      <c r="L165" s="264" t="str">
        <f t="shared" si="446"/>
        <v>120</v>
      </c>
      <c r="M165" s="276">
        <f t="shared" si="424"/>
        <v>0</v>
      </c>
      <c r="N165" s="276">
        <v>1</v>
      </c>
      <c r="O165" s="276">
        <f t="shared" ref="O165:U165" si="501">O164</f>
        <v>0</v>
      </c>
      <c r="P165" s="276">
        <f t="shared" si="501"/>
        <v>1</v>
      </c>
      <c r="Q165" s="276">
        <f t="shared" si="501"/>
        <v>1</v>
      </c>
      <c r="R165" s="276">
        <f t="shared" si="501"/>
        <v>0</v>
      </c>
      <c r="S165" s="276">
        <f t="shared" si="501"/>
        <v>0</v>
      </c>
      <c r="T165" s="276">
        <f t="shared" si="501"/>
        <v>0</v>
      </c>
      <c r="U165" s="276">
        <f t="shared" si="501"/>
        <v>0</v>
      </c>
      <c r="V165" s="276">
        <f t="shared" si="477"/>
        <v>0</v>
      </c>
      <c r="W165" s="276">
        <f t="shared" si="477"/>
        <v>0</v>
      </c>
      <c r="X165" s="276">
        <f t="shared" si="477"/>
        <v>1</v>
      </c>
      <c r="Y165" s="276">
        <f t="shared" si="477"/>
        <v>1</v>
      </c>
      <c r="Z165" s="276">
        <f t="shared" si="477"/>
        <v>1</v>
      </c>
      <c r="AA165" s="276">
        <f t="shared" si="477"/>
        <v>0</v>
      </c>
      <c r="AB165" s="276">
        <f t="shared" si="477"/>
        <v>0</v>
      </c>
      <c r="AC165" s="276">
        <f t="shared" si="477"/>
        <v>0</v>
      </c>
      <c r="AD165" s="276">
        <f t="shared" ref="AD165:AH165" si="502">AD164</f>
        <v>0</v>
      </c>
      <c r="AE165" s="276">
        <f t="shared" si="502"/>
        <v>1</v>
      </c>
      <c r="AF165" s="276">
        <f t="shared" si="502"/>
        <v>1</v>
      </c>
      <c r="AG165" s="276">
        <f t="shared" si="502"/>
        <v>0</v>
      </c>
      <c r="AH165" s="276">
        <f t="shared" si="502"/>
        <v>1</v>
      </c>
      <c r="AI165" s="276">
        <f t="shared" ref="AI165:AJ165" si="503">AI164</f>
        <v>1</v>
      </c>
      <c r="AJ165" s="276">
        <f t="shared" si="503"/>
        <v>0</v>
      </c>
      <c r="AK165" s="276">
        <f t="shared" si="477"/>
        <v>0</v>
      </c>
    </row>
    <row r="166" spans="1:37" s="261" customFormat="1" ht="12" customHeight="1" x14ac:dyDescent="0.2">
      <c r="A166" s="262" t="s">
        <v>486</v>
      </c>
      <c r="B166" s="263" t="s">
        <v>167</v>
      </c>
      <c r="C166" s="264"/>
      <c r="D166" s="265">
        <v>1000</v>
      </c>
      <c r="E166" s="265">
        <v>2100</v>
      </c>
      <c r="F166" s="264">
        <v>2</v>
      </c>
      <c r="G166" s="264" t="s">
        <v>238</v>
      </c>
      <c r="H166" s="264">
        <f t="shared" si="385"/>
        <v>1260</v>
      </c>
      <c r="I166" s="264" t="s">
        <v>239</v>
      </c>
      <c r="J166" s="264" t="s">
        <v>240</v>
      </c>
      <c r="K166" s="264" t="s">
        <v>241</v>
      </c>
      <c r="L166" s="264" t="s">
        <v>242</v>
      </c>
      <c r="M166" s="276">
        <v>0</v>
      </c>
      <c r="N166" s="276">
        <v>1</v>
      </c>
      <c r="O166" s="276">
        <v>1</v>
      </c>
      <c r="P166" s="276">
        <v>0</v>
      </c>
      <c r="Q166" s="276">
        <v>0</v>
      </c>
      <c r="R166" s="276">
        <v>0</v>
      </c>
      <c r="S166" s="276">
        <v>0</v>
      </c>
      <c r="T166" s="276">
        <v>0</v>
      </c>
      <c r="U166" s="276">
        <v>0</v>
      </c>
      <c r="V166" s="276">
        <v>0</v>
      </c>
      <c r="W166" s="276">
        <v>1</v>
      </c>
      <c r="X166" s="276">
        <v>1</v>
      </c>
      <c r="Y166" s="276">
        <v>0</v>
      </c>
      <c r="Z166" s="276">
        <v>0</v>
      </c>
      <c r="AA166" s="276">
        <v>0</v>
      </c>
      <c r="AB166" s="276">
        <v>0</v>
      </c>
      <c r="AC166" s="276">
        <v>0</v>
      </c>
      <c r="AD166" s="276">
        <v>0</v>
      </c>
      <c r="AE166" s="276">
        <v>1</v>
      </c>
      <c r="AF166" s="276">
        <v>1</v>
      </c>
      <c r="AG166" s="276">
        <v>0</v>
      </c>
      <c r="AH166" s="276">
        <v>0</v>
      </c>
      <c r="AI166" s="276">
        <v>0</v>
      </c>
      <c r="AJ166" s="276">
        <v>0</v>
      </c>
      <c r="AK166" s="276">
        <v>0</v>
      </c>
    </row>
    <row r="167" spans="1:37" s="261" customFormat="1" ht="12" customHeight="1" x14ac:dyDescent="0.2">
      <c r="A167" s="262" t="s">
        <v>486</v>
      </c>
      <c r="B167" s="263" t="str">
        <f t="shared" si="394"/>
        <v>HC600A</v>
      </c>
      <c r="C167" s="264"/>
      <c r="D167" s="265">
        <f t="shared" si="450"/>
        <v>1000</v>
      </c>
      <c r="E167" s="265">
        <f t="shared" si="396"/>
        <v>2100</v>
      </c>
      <c r="F167" s="264">
        <v>2.48</v>
      </c>
      <c r="G167" s="264" t="str">
        <f>G166</f>
        <v>0,60</v>
      </c>
      <c r="H167" s="264">
        <f t="shared" si="385"/>
        <v>1260</v>
      </c>
      <c r="I167" s="264" t="str">
        <f t="shared" si="397"/>
        <v>745X1094X1126</v>
      </c>
      <c r="J167" s="264" t="str">
        <f t="shared" si="398"/>
        <v>1300</v>
      </c>
      <c r="K167" s="264" t="str">
        <f t="shared" si="399"/>
        <v>320</v>
      </c>
      <c r="L167" s="264" t="str">
        <f t="shared" si="446"/>
        <v>90</v>
      </c>
      <c r="M167" s="276">
        <f t="shared" si="424"/>
        <v>0</v>
      </c>
      <c r="N167" s="276">
        <f t="shared" ref="N167:U167" si="504">N166</f>
        <v>1</v>
      </c>
      <c r="O167" s="276">
        <f t="shared" si="504"/>
        <v>1</v>
      </c>
      <c r="P167" s="276">
        <f t="shared" si="504"/>
        <v>0</v>
      </c>
      <c r="Q167" s="276">
        <f t="shared" si="504"/>
        <v>0</v>
      </c>
      <c r="R167" s="276">
        <f t="shared" si="504"/>
        <v>0</v>
      </c>
      <c r="S167" s="276">
        <f t="shared" si="504"/>
        <v>0</v>
      </c>
      <c r="T167" s="276">
        <f t="shared" si="504"/>
        <v>0</v>
      </c>
      <c r="U167" s="276">
        <f t="shared" si="504"/>
        <v>0</v>
      </c>
      <c r="V167" s="276">
        <f t="shared" si="477"/>
        <v>0</v>
      </c>
      <c r="W167" s="276">
        <f t="shared" si="477"/>
        <v>1</v>
      </c>
      <c r="X167" s="276">
        <f t="shared" si="477"/>
        <v>1</v>
      </c>
      <c r="Y167" s="276">
        <f t="shared" si="477"/>
        <v>0</v>
      </c>
      <c r="Z167" s="276">
        <f t="shared" si="477"/>
        <v>0</v>
      </c>
      <c r="AA167" s="276">
        <f t="shared" si="477"/>
        <v>0</v>
      </c>
      <c r="AB167" s="276">
        <f t="shared" si="477"/>
        <v>0</v>
      </c>
      <c r="AC167" s="276">
        <f t="shared" si="477"/>
        <v>0</v>
      </c>
      <c r="AD167" s="276">
        <f t="shared" ref="AD167:AH167" si="505">AD166</f>
        <v>0</v>
      </c>
      <c r="AE167" s="276">
        <f t="shared" si="505"/>
        <v>1</v>
      </c>
      <c r="AF167" s="276">
        <f t="shared" si="505"/>
        <v>1</v>
      </c>
      <c r="AG167" s="276">
        <f t="shared" si="505"/>
        <v>0</v>
      </c>
      <c r="AH167" s="276">
        <f t="shared" si="505"/>
        <v>0</v>
      </c>
      <c r="AI167" s="276">
        <f t="shared" ref="AI167:AJ167" si="506">AI166</f>
        <v>0</v>
      </c>
      <c r="AJ167" s="276">
        <f t="shared" si="506"/>
        <v>0</v>
      </c>
      <c r="AK167" s="276">
        <f t="shared" si="477"/>
        <v>0</v>
      </c>
    </row>
    <row r="168" spans="1:37" s="261" customFormat="1" ht="12" customHeight="1" x14ac:dyDescent="0.2">
      <c r="A168" s="262" t="s">
        <v>486</v>
      </c>
      <c r="B168" s="263" t="str">
        <f t="shared" si="394"/>
        <v>HC600A</v>
      </c>
      <c r="C168" s="264"/>
      <c r="D168" s="265">
        <f t="shared" si="450"/>
        <v>1000</v>
      </c>
      <c r="E168" s="265">
        <f t="shared" si="396"/>
        <v>2100</v>
      </c>
      <c r="F168" s="264">
        <v>2.66</v>
      </c>
      <c r="G168" s="264" t="str">
        <f>G167</f>
        <v>0,60</v>
      </c>
      <c r="H168" s="264">
        <f t="shared" si="385"/>
        <v>1260</v>
      </c>
      <c r="I168" s="264" t="str">
        <f t="shared" si="397"/>
        <v>745X1094X1126</v>
      </c>
      <c r="J168" s="264" t="str">
        <f t="shared" si="398"/>
        <v>1300</v>
      </c>
      <c r="K168" s="264" t="str">
        <f t="shared" si="399"/>
        <v>320</v>
      </c>
      <c r="L168" s="264" t="str">
        <f t="shared" si="446"/>
        <v>90</v>
      </c>
      <c r="M168" s="276">
        <f t="shared" si="424"/>
        <v>0</v>
      </c>
      <c r="N168" s="276">
        <f t="shared" ref="N168:U168" si="507">N167</f>
        <v>1</v>
      </c>
      <c r="O168" s="276">
        <f t="shared" si="507"/>
        <v>1</v>
      </c>
      <c r="P168" s="276">
        <f t="shared" si="507"/>
        <v>0</v>
      </c>
      <c r="Q168" s="276">
        <f t="shared" si="507"/>
        <v>0</v>
      </c>
      <c r="R168" s="276">
        <f t="shared" si="507"/>
        <v>0</v>
      </c>
      <c r="S168" s="276">
        <f t="shared" si="507"/>
        <v>0</v>
      </c>
      <c r="T168" s="276">
        <f t="shared" si="507"/>
        <v>0</v>
      </c>
      <c r="U168" s="276">
        <f t="shared" si="507"/>
        <v>0</v>
      </c>
      <c r="V168" s="276">
        <f t="shared" si="477"/>
        <v>0</v>
      </c>
      <c r="W168" s="276">
        <f t="shared" si="477"/>
        <v>1</v>
      </c>
      <c r="X168" s="276">
        <f t="shared" si="477"/>
        <v>1</v>
      </c>
      <c r="Y168" s="276">
        <f t="shared" si="477"/>
        <v>0</v>
      </c>
      <c r="Z168" s="276">
        <f t="shared" si="477"/>
        <v>0</v>
      </c>
      <c r="AA168" s="276">
        <f t="shared" si="477"/>
        <v>0</v>
      </c>
      <c r="AB168" s="276">
        <f t="shared" si="477"/>
        <v>0</v>
      </c>
      <c r="AC168" s="276">
        <f t="shared" si="477"/>
        <v>0</v>
      </c>
      <c r="AD168" s="276">
        <f t="shared" ref="AD168:AH168" si="508">AD167</f>
        <v>0</v>
      </c>
      <c r="AE168" s="276">
        <f t="shared" si="508"/>
        <v>1</v>
      </c>
      <c r="AF168" s="276">
        <f t="shared" si="508"/>
        <v>1</v>
      </c>
      <c r="AG168" s="276">
        <f t="shared" si="508"/>
        <v>0</v>
      </c>
      <c r="AH168" s="276">
        <f t="shared" si="508"/>
        <v>0</v>
      </c>
      <c r="AI168" s="276">
        <f t="shared" ref="AI168:AJ168" si="509">AI167</f>
        <v>0</v>
      </c>
      <c r="AJ168" s="276">
        <f t="shared" si="509"/>
        <v>0</v>
      </c>
      <c r="AK168" s="276">
        <f t="shared" si="477"/>
        <v>0</v>
      </c>
    </row>
    <row r="169" spans="1:37" s="261" customFormat="1" ht="12" customHeight="1" x14ac:dyDescent="0.2">
      <c r="A169" s="262" t="s">
        <v>486</v>
      </c>
      <c r="B169" s="263" t="str">
        <f t="shared" si="394"/>
        <v>HC600A</v>
      </c>
      <c r="C169" s="264"/>
      <c r="D169" s="265">
        <f t="shared" si="450"/>
        <v>1000</v>
      </c>
      <c r="E169" s="265">
        <f t="shared" si="396"/>
        <v>2100</v>
      </c>
      <c r="F169" s="264">
        <v>2.78</v>
      </c>
      <c r="G169" s="264" t="str">
        <f>G168</f>
        <v>0,60</v>
      </c>
      <c r="H169" s="264">
        <f t="shared" si="385"/>
        <v>1260</v>
      </c>
      <c r="I169" s="264" t="str">
        <f t="shared" si="397"/>
        <v>745X1094X1126</v>
      </c>
      <c r="J169" s="264" t="str">
        <f t="shared" si="398"/>
        <v>1300</v>
      </c>
      <c r="K169" s="264" t="str">
        <f t="shared" si="399"/>
        <v>320</v>
      </c>
      <c r="L169" s="264" t="str">
        <f t="shared" si="446"/>
        <v>90</v>
      </c>
      <c r="M169" s="276">
        <f t="shared" si="424"/>
        <v>0</v>
      </c>
      <c r="N169" s="276">
        <f t="shared" ref="N169:U169" si="510">N168</f>
        <v>1</v>
      </c>
      <c r="O169" s="276">
        <f t="shared" si="510"/>
        <v>1</v>
      </c>
      <c r="P169" s="276">
        <f t="shared" si="510"/>
        <v>0</v>
      </c>
      <c r="Q169" s="276">
        <f t="shared" si="510"/>
        <v>0</v>
      </c>
      <c r="R169" s="276">
        <f t="shared" si="510"/>
        <v>0</v>
      </c>
      <c r="S169" s="276">
        <f t="shared" si="510"/>
        <v>0</v>
      </c>
      <c r="T169" s="276">
        <f t="shared" si="510"/>
        <v>0</v>
      </c>
      <c r="U169" s="276">
        <f t="shared" si="510"/>
        <v>0</v>
      </c>
      <c r="V169" s="276">
        <f t="shared" si="477"/>
        <v>0</v>
      </c>
      <c r="W169" s="276">
        <f t="shared" si="477"/>
        <v>1</v>
      </c>
      <c r="X169" s="276">
        <f t="shared" si="477"/>
        <v>1</v>
      </c>
      <c r="Y169" s="276">
        <f t="shared" si="477"/>
        <v>0</v>
      </c>
      <c r="Z169" s="276">
        <f t="shared" si="477"/>
        <v>0</v>
      </c>
      <c r="AA169" s="276">
        <f t="shared" si="477"/>
        <v>0</v>
      </c>
      <c r="AB169" s="276">
        <f t="shared" si="477"/>
        <v>0</v>
      </c>
      <c r="AC169" s="276">
        <f t="shared" si="477"/>
        <v>0</v>
      </c>
      <c r="AD169" s="276">
        <f t="shared" ref="AD169:AH169" si="511">AD168</f>
        <v>0</v>
      </c>
      <c r="AE169" s="276">
        <f t="shared" si="511"/>
        <v>1</v>
      </c>
      <c r="AF169" s="276">
        <f t="shared" si="511"/>
        <v>1</v>
      </c>
      <c r="AG169" s="276">
        <f t="shared" si="511"/>
        <v>0</v>
      </c>
      <c r="AH169" s="276">
        <f t="shared" si="511"/>
        <v>0</v>
      </c>
      <c r="AI169" s="276">
        <f t="shared" ref="AI169:AJ169" si="512">AI168</f>
        <v>0</v>
      </c>
      <c r="AJ169" s="276">
        <f t="shared" si="512"/>
        <v>0</v>
      </c>
      <c r="AK169" s="276">
        <f t="shared" si="477"/>
        <v>0</v>
      </c>
    </row>
    <row r="170" spans="1:37" s="261" customFormat="1" ht="12" customHeight="1" x14ac:dyDescent="0.2">
      <c r="A170" s="262" t="s">
        <v>486</v>
      </c>
      <c r="B170" s="263" t="str">
        <f t="shared" si="394"/>
        <v>HC600A</v>
      </c>
      <c r="C170" s="264"/>
      <c r="D170" s="265">
        <f t="shared" si="450"/>
        <v>1000</v>
      </c>
      <c r="E170" s="265">
        <f t="shared" si="396"/>
        <v>2100</v>
      </c>
      <c r="F170" s="264">
        <v>3</v>
      </c>
      <c r="G170" s="264" t="str">
        <f>G169</f>
        <v>0,60</v>
      </c>
      <c r="H170" s="264">
        <f t="shared" si="385"/>
        <v>1260</v>
      </c>
      <c r="I170" s="264" t="str">
        <f t="shared" si="397"/>
        <v>745X1094X1126</v>
      </c>
      <c r="J170" s="264" t="str">
        <f t="shared" si="398"/>
        <v>1300</v>
      </c>
      <c r="K170" s="264" t="str">
        <f t="shared" si="399"/>
        <v>320</v>
      </c>
      <c r="L170" s="264" t="str">
        <f t="shared" si="446"/>
        <v>90</v>
      </c>
      <c r="M170" s="276">
        <f t="shared" si="424"/>
        <v>0</v>
      </c>
      <c r="N170" s="276">
        <f t="shared" ref="N170:U170" si="513">N169</f>
        <v>1</v>
      </c>
      <c r="O170" s="276">
        <f t="shared" si="513"/>
        <v>1</v>
      </c>
      <c r="P170" s="276">
        <f t="shared" si="513"/>
        <v>0</v>
      </c>
      <c r="Q170" s="276">
        <f t="shared" si="513"/>
        <v>0</v>
      </c>
      <c r="R170" s="276">
        <f t="shared" si="513"/>
        <v>0</v>
      </c>
      <c r="S170" s="276">
        <f t="shared" si="513"/>
        <v>0</v>
      </c>
      <c r="T170" s="276">
        <f t="shared" si="513"/>
        <v>0</v>
      </c>
      <c r="U170" s="276">
        <f t="shared" si="513"/>
        <v>0</v>
      </c>
      <c r="V170" s="276">
        <f t="shared" si="477"/>
        <v>0</v>
      </c>
      <c r="W170" s="276">
        <f t="shared" si="477"/>
        <v>1</v>
      </c>
      <c r="X170" s="276">
        <f t="shared" si="477"/>
        <v>1</v>
      </c>
      <c r="Y170" s="276">
        <f t="shared" si="477"/>
        <v>0</v>
      </c>
      <c r="Z170" s="276">
        <f t="shared" si="477"/>
        <v>0</v>
      </c>
      <c r="AA170" s="276">
        <f t="shared" si="477"/>
        <v>0</v>
      </c>
      <c r="AB170" s="276">
        <f t="shared" si="477"/>
        <v>0</v>
      </c>
      <c r="AC170" s="276">
        <f t="shared" si="477"/>
        <v>0</v>
      </c>
      <c r="AD170" s="276">
        <f t="shared" ref="AD170:AH170" si="514">AD169</f>
        <v>0</v>
      </c>
      <c r="AE170" s="276">
        <f t="shared" si="514"/>
        <v>1</v>
      </c>
      <c r="AF170" s="276">
        <f t="shared" si="514"/>
        <v>1</v>
      </c>
      <c r="AG170" s="276">
        <f t="shared" si="514"/>
        <v>0</v>
      </c>
      <c r="AH170" s="276">
        <f t="shared" si="514"/>
        <v>0</v>
      </c>
      <c r="AI170" s="276">
        <f t="shared" ref="AI170:AJ170" si="515">AI169</f>
        <v>0</v>
      </c>
      <c r="AJ170" s="276">
        <f t="shared" si="515"/>
        <v>0</v>
      </c>
      <c r="AK170" s="276">
        <f t="shared" si="477"/>
        <v>0</v>
      </c>
    </row>
    <row r="171" spans="1:37" s="261" customFormat="1" ht="12" customHeight="1" x14ac:dyDescent="0.2">
      <c r="A171" s="262" t="s">
        <v>486</v>
      </c>
      <c r="B171" s="263" t="str">
        <f t="shared" si="394"/>
        <v>HC600A</v>
      </c>
      <c r="C171" s="264"/>
      <c r="D171" s="265">
        <f t="shared" si="450"/>
        <v>1000</v>
      </c>
      <c r="E171" s="265">
        <f t="shared" si="396"/>
        <v>2100</v>
      </c>
      <c r="F171" s="264">
        <v>3.58</v>
      </c>
      <c r="G171" s="264" t="s">
        <v>243</v>
      </c>
      <c r="H171" s="264">
        <f t="shared" si="385"/>
        <v>1134</v>
      </c>
      <c r="I171" s="264" t="str">
        <f t="shared" si="397"/>
        <v>745X1094X1126</v>
      </c>
      <c r="J171" s="264" t="str">
        <f t="shared" si="398"/>
        <v>1300</v>
      </c>
      <c r="K171" s="264" t="str">
        <f t="shared" si="399"/>
        <v>320</v>
      </c>
      <c r="L171" s="264" t="str">
        <f t="shared" si="446"/>
        <v>90</v>
      </c>
      <c r="M171" s="276">
        <f t="shared" si="424"/>
        <v>0</v>
      </c>
      <c r="N171" s="276">
        <f t="shared" ref="N171:U171" si="516">N170</f>
        <v>1</v>
      </c>
      <c r="O171" s="276">
        <f t="shared" si="516"/>
        <v>1</v>
      </c>
      <c r="P171" s="276">
        <f t="shared" si="516"/>
        <v>0</v>
      </c>
      <c r="Q171" s="276">
        <f t="shared" si="516"/>
        <v>0</v>
      </c>
      <c r="R171" s="276">
        <f t="shared" si="516"/>
        <v>0</v>
      </c>
      <c r="S171" s="276">
        <f t="shared" si="516"/>
        <v>0</v>
      </c>
      <c r="T171" s="276">
        <f t="shared" si="516"/>
        <v>0</v>
      </c>
      <c r="U171" s="276">
        <f t="shared" si="516"/>
        <v>0</v>
      </c>
      <c r="V171" s="276">
        <f t="shared" si="477"/>
        <v>0</v>
      </c>
      <c r="W171" s="276">
        <f t="shared" si="477"/>
        <v>1</v>
      </c>
      <c r="X171" s="276">
        <f t="shared" si="477"/>
        <v>1</v>
      </c>
      <c r="Y171" s="276">
        <f t="shared" si="477"/>
        <v>0</v>
      </c>
      <c r="Z171" s="276">
        <f t="shared" si="477"/>
        <v>0</v>
      </c>
      <c r="AA171" s="276">
        <f t="shared" si="477"/>
        <v>0</v>
      </c>
      <c r="AB171" s="276">
        <f t="shared" si="477"/>
        <v>0</v>
      </c>
      <c r="AC171" s="276">
        <f t="shared" si="477"/>
        <v>0</v>
      </c>
      <c r="AD171" s="276">
        <f t="shared" ref="AD171:AH171" si="517">AD170</f>
        <v>0</v>
      </c>
      <c r="AE171" s="276">
        <f t="shared" si="517"/>
        <v>1</v>
      </c>
      <c r="AF171" s="276">
        <f t="shared" si="517"/>
        <v>1</v>
      </c>
      <c r="AG171" s="276">
        <f t="shared" si="517"/>
        <v>0</v>
      </c>
      <c r="AH171" s="276">
        <f t="shared" si="517"/>
        <v>0</v>
      </c>
      <c r="AI171" s="276">
        <f t="shared" ref="AI171:AJ171" si="518">AI170</f>
        <v>0</v>
      </c>
      <c r="AJ171" s="276">
        <f t="shared" si="518"/>
        <v>0</v>
      </c>
      <c r="AK171" s="276">
        <f t="shared" si="477"/>
        <v>0</v>
      </c>
    </row>
    <row r="172" spans="1:37" s="261" customFormat="1" ht="12" customHeight="1" x14ac:dyDescent="0.2">
      <c r="A172" s="262" t="s">
        <v>486</v>
      </c>
      <c r="B172" s="263" t="str">
        <f t="shared" si="394"/>
        <v>HC600A</v>
      </c>
      <c r="C172" s="264"/>
      <c r="D172" s="265">
        <f t="shared" si="450"/>
        <v>1000</v>
      </c>
      <c r="E172" s="265">
        <f t="shared" si="396"/>
        <v>2100</v>
      </c>
      <c r="F172" s="264">
        <v>3.89</v>
      </c>
      <c r="G172" s="264" t="s">
        <v>244</v>
      </c>
      <c r="H172" s="264">
        <f t="shared" si="385"/>
        <v>1029</v>
      </c>
      <c r="I172" s="264" t="str">
        <f t="shared" si="397"/>
        <v>745X1094X1126</v>
      </c>
      <c r="J172" s="264" t="str">
        <f t="shared" si="398"/>
        <v>1300</v>
      </c>
      <c r="K172" s="264" t="str">
        <f t="shared" si="399"/>
        <v>320</v>
      </c>
      <c r="L172" s="264" t="str">
        <f>L171</f>
        <v>90</v>
      </c>
      <c r="M172" s="276">
        <f t="shared" si="424"/>
        <v>0</v>
      </c>
      <c r="N172" s="276">
        <f t="shared" ref="N172:U172" si="519">N171</f>
        <v>1</v>
      </c>
      <c r="O172" s="276">
        <f t="shared" si="519"/>
        <v>1</v>
      </c>
      <c r="P172" s="276">
        <f t="shared" si="519"/>
        <v>0</v>
      </c>
      <c r="Q172" s="276">
        <f t="shared" si="519"/>
        <v>0</v>
      </c>
      <c r="R172" s="276">
        <f t="shared" si="519"/>
        <v>0</v>
      </c>
      <c r="S172" s="276">
        <f t="shared" si="519"/>
        <v>0</v>
      </c>
      <c r="T172" s="276">
        <f t="shared" si="519"/>
        <v>0</v>
      </c>
      <c r="U172" s="276">
        <f t="shared" si="519"/>
        <v>0</v>
      </c>
      <c r="V172" s="276">
        <f t="shared" si="477"/>
        <v>0</v>
      </c>
      <c r="W172" s="276">
        <f t="shared" si="477"/>
        <v>1</v>
      </c>
      <c r="X172" s="276">
        <f t="shared" si="477"/>
        <v>1</v>
      </c>
      <c r="Y172" s="276">
        <f t="shared" si="477"/>
        <v>0</v>
      </c>
      <c r="Z172" s="276">
        <f t="shared" si="477"/>
        <v>0</v>
      </c>
      <c r="AA172" s="276">
        <f t="shared" si="477"/>
        <v>0</v>
      </c>
      <c r="AB172" s="276">
        <f t="shared" si="477"/>
        <v>0</v>
      </c>
      <c r="AC172" s="276">
        <f t="shared" si="477"/>
        <v>0</v>
      </c>
      <c r="AD172" s="276">
        <f t="shared" ref="AD172:AH172" si="520">AD171</f>
        <v>0</v>
      </c>
      <c r="AE172" s="276">
        <f t="shared" si="520"/>
        <v>1</v>
      </c>
      <c r="AF172" s="276">
        <f t="shared" si="520"/>
        <v>1</v>
      </c>
      <c r="AG172" s="276">
        <f t="shared" si="520"/>
        <v>0</v>
      </c>
      <c r="AH172" s="276">
        <f t="shared" si="520"/>
        <v>0</v>
      </c>
      <c r="AI172" s="276">
        <f t="shared" ref="AI172:AJ172" si="521">AI171</f>
        <v>0</v>
      </c>
      <c r="AJ172" s="276">
        <f t="shared" si="521"/>
        <v>0</v>
      </c>
      <c r="AK172" s="276">
        <f t="shared" si="477"/>
        <v>0</v>
      </c>
    </row>
    <row r="173" spans="1:37" s="261" customFormat="1" ht="12" customHeight="1" x14ac:dyDescent="0.2">
      <c r="A173" s="262" t="s">
        <v>486</v>
      </c>
      <c r="B173" s="263" t="s">
        <v>192</v>
      </c>
      <c r="C173" s="264"/>
      <c r="D173" s="265">
        <v>1000</v>
      </c>
      <c r="E173" s="265">
        <v>2100</v>
      </c>
      <c r="F173" s="264">
        <v>3.32</v>
      </c>
      <c r="G173" s="264" t="s">
        <v>245</v>
      </c>
      <c r="H173" s="264">
        <f t="shared" si="385"/>
        <v>1365</v>
      </c>
      <c r="I173" s="264" t="s">
        <v>246</v>
      </c>
      <c r="J173" s="264" t="s">
        <v>247</v>
      </c>
      <c r="K173" s="264" t="s">
        <v>101</v>
      </c>
      <c r="L173" s="264" t="s">
        <v>242</v>
      </c>
      <c r="M173" s="276">
        <f t="shared" si="424"/>
        <v>0</v>
      </c>
      <c r="N173" s="276">
        <f t="shared" ref="N173:U173" si="522">N172</f>
        <v>1</v>
      </c>
      <c r="O173" s="276">
        <f t="shared" si="522"/>
        <v>1</v>
      </c>
      <c r="P173" s="276">
        <f t="shared" si="522"/>
        <v>0</v>
      </c>
      <c r="Q173" s="276">
        <v>0</v>
      </c>
      <c r="R173" s="276">
        <f t="shared" si="522"/>
        <v>0</v>
      </c>
      <c r="S173" s="276">
        <f t="shared" si="522"/>
        <v>0</v>
      </c>
      <c r="T173" s="276">
        <f t="shared" si="522"/>
        <v>0</v>
      </c>
      <c r="U173" s="276">
        <f t="shared" si="522"/>
        <v>0</v>
      </c>
      <c r="V173" s="276">
        <f t="shared" si="477"/>
        <v>0</v>
      </c>
      <c r="W173" s="276">
        <f t="shared" si="477"/>
        <v>1</v>
      </c>
      <c r="X173" s="276">
        <f t="shared" si="477"/>
        <v>1</v>
      </c>
      <c r="Y173" s="276">
        <f t="shared" si="477"/>
        <v>0</v>
      </c>
      <c r="Z173" s="276">
        <v>1</v>
      </c>
      <c r="AA173" s="276">
        <f t="shared" ref="AA173:AK173" si="523">AA172</f>
        <v>0</v>
      </c>
      <c r="AB173" s="276">
        <f t="shared" si="523"/>
        <v>0</v>
      </c>
      <c r="AC173" s="276">
        <f t="shared" si="523"/>
        <v>0</v>
      </c>
      <c r="AD173" s="276">
        <f>AD172</f>
        <v>0</v>
      </c>
      <c r="AE173" s="276">
        <f>AE172</f>
        <v>1</v>
      </c>
      <c r="AF173" s="276">
        <f>AF172</f>
        <v>1</v>
      </c>
      <c r="AG173" s="276">
        <f>AG172</f>
        <v>0</v>
      </c>
      <c r="AH173" s="276">
        <v>1</v>
      </c>
      <c r="AI173" s="276">
        <f>AI172</f>
        <v>0</v>
      </c>
      <c r="AJ173" s="276">
        <v>0</v>
      </c>
      <c r="AK173" s="276">
        <f t="shared" si="523"/>
        <v>0</v>
      </c>
    </row>
    <row r="174" spans="1:37" s="261" customFormat="1" ht="12" customHeight="1" x14ac:dyDescent="0.2">
      <c r="A174" s="262" t="s">
        <v>486</v>
      </c>
      <c r="B174" s="263" t="str">
        <f t="shared" si="394"/>
        <v>HCD600A</v>
      </c>
      <c r="C174" s="264"/>
      <c r="D174" s="265">
        <f t="shared" si="450"/>
        <v>1000</v>
      </c>
      <c r="E174" s="265">
        <f t="shared" si="396"/>
        <v>2100</v>
      </c>
      <c r="F174" s="264">
        <v>4.18</v>
      </c>
      <c r="G174" s="264" t="s">
        <v>238</v>
      </c>
      <c r="H174" s="264">
        <f t="shared" si="385"/>
        <v>1260</v>
      </c>
      <c r="I174" s="264" t="str">
        <f t="shared" si="397"/>
        <v>745X1094X1271</v>
      </c>
      <c r="J174" s="264" t="str">
        <f t="shared" si="398"/>
        <v>1550</v>
      </c>
      <c r="K174" s="264" t="str">
        <f t="shared" si="399"/>
        <v>415</v>
      </c>
      <c r="L174" s="264" t="str">
        <f t="shared" ref="L174:L179" si="524">L173</f>
        <v>90</v>
      </c>
      <c r="M174" s="276">
        <f t="shared" si="424"/>
        <v>0</v>
      </c>
      <c r="N174" s="276">
        <f t="shared" ref="N174:U174" si="525">N173</f>
        <v>1</v>
      </c>
      <c r="O174" s="276">
        <f t="shared" si="525"/>
        <v>1</v>
      </c>
      <c r="P174" s="276">
        <f t="shared" si="525"/>
        <v>0</v>
      </c>
      <c r="Q174" s="276">
        <f t="shared" si="525"/>
        <v>0</v>
      </c>
      <c r="R174" s="276">
        <f t="shared" si="525"/>
        <v>0</v>
      </c>
      <c r="S174" s="276">
        <f t="shared" si="525"/>
        <v>0</v>
      </c>
      <c r="T174" s="276">
        <f t="shared" si="525"/>
        <v>0</v>
      </c>
      <c r="U174" s="276">
        <f t="shared" si="525"/>
        <v>0</v>
      </c>
      <c r="V174" s="276">
        <f t="shared" si="477"/>
        <v>0</v>
      </c>
      <c r="W174" s="276">
        <f t="shared" si="477"/>
        <v>1</v>
      </c>
      <c r="X174" s="276">
        <f t="shared" si="477"/>
        <v>1</v>
      </c>
      <c r="Y174" s="276">
        <f t="shared" si="477"/>
        <v>0</v>
      </c>
      <c r="Z174" s="276">
        <f t="shared" si="477"/>
        <v>1</v>
      </c>
      <c r="AA174" s="276">
        <f t="shared" si="477"/>
        <v>0</v>
      </c>
      <c r="AB174" s="276">
        <f t="shared" si="477"/>
        <v>0</v>
      </c>
      <c r="AC174" s="276">
        <f t="shared" si="477"/>
        <v>0</v>
      </c>
      <c r="AD174" s="276">
        <f t="shared" ref="AD174:AH174" si="526">AD173</f>
        <v>0</v>
      </c>
      <c r="AE174" s="276">
        <f t="shared" si="526"/>
        <v>1</v>
      </c>
      <c r="AF174" s="276">
        <f t="shared" si="526"/>
        <v>1</v>
      </c>
      <c r="AG174" s="276">
        <f t="shared" si="526"/>
        <v>0</v>
      </c>
      <c r="AH174" s="276">
        <f t="shared" si="526"/>
        <v>1</v>
      </c>
      <c r="AI174" s="276">
        <f t="shared" ref="AI174:AJ174" si="527">AI173</f>
        <v>0</v>
      </c>
      <c r="AJ174" s="276">
        <f t="shared" si="527"/>
        <v>0</v>
      </c>
      <c r="AK174" s="276">
        <f t="shared" si="477"/>
        <v>0</v>
      </c>
    </row>
    <row r="175" spans="1:37" s="261" customFormat="1" ht="12" customHeight="1" x14ac:dyDescent="0.2">
      <c r="A175" s="262" t="s">
        <v>486</v>
      </c>
      <c r="B175" s="263" t="str">
        <f t="shared" si="394"/>
        <v>HCD600A</v>
      </c>
      <c r="C175" s="264"/>
      <c r="D175" s="265">
        <f t="shared" si="450"/>
        <v>1000</v>
      </c>
      <c r="E175" s="265">
        <f t="shared" si="396"/>
        <v>2100</v>
      </c>
      <c r="F175" s="264">
        <v>4.43</v>
      </c>
      <c r="G175" s="264" t="str">
        <f>G174</f>
        <v>0,60</v>
      </c>
      <c r="H175" s="264">
        <f t="shared" si="385"/>
        <v>1260</v>
      </c>
      <c r="I175" s="264" t="str">
        <f t="shared" si="397"/>
        <v>745X1094X1271</v>
      </c>
      <c r="J175" s="264" t="str">
        <f t="shared" si="398"/>
        <v>1550</v>
      </c>
      <c r="K175" s="264" t="str">
        <f t="shared" si="399"/>
        <v>415</v>
      </c>
      <c r="L175" s="264" t="str">
        <f t="shared" si="524"/>
        <v>90</v>
      </c>
      <c r="M175" s="276">
        <f t="shared" si="424"/>
        <v>0</v>
      </c>
      <c r="N175" s="276">
        <f t="shared" ref="N175:U175" si="528">N174</f>
        <v>1</v>
      </c>
      <c r="O175" s="276">
        <f t="shared" si="528"/>
        <v>1</v>
      </c>
      <c r="P175" s="276">
        <f t="shared" si="528"/>
        <v>0</v>
      </c>
      <c r="Q175" s="276">
        <f t="shared" si="528"/>
        <v>0</v>
      </c>
      <c r="R175" s="276">
        <f t="shared" si="528"/>
        <v>0</v>
      </c>
      <c r="S175" s="276">
        <f t="shared" si="528"/>
        <v>0</v>
      </c>
      <c r="T175" s="276">
        <f t="shared" si="528"/>
        <v>0</v>
      </c>
      <c r="U175" s="276">
        <f t="shared" si="528"/>
        <v>0</v>
      </c>
      <c r="V175" s="276">
        <f t="shared" si="477"/>
        <v>0</v>
      </c>
      <c r="W175" s="276">
        <f t="shared" si="477"/>
        <v>1</v>
      </c>
      <c r="X175" s="276">
        <f t="shared" si="477"/>
        <v>1</v>
      </c>
      <c r="Y175" s="276">
        <f t="shared" si="477"/>
        <v>0</v>
      </c>
      <c r="Z175" s="276">
        <f t="shared" si="477"/>
        <v>1</v>
      </c>
      <c r="AA175" s="276">
        <f t="shared" si="477"/>
        <v>0</v>
      </c>
      <c r="AB175" s="276">
        <f t="shared" si="477"/>
        <v>0</v>
      </c>
      <c r="AC175" s="276">
        <f t="shared" si="477"/>
        <v>0</v>
      </c>
      <c r="AD175" s="276">
        <f t="shared" ref="AD175:AH175" si="529">AD174</f>
        <v>0</v>
      </c>
      <c r="AE175" s="276">
        <f t="shared" si="529"/>
        <v>1</v>
      </c>
      <c r="AF175" s="276">
        <f t="shared" si="529"/>
        <v>1</v>
      </c>
      <c r="AG175" s="276">
        <f t="shared" si="529"/>
        <v>0</v>
      </c>
      <c r="AH175" s="276">
        <f t="shared" si="529"/>
        <v>1</v>
      </c>
      <c r="AI175" s="276">
        <f t="shared" ref="AI175:AJ175" si="530">AI174</f>
        <v>0</v>
      </c>
      <c r="AJ175" s="276">
        <f t="shared" si="530"/>
        <v>0</v>
      </c>
      <c r="AK175" s="276">
        <f t="shared" si="477"/>
        <v>0</v>
      </c>
    </row>
    <row r="176" spans="1:37" s="261" customFormat="1" ht="12" customHeight="1" x14ac:dyDescent="0.2">
      <c r="A176" s="262" t="s">
        <v>486</v>
      </c>
      <c r="B176" s="263" t="str">
        <f t="shared" si="394"/>
        <v>HCD600A</v>
      </c>
      <c r="C176" s="264"/>
      <c r="D176" s="265">
        <f t="shared" si="450"/>
        <v>1000</v>
      </c>
      <c r="E176" s="265">
        <f t="shared" si="396"/>
        <v>2100</v>
      </c>
      <c r="F176" s="264">
        <v>4.7</v>
      </c>
      <c r="G176" s="264" t="s">
        <v>248</v>
      </c>
      <c r="H176" s="264">
        <f t="shared" si="385"/>
        <v>1197</v>
      </c>
      <c r="I176" s="264" t="str">
        <f t="shared" si="397"/>
        <v>745X1094X1271</v>
      </c>
      <c r="J176" s="264" t="str">
        <f t="shared" si="398"/>
        <v>1550</v>
      </c>
      <c r="K176" s="264" t="str">
        <f t="shared" si="399"/>
        <v>415</v>
      </c>
      <c r="L176" s="264" t="str">
        <f t="shared" si="524"/>
        <v>90</v>
      </c>
      <c r="M176" s="276">
        <f t="shared" si="424"/>
        <v>0</v>
      </c>
      <c r="N176" s="276">
        <f t="shared" ref="N176:U176" si="531">N175</f>
        <v>1</v>
      </c>
      <c r="O176" s="276">
        <f t="shared" si="531"/>
        <v>1</v>
      </c>
      <c r="P176" s="276">
        <f t="shared" si="531"/>
        <v>0</v>
      </c>
      <c r="Q176" s="276">
        <f t="shared" si="531"/>
        <v>0</v>
      </c>
      <c r="R176" s="276">
        <f t="shared" si="531"/>
        <v>0</v>
      </c>
      <c r="S176" s="276">
        <f t="shared" si="531"/>
        <v>0</v>
      </c>
      <c r="T176" s="276">
        <f t="shared" si="531"/>
        <v>0</v>
      </c>
      <c r="U176" s="276">
        <f t="shared" si="531"/>
        <v>0</v>
      </c>
      <c r="V176" s="276">
        <f t="shared" si="477"/>
        <v>0</v>
      </c>
      <c r="W176" s="276">
        <f t="shared" si="477"/>
        <v>1</v>
      </c>
      <c r="X176" s="276">
        <f t="shared" si="477"/>
        <v>1</v>
      </c>
      <c r="Y176" s="276">
        <f t="shared" si="477"/>
        <v>0</v>
      </c>
      <c r="Z176" s="276">
        <f t="shared" si="477"/>
        <v>1</v>
      </c>
      <c r="AA176" s="276">
        <f t="shared" si="477"/>
        <v>0</v>
      </c>
      <c r="AB176" s="276">
        <f t="shared" si="477"/>
        <v>0</v>
      </c>
      <c r="AC176" s="276">
        <f t="shared" si="477"/>
        <v>0</v>
      </c>
      <c r="AD176" s="276">
        <f t="shared" ref="AD176:AH176" si="532">AD175</f>
        <v>0</v>
      </c>
      <c r="AE176" s="276">
        <f t="shared" si="532"/>
        <v>1</v>
      </c>
      <c r="AF176" s="276">
        <f t="shared" si="532"/>
        <v>1</v>
      </c>
      <c r="AG176" s="276">
        <f t="shared" si="532"/>
        <v>0</v>
      </c>
      <c r="AH176" s="276">
        <f t="shared" si="532"/>
        <v>1</v>
      </c>
      <c r="AI176" s="276">
        <f t="shared" ref="AI176:AJ176" si="533">AI175</f>
        <v>0</v>
      </c>
      <c r="AJ176" s="276">
        <f t="shared" si="533"/>
        <v>0</v>
      </c>
      <c r="AK176" s="276">
        <f t="shared" si="477"/>
        <v>0</v>
      </c>
    </row>
    <row r="177" spans="1:37" s="261" customFormat="1" ht="12" customHeight="1" x14ac:dyDescent="0.2">
      <c r="A177" s="262" t="s">
        <v>486</v>
      </c>
      <c r="B177" s="263" t="str">
        <f t="shared" si="394"/>
        <v>HCD600A</v>
      </c>
      <c r="C177" s="264"/>
      <c r="D177" s="265">
        <f t="shared" si="450"/>
        <v>1000</v>
      </c>
      <c r="E177" s="265">
        <f t="shared" si="396"/>
        <v>2100</v>
      </c>
      <c r="F177" s="264">
        <v>5</v>
      </c>
      <c r="G177" s="264" t="s">
        <v>243</v>
      </c>
      <c r="H177" s="264">
        <f t="shared" si="385"/>
        <v>1134</v>
      </c>
      <c r="I177" s="264" t="str">
        <f t="shared" si="397"/>
        <v>745X1094X1271</v>
      </c>
      <c r="J177" s="264" t="str">
        <f t="shared" si="398"/>
        <v>1550</v>
      </c>
      <c r="K177" s="264" t="str">
        <f t="shared" si="399"/>
        <v>415</v>
      </c>
      <c r="L177" s="264" t="str">
        <f t="shared" si="524"/>
        <v>90</v>
      </c>
      <c r="M177" s="276">
        <f t="shared" si="424"/>
        <v>0</v>
      </c>
      <c r="N177" s="276">
        <f t="shared" ref="N177:U177" si="534">N176</f>
        <v>1</v>
      </c>
      <c r="O177" s="276">
        <f t="shared" si="534"/>
        <v>1</v>
      </c>
      <c r="P177" s="276">
        <f t="shared" si="534"/>
        <v>0</v>
      </c>
      <c r="Q177" s="276">
        <f t="shared" si="534"/>
        <v>0</v>
      </c>
      <c r="R177" s="276">
        <f t="shared" si="534"/>
        <v>0</v>
      </c>
      <c r="S177" s="276">
        <f t="shared" si="534"/>
        <v>0</v>
      </c>
      <c r="T177" s="276">
        <f t="shared" si="534"/>
        <v>0</v>
      </c>
      <c r="U177" s="276">
        <f t="shared" si="534"/>
        <v>0</v>
      </c>
      <c r="V177" s="276">
        <f t="shared" si="477"/>
        <v>0</v>
      </c>
      <c r="W177" s="276">
        <f t="shared" si="477"/>
        <v>1</v>
      </c>
      <c r="X177" s="276">
        <f t="shared" si="477"/>
        <v>1</v>
      </c>
      <c r="Y177" s="276">
        <f t="shared" si="477"/>
        <v>0</v>
      </c>
      <c r="Z177" s="276">
        <f t="shared" si="477"/>
        <v>1</v>
      </c>
      <c r="AA177" s="276">
        <f t="shared" si="477"/>
        <v>0</v>
      </c>
      <c r="AB177" s="276">
        <f t="shared" si="477"/>
        <v>0</v>
      </c>
      <c r="AC177" s="276">
        <f t="shared" si="477"/>
        <v>0</v>
      </c>
      <c r="AD177" s="276">
        <f t="shared" ref="AD177:AH177" si="535">AD176</f>
        <v>0</v>
      </c>
      <c r="AE177" s="276">
        <f t="shared" si="535"/>
        <v>1</v>
      </c>
      <c r="AF177" s="276">
        <f t="shared" si="535"/>
        <v>1</v>
      </c>
      <c r="AG177" s="276">
        <f t="shared" si="535"/>
        <v>0</v>
      </c>
      <c r="AH177" s="276">
        <f t="shared" si="535"/>
        <v>1</v>
      </c>
      <c r="AI177" s="276">
        <f t="shared" ref="AI177:AJ177" si="536">AI176</f>
        <v>0</v>
      </c>
      <c r="AJ177" s="276">
        <f t="shared" si="536"/>
        <v>0</v>
      </c>
      <c r="AK177" s="276">
        <f t="shared" si="477"/>
        <v>0</v>
      </c>
    </row>
    <row r="178" spans="1:37" s="261" customFormat="1" ht="12" customHeight="1" x14ac:dyDescent="0.2">
      <c r="A178" s="262" t="s">
        <v>486</v>
      </c>
      <c r="B178" s="263" t="str">
        <f t="shared" si="394"/>
        <v>HCD600A</v>
      </c>
      <c r="C178" s="264"/>
      <c r="D178" s="265">
        <f t="shared" si="450"/>
        <v>1000</v>
      </c>
      <c r="E178" s="265">
        <f t="shared" si="396"/>
        <v>2100</v>
      </c>
      <c r="F178" s="264">
        <v>5.44</v>
      </c>
      <c r="G178" s="264" t="s">
        <v>244</v>
      </c>
      <c r="H178" s="264">
        <f t="shared" si="385"/>
        <v>1029</v>
      </c>
      <c r="I178" s="264" t="str">
        <f t="shared" si="397"/>
        <v>745X1094X1271</v>
      </c>
      <c r="J178" s="264" t="str">
        <f t="shared" si="398"/>
        <v>1550</v>
      </c>
      <c r="K178" s="264" t="str">
        <f t="shared" si="399"/>
        <v>415</v>
      </c>
      <c r="L178" s="264" t="str">
        <f t="shared" si="524"/>
        <v>90</v>
      </c>
      <c r="M178" s="276">
        <f t="shared" si="424"/>
        <v>0</v>
      </c>
      <c r="N178" s="276">
        <f t="shared" ref="N178:U178" si="537">N177</f>
        <v>1</v>
      </c>
      <c r="O178" s="276">
        <f t="shared" si="537"/>
        <v>1</v>
      </c>
      <c r="P178" s="276">
        <f t="shared" si="537"/>
        <v>0</v>
      </c>
      <c r="Q178" s="276">
        <f t="shared" si="537"/>
        <v>0</v>
      </c>
      <c r="R178" s="276">
        <f t="shared" si="537"/>
        <v>0</v>
      </c>
      <c r="S178" s="276">
        <f t="shared" si="537"/>
        <v>0</v>
      </c>
      <c r="T178" s="276">
        <f t="shared" si="537"/>
        <v>0</v>
      </c>
      <c r="U178" s="276">
        <f t="shared" si="537"/>
        <v>0</v>
      </c>
      <c r="V178" s="276">
        <f t="shared" si="477"/>
        <v>0</v>
      </c>
      <c r="W178" s="276">
        <f t="shared" si="477"/>
        <v>1</v>
      </c>
      <c r="X178" s="276">
        <f t="shared" si="477"/>
        <v>1</v>
      </c>
      <c r="Y178" s="276">
        <f t="shared" si="477"/>
        <v>0</v>
      </c>
      <c r="Z178" s="276">
        <f t="shared" si="477"/>
        <v>1</v>
      </c>
      <c r="AA178" s="276">
        <f t="shared" si="477"/>
        <v>0</v>
      </c>
      <c r="AB178" s="276">
        <f t="shared" ref="AB178:AK178" si="538">AB177</f>
        <v>0</v>
      </c>
      <c r="AC178" s="276">
        <f t="shared" si="538"/>
        <v>0</v>
      </c>
      <c r="AD178" s="276">
        <f t="shared" ref="AD178:AJ178" si="539">AD177</f>
        <v>0</v>
      </c>
      <c r="AE178" s="276">
        <f t="shared" si="539"/>
        <v>1</v>
      </c>
      <c r="AF178" s="276">
        <f t="shared" si="539"/>
        <v>1</v>
      </c>
      <c r="AG178" s="276">
        <f t="shared" si="539"/>
        <v>0</v>
      </c>
      <c r="AH178" s="276">
        <f t="shared" si="539"/>
        <v>1</v>
      </c>
      <c r="AI178" s="276">
        <f t="shared" si="539"/>
        <v>0</v>
      </c>
      <c r="AJ178" s="276">
        <f t="shared" si="539"/>
        <v>0</v>
      </c>
      <c r="AK178" s="276">
        <f t="shared" si="538"/>
        <v>0</v>
      </c>
    </row>
    <row r="179" spans="1:37" s="261" customFormat="1" ht="12" customHeight="1" x14ac:dyDescent="0.2">
      <c r="A179" s="262" t="s">
        <v>486</v>
      </c>
      <c r="B179" s="263" t="str">
        <f t="shared" si="394"/>
        <v>HCD600A</v>
      </c>
      <c r="C179" s="264"/>
      <c r="D179" s="265">
        <f t="shared" si="450"/>
        <v>1000</v>
      </c>
      <c r="E179" s="265">
        <f t="shared" si="396"/>
        <v>2100</v>
      </c>
      <c r="F179" s="264">
        <v>5.71</v>
      </c>
      <c r="G179" s="264" t="str">
        <f>G178</f>
        <v>0,49</v>
      </c>
      <c r="H179" s="264">
        <f t="shared" si="385"/>
        <v>1029</v>
      </c>
      <c r="I179" s="264" t="str">
        <f t="shared" si="397"/>
        <v>745X1094X1271</v>
      </c>
      <c r="J179" s="264" t="str">
        <f t="shared" si="398"/>
        <v>1550</v>
      </c>
      <c r="K179" s="264" t="str">
        <f t="shared" si="399"/>
        <v>415</v>
      </c>
      <c r="L179" s="264" t="str">
        <f t="shared" si="524"/>
        <v>90</v>
      </c>
      <c r="M179" s="276">
        <f t="shared" si="424"/>
        <v>0</v>
      </c>
      <c r="N179" s="276">
        <f t="shared" ref="N179:U179" si="540">N178</f>
        <v>1</v>
      </c>
      <c r="O179" s="276">
        <f t="shared" si="540"/>
        <v>1</v>
      </c>
      <c r="P179" s="276">
        <f t="shared" si="540"/>
        <v>0</v>
      </c>
      <c r="Q179" s="276">
        <f t="shared" si="540"/>
        <v>0</v>
      </c>
      <c r="R179" s="276">
        <f t="shared" si="540"/>
        <v>0</v>
      </c>
      <c r="S179" s="276">
        <f t="shared" si="540"/>
        <v>0</v>
      </c>
      <c r="T179" s="276">
        <f t="shared" si="540"/>
        <v>0</v>
      </c>
      <c r="U179" s="276">
        <f t="shared" si="540"/>
        <v>0</v>
      </c>
      <c r="V179" s="276">
        <f t="shared" ref="V179:AK207" si="541">V178</f>
        <v>0</v>
      </c>
      <c r="W179" s="276">
        <f t="shared" si="541"/>
        <v>1</v>
      </c>
      <c r="X179" s="276">
        <f t="shared" si="541"/>
        <v>1</v>
      </c>
      <c r="Y179" s="276">
        <f t="shared" si="541"/>
        <v>0</v>
      </c>
      <c r="Z179" s="276">
        <f t="shared" si="541"/>
        <v>1</v>
      </c>
      <c r="AA179" s="276">
        <f t="shared" si="541"/>
        <v>0</v>
      </c>
      <c r="AB179" s="276">
        <f t="shared" si="541"/>
        <v>0</v>
      </c>
      <c r="AC179" s="276">
        <f t="shared" si="541"/>
        <v>0</v>
      </c>
      <c r="AD179" s="276">
        <f t="shared" ref="AD179:AH179" si="542">AD178</f>
        <v>0</v>
      </c>
      <c r="AE179" s="276">
        <f t="shared" si="542"/>
        <v>1</v>
      </c>
      <c r="AF179" s="276">
        <f t="shared" si="542"/>
        <v>1</v>
      </c>
      <c r="AG179" s="276">
        <f t="shared" si="542"/>
        <v>0</v>
      </c>
      <c r="AH179" s="276">
        <f t="shared" si="542"/>
        <v>1</v>
      </c>
      <c r="AI179" s="276">
        <f t="shared" ref="AI179:AJ179" si="543">AI178</f>
        <v>0</v>
      </c>
      <c r="AJ179" s="276">
        <f t="shared" si="543"/>
        <v>0</v>
      </c>
      <c r="AK179" s="276">
        <f t="shared" si="541"/>
        <v>0</v>
      </c>
    </row>
    <row r="180" spans="1:37" s="261" customFormat="1" ht="12" customHeight="1" x14ac:dyDescent="0.2">
      <c r="A180" s="262" t="s">
        <v>486</v>
      </c>
      <c r="B180" s="263" t="s">
        <v>168</v>
      </c>
      <c r="C180" s="264"/>
      <c r="D180" s="265">
        <v>1000</v>
      </c>
      <c r="E180" s="265">
        <v>2100</v>
      </c>
      <c r="F180" s="264">
        <v>6.06</v>
      </c>
      <c r="G180" s="264" t="s">
        <v>249</v>
      </c>
      <c r="H180" s="264">
        <f t="shared" si="385"/>
        <v>1155</v>
      </c>
      <c r="I180" s="264" t="s">
        <v>250</v>
      </c>
      <c r="J180" s="264" t="s">
        <v>251</v>
      </c>
      <c r="K180" s="264" t="s">
        <v>101</v>
      </c>
      <c r="L180" s="264" t="s">
        <v>242</v>
      </c>
      <c r="M180" s="276">
        <f t="shared" si="424"/>
        <v>0</v>
      </c>
      <c r="N180" s="276">
        <f t="shared" ref="N180:U180" si="544">N179</f>
        <v>1</v>
      </c>
      <c r="O180" s="276">
        <f t="shared" si="544"/>
        <v>1</v>
      </c>
      <c r="P180" s="276">
        <f t="shared" si="544"/>
        <v>0</v>
      </c>
      <c r="Q180" s="276">
        <f t="shared" si="544"/>
        <v>0</v>
      </c>
      <c r="R180" s="276">
        <f t="shared" si="544"/>
        <v>0</v>
      </c>
      <c r="S180" s="276">
        <f t="shared" si="544"/>
        <v>0</v>
      </c>
      <c r="T180" s="276">
        <f t="shared" si="544"/>
        <v>0</v>
      </c>
      <c r="U180" s="276">
        <f t="shared" si="544"/>
        <v>0</v>
      </c>
      <c r="V180" s="276">
        <f t="shared" si="541"/>
        <v>0</v>
      </c>
      <c r="W180" s="276">
        <f t="shared" si="541"/>
        <v>1</v>
      </c>
      <c r="X180" s="276">
        <f t="shared" si="541"/>
        <v>1</v>
      </c>
      <c r="Y180" s="276">
        <f t="shared" si="541"/>
        <v>0</v>
      </c>
      <c r="Z180" s="276">
        <f t="shared" si="541"/>
        <v>1</v>
      </c>
      <c r="AA180" s="276">
        <f t="shared" si="541"/>
        <v>0</v>
      </c>
      <c r="AB180" s="276">
        <f t="shared" si="541"/>
        <v>0</v>
      </c>
      <c r="AC180" s="276">
        <f t="shared" si="541"/>
        <v>0</v>
      </c>
      <c r="AD180" s="276">
        <f t="shared" ref="AD180:AH180" si="545">AD179</f>
        <v>0</v>
      </c>
      <c r="AE180" s="276">
        <f t="shared" si="545"/>
        <v>1</v>
      </c>
      <c r="AF180" s="276">
        <f t="shared" si="545"/>
        <v>1</v>
      </c>
      <c r="AG180" s="276">
        <f t="shared" si="545"/>
        <v>0</v>
      </c>
      <c r="AH180" s="276">
        <f t="shared" si="545"/>
        <v>1</v>
      </c>
      <c r="AI180" s="276">
        <f t="shared" ref="AI180:AJ180" si="546">AI179</f>
        <v>0</v>
      </c>
      <c r="AJ180" s="276">
        <f t="shared" si="546"/>
        <v>0</v>
      </c>
      <c r="AK180" s="276">
        <f t="shared" si="541"/>
        <v>0</v>
      </c>
    </row>
    <row r="181" spans="1:37" s="261" customFormat="1" ht="12" customHeight="1" x14ac:dyDescent="0.2">
      <c r="A181" s="262" t="s">
        <v>486</v>
      </c>
      <c r="B181" s="263" t="str">
        <f t="shared" si="394"/>
        <v>HCT600A</v>
      </c>
      <c r="C181" s="264"/>
      <c r="D181" s="265">
        <f t="shared" si="450"/>
        <v>1000</v>
      </c>
      <c r="E181" s="265">
        <f t="shared" si="396"/>
        <v>2100</v>
      </c>
      <c r="F181" s="264">
        <v>6.49</v>
      </c>
      <c r="G181" s="264" t="s">
        <v>244</v>
      </c>
      <c r="H181" s="264">
        <f t="shared" si="385"/>
        <v>1029</v>
      </c>
      <c r="I181" s="264" t="str">
        <f t="shared" si="397"/>
        <v>805x1094x1271</v>
      </c>
      <c r="J181" s="264" t="str">
        <f t="shared" si="398"/>
        <v>1600</v>
      </c>
      <c r="K181" s="264" t="str">
        <f t="shared" si="399"/>
        <v>415</v>
      </c>
      <c r="L181" s="264" t="str">
        <f t="shared" ref="L181:L186" si="547">L180</f>
        <v>90</v>
      </c>
      <c r="M181" s="276">
        <f t="shared" si="424"/>
        <v>0</v>
      </c>
      <c r="N181" s="276">
        <f t="shared" ref="N181:U181" si="548">N180</f>
        <v>1</v>
      </c>
      <c r="O181" s="276">
        <f t="shared" si="548"/>
        <v>1</v>
      </c>
      <c r="P181" s="276">
        <f t="shared" si="548"/>
        <v>0</v>
      </c>
      <c r="Q181" s="276">
        <f t="shared" si="548"/>
        <v>0</v>
      </c>
      <c r="R181" s="276">
        <f t="shared" si="548"/>
        <v>0</v>
      </c>
      <c r="S181" s="276">
        <f t="shared" si="548"/>
        <v>0</v>
      </c>
      <c r="T181" s="276">
        <f t="shared" si="548"/>
        <v>0</v>
      </c>
      <c r="U181" s="276">
        <f t="shared" si="548"/>
        <v>0</v>
      </c>
      <c r="V181" s="276">
        <f t="shared" si="541"/>
        <v>0</v>
      </c>
      <c r="W181" s="276">
        <f t="shared" si="541"/>
        <v>1</v>
      </c>
      <c r="X181" s="276">
        <f t="shared" si="541"/>
        <v>1</v>
      </c>
      <c r="Y181" s="276">
        <f t="shared" si="541"/>
        <v>0</v>
      </c>
      <c r="Z181" s="276">
        <f t="shared" si="541"/>
        <v>1</v>
      </c>
      <c r="AA181" s="276">
        <f t="shared" si="541"/>
        <v>0</v>
      </c>
      <c r="AB181" s="276">
        <f t="shared" si="541"/>
        <v>0</v>
      </c>
      <c r="AC181" s="276">
        <f t="shared" si="541"/>
        <v>0</v>
      </c>
      <c r="AD181" s="276">
        <f t="shared" ref="AD181:AH181" si="549">AD180</f>
        <v>0</v>
      </c>
      <c r="AE181" s="276">
        <f t="shared" si="549"/>
        <v>1</v>
      </c>
      <c r="AF181" s="276">
        <f t="shared" si="549"/>
        <v>1</v>
      </c>
      <c r="AG181" s="276">
        <f t="shared" si="549"/>
        <v>0</v>
      </c>
      <c r="AH181" s="276">
        <f t="shared" si="549"/>
        <v>1</v>
      </c>
      <c r="AI181" s="276">
        <f t="shared" ref="AI181:AJ181" si="550">AI180</f>
        <v>0</v>
      </c>
      <c r="AJ181" s="276">
        <f t="shared" si="550"/>
        <v>0</v>
      </c>
      <c r="AK181" s="276">
        <f t="shared" si="541"/>
        <v>0</v>
      </c>
    </row>
    <row r="182" spans="1:37" s="261" customFormat="1" ht="12" customHeight="1" x14ac:dyDescent="0.2">
      <c r="A182" s="262" t="s">
        <v>486</v>
      </c>
      <c r="B182" s="263" t="str">
        <f t="shared" si="394"/>
        <v>HCT600A</v>
      </c>
      <c r="C182" s="264"/>
      <c r="D182" s="265">
        <f t="shared" si="450"/>
        <v>1000</v>
      </c>
      <c r="E182" s="265">
        <f t="shared" si="396"/>
        <v>2100</v>
      </c>
      <c r="F182" s="264">
        <v>6.97</v>
      </c>
      <c r="G182" s="264" t="s">
        <v>236</v>
      </c>
      <c r="H182" s="264">
        <f t="shared" si="385"/>
        <v>945</v>
      </c>
      <c r="I182" s="264" t="str">
        <f t="shared" si="397"/>
        <v>805x1094x1271</v>
      </c>
      <c r="J182" s="264" t="str">
        <f t="shared" si="398"/>
        <v>1600</v>
      </c>
      <c r="K182" s="264" t="str">
        <f t="shared" si="399"/>
        <v>415</v>
      </c>
      <c r="L182" s="264" t="str">
        <f t="shared" si="547"/>
        <v>90</v>
      </c>
      <c r="M182" s="276">
        <f t="shared" si="424"/>
        <v>0</v>
      </c>
      <c r="N182" s="276">
        <f t="shared" ref="N182:U182" si="551">N181</f>
        <v>1</v>
      </c>
      <c r="O182" s="276">
        <f t="shared" si="551"/>
        <v>1</v>
      </c>
      <c r="P182" s="276">
        <f t="shared" si="551"/>
        <v>0</v>
      </c>
      <c r="Q182" s="276">
        <f t="shared" si="551"/>
        <v>0</v>
      </c>
      <c r="R182" s="276">
        <f t="shared" si="551"/>
        <v>0</v>
      </c>
      <c r="S182" s="276">
        <f t="shared" si="551"/>
        <v>0</v>
      </c>
      <c r="T182" s="276">
        <f t="shared" si="551"/>
        <v>0</v>
      </c>
      <c r="U182" s="276">
        <f t="shared" si="551"/>
        <v>0</v>
      </c>
      <c r="V182" s="276">
        <f t="shared" si="541"/>
        <v>0</v>
      </c>
      <c r="W182" s="276">
        <f t="shared" si="541"/>
        <v>1</v>
      </c>
      <c r="X182" s="276">
        <f t="shared" si="541"/>
        <v>1</v>
      </c>
      <c r="Y182" s="276">
        <f t="shared" si="541"/>
        <v>0</v>
      </c>
      <c r="Z182" s="276">
        <f t="shared" si="541"/>
        <v>1</v>
      </c>
      <c r="AA182" s="276">
        <f t="shared" si="541"/>
        <v>0</v>
      </c>
      <c r="AB182" s="276">
        <f t="shared" si="541"/>
        <v>0</v>
      </c>
      <c r="AC182" s="276">
        <f t="shared" si="541"/>
        <v>0</v>
      </c>
      <c r="AD182" s="276">
        <f t="shared" ref="AD182:AH182" si="552">AD181</f>
        <v>0</v>
      </c>
      <c r="AE182" s="276">
        <f t="shared" si="552"/>
        <v>1</v>
      </c>
      <c r="AF182" s="276">
        <f t="shared" si="552"/>
        <v>1</v>
      </c>
      <c r="AG182" s="276">
        <f t="shared" si="552"/>
        <v>0</v>
      </c>
      <c r="AH182" s="276">
        <f t="shared" si="552"/>
        <v>1</v>
      </c>
      <c r="AI182" s="276">
        <f t="shared" ref="AI182:AJ182" si="553">AI181</f>
        <v>0</v>
      </c>
      <c r="AJ182" s="276">
        <f t="shared" si="553"/>
        <v>0</v>
      </c>
      <c r="AK182" s="276">
        <f t="shared" si="541"/>
        <v>0</v>
      </c>
    </row>
    <row r="183" spans="1:37" s="261" customFormat="1" ht="12" customHeight="1" x14ac:dyDescent="0.2">
      <c r="A183" s="262" t="s">
        <v>486</v>
      </c>
      <c r="B183" s="263" t="str">
        <f t="shared" si="394"/>
        <v>HCT600A</v>
      </c>
      <c r="C183" s="264"/>
      <c r="D183" s="265">
        <f t="shared" si="450"/>
        <v>1000</v>
      </c>
      <c r="E183" s="265">
        <f t="shared" si="396"/>
        <v>2100</v>
      </c>
      <c r="F183" s="264">
        <v>7.51</v>
      </c>
      <c r="G183" s="264" t="str">
        <f>G182</f>
        <v>0,45</v>
      </c>
      <c r="H183" s="264">
        <f t="shared" si="385"/>
        <v>945</v>
      </c>
      <c r="I183" s="264" t="str">
        <f t="shared" si="397"/>
        <v>805x1094x1271</v>
      </c>
      <c r="J183" s="264" t="str">
        <f t="shared" si="398"/>
        <v>1600</v>
      </c>
      <c r="K183" s="264" t="str">
        <f t="shared" si="399"/>
        <v>415</v>
      </c>
      <c r="L183" s="264" t="str">
        <f t="shared" si="547"/>
        <v>90</v>
      </c>
      <c r="M183" s="276">
        <f t="shared" si="424"/>
        <v>0</v>
      </c>
      <c r="N183" s="276">
        <f t="shared" ref="N183:U183" si="554">N182</f>
        <v>1</v>
      </c>
      <c r="O183" s="276">
        <f t="shared" si="554"/>
        <v>1</v>
      </c>
      <c r="P183" s="276">
        <f t="shared" si="554"/>
        <v>0</v>
      </c>
      <c r="Q183" s="276">
        <f t="shared" si="554"/>
        <v>0</v>
      </c>
      <c r="R183" s="276">
        <f t="shared" si="554"/>
        <v>0</v>
      </c>
      <c r="S183" s="276">
        <f t="shared" si="554"/>
        <v>0</v>
      </c>
      <c r="T183" s="276">
        <f t="shared" si="554"/>
        <v>0</v>
      </c>
      <c r="U183" s="276">
        <f t="shared" si="554"/>
        <v>0</v>
      </c>
      <c r="V183" s="276">
        <f t="shared" si="541"/>
        <v>0</v>
      </c>
      <c r="W183" s="276">
        <f t="shared" si="541"/>
        <v>1</v>
      </c>
      <c r="X183" s="276">
        <f t="shared" si="541"/>
        <v>1</v>
      </c>
      <c r="Y183" s="276">
        <f t="shared" si="541"/>
        <v>0</v>
      </c>
      <c r="Z183" s="276">
        <f t="shared" si="541"/>
        <v>1</v>
      </c>
      <c r="AA183" s="276">
        <f t="shared" si="541"/>
        <v>0</v>
      </c>
      <c r="AB183" s="276">
        <f t="shared" si="541"/>
        <v>0</v>
      </c>
      <c r="AC183" s="276">
        <f t="shared" si="541"/>
        <v>0</v>
      </c>
      <c r="AD183" s="276">
        <f t="shared" ref="AD183:AH183" si="555">AD182</f>
        <v>0</v>
      </c>
      <c r="AE183" s="276">
        <f t="shared" si="555"/>
        <v>1</v>
      </c>
      <c r="AF183" s="276">
        <f t="shared" si="555"/>
        <v>1</v>
      </c>
      <c r="AG183" s="276">
        <f t="shared" si="555"/>
        <v>0</v>
      </c>
      <c r="AH183" s="276">
        <f t="shared" si="555"/>
        <v>1</v>
      </c>
      <c r="AI183" s="276">
        <f t="shared" ref="AI183:AJ183" si="556">AI182</f>
        <v>0</v>
      </c>
      <c r="AJ183" s="276">
        <f t="shared" si="556"/>
        <v>0</v>
      </c>
      <c r="AK183" s="276">
        <f t="shared" si="541"/>
        <v>0</v>
      </c>
    </row>
    <row r="184" spans="1:37" s="261" customFormat="1" ht="12" customHeight="1" x14ac:dyDescent="0.2">
      <c r="A184" s="262" t="s">
        <v>486</v>
      </c>
      <c r="B184" s="263" t="str">
        <f t="shared" si="394"/>
        <v>HCT600A</v>
      </c>
      <c r="C184" s="264"/>
      <c r="D184" s="265">
        <f t="shared" si="450"/>
        <v>1000</v>
      </c>
      <c r="E184" s="265">
        <f t="shared" si="396"/>
        <v>2100</v>
      </c>
      <c r="F184" s="264">
        <v>8.0399999999999991</v>
      </c>
      <c r="G184" s="264" t="s">
        <v>212</v>
      </c>
      <c r="H184" s="264">
        <f t="shared" si="385"/>
        <v>861</v>
      </c>
      <c r="I184" s="264" t="str">
        <f t="shared" si="397"/>
        <v>805x1094x1271</v>
      </c>
      <c r="J184" s="264" t="str">
        <f t="shared" si="398"/>
        <v>1600</v>
      </c>
      <c r="K184" s="264" t="str">
        <f t="shared" si="399"/>
        <v>415</v>
      </c>
      <c r="L184" s="264" t="str">
        <f t="shared" si="547"/>
        <v>90</v>
      </c>
      <c r="M184" s="276">
        <f t="shared" si="424"/>
        <v>0</v>
      </c>
      <c r="N184" s="276">
        <f t="shared" ref="N184:U184" si="557">N183</f>
        <v>1</v>
      </c>
      <c r="O184" s="276">
        <f t="shared" si="557"/>
        <v>1</v>
      </c>
      <c r="P184" s="276">
        <f t="shared" si="557"/>
        <v>0</v>
      </c>
      <c r="Q184" s="276">
        <f t="shared" si="557"/>
        <v>0</v>
      </c>
      <c r="R184" s="276">
        <f t="shared" si="557"/>
        <v>0</v>
      </c>
      <c r="S184" s="276">
        <f t="shared" si="557"/>
        <v>0</v>
      </c>
      <c r="T184" s="276">
        <f t="shared" si="557"/>
        <v>0</v>
      </c>
      <c r="U184" s="276">
        <f t="shared" si="557"/>
        <v>0</v>
      </c>
      <c r="V184" s="276">
        <f t="shared" si="541"/>
        <v>0</v>
      </c>
      <c r="W184" s="276">
        <f t="shared" si="541"/>
        <v>1</v>
      </c>
      <c r="X184" s="276">
        <f t="shared" si="541"/>
        <v>1</v>
      </c>
      <c r="Y184" s="276">
        <f t="shared" si="541"/>
        <v>0</v>
      </c>
      <c r="Z184" s="276">
        <f t="shared" si="541"/>
        <v>1</v>
      </c>
      <c r="AA184" s="276">
        <f t="shared" si="541"/>
        <v>0</v>
      </c>
      <c r="AB184" s="276">
        <f t="shared" si="541"/>
        <v>0</v>
      </c>
      <c r="AC184" s="276">
        <f t="shared" si="541"/>
        <v>0</v>
      </c>
      <c r="AD184" s="276">
        <f t="shared" ref="AD184:AH184" si="558">AD183</f>
        <v>0</v>
      </c>
      <c r="AE184" s="276">
        <f t="shared" si="558"/>
        <v>1</v>
      </c>
      <c r="AF184" s="276">
        <f t="shared" si="558"/>
        <v>1</v>
      </c>
      <c r="AG184" s="276">
        <f t="shared" si="558"/>
        <v>0</v>
      </c>
      <c r="AH184" s="276">
        <f t="shared" si="558"/>
        <v>1</v>
      </c>
      <c r="AI184" s="276">
        <f t="shared" ref="AI184:AJ184" si="559">AI183</f>
        <v>0</v>
      </c>
      <c r="AJ184" s="276">
        <f t="shared" si="559"/>
        <v>0</v>
      </c>
      <c r="AK184" s="276">
        <f t="shared" si="541"/>
        <v>0</v>
      </c>
    </row>
    <row r="185" spans="1:37" s="261" customFormat="1" ht="12" customHeight="1" x14ac:dyDescent="0.2">
      <c r="A185" s="262" t="s">
        <v>486</v>
      </c>
      <c r="B185" s="263" t="str">
        <f t="shared" si="394"/>
        <v>HCT600A</v>
      </c>
      <c r="C185" s="264"/>
      <c r="D185" s="265">
        <f t="shared" si="450"/>
        <v>1000</v>
      </c>
      <c r="E185" s="265">
        <f t="shared" si="396"/>
        <v>2100</v>
      </c>
      <c r="F185" s="264">
        <v>8.66</v>
      </c>
      <c r="G185" s="264" t="s">
        <v>237</v>
      </c>
      <c r="H185" s="264">
        <f t="shared" si="385"/>
        <v>756</v>
      </c>
      <c r="I185" s="264" t="str">
        <f t="shared" si="397"/>
        <v>805x1094x1271</v>
      </c>
      <c r="J185" s="264" t="str">
        <f t="shared" si="398"/>
        <v>1600</v>
      </c>
      <c r="K185" s="264" t="str">
        <f t="shared" si="399"/>
        <v>415</v>
      </c>
      <c r="L185" s="264" t="str">
        <f t="shared" si="547"/>
        <v>90</v>
      </c>
      <c r="M185" s="276">
        <f t="shared" si="424"/>
        <v>0</v>
      </c>
      <c r="N185" s="276">
        <f t="shared" ref="N185:U185" si="560">N184</f>
        <v>1</v>
      </c>
      <c r="O185" s="276">
        <f t="shared" si="560"/>
        <v>1</v>
      </c>
      <c r="P185" s="276">
        <f t="shared" si="560"/>
        <v>0</v>
      </c>
      <c r="Q185" s="276">
        <f t="shared" si="560"/>
        <v>0</v>
      </c>
      <c r="R185" s="276">
        <f t="shared" si="560"/>
        <v>0</v>
      </c>
      <c r="S185" s="276">
        <f t="shared" si="560"/>
        <v>0</v>
      </c>
      <c r="T185" s="276">
        <f t="shared" si="560"/>
        <v>0</v>
      </c>
      <c r="U185" s="276">
        <f t="shared" si="560"/>
        <v>0</v>
      </c>
      <c r="V185" s="276">
        <f t="shared" si="541"/>
        <v>0</v>
      </c>
      <c r="W185" s="276">
        <f t="shared" si="541"/>
        <v>1</v>
      </c>
      <c r="X185" s="276">
        <f t="shared" si="541"/>
        <v>1</v>
      </c>
      <c r="Y185" s="276">
        <f t="shared" si="541"/>
        <v>0</v>
      </c>
      <c r="Z185" s="276">
        <f t="shared" si="541"/>
        <v>1</v>
      </c>
      <c r="AA185" s="276">
        <f t="shared" si="541"/>
        <v>0</v>
      </c>
      <c r="AB185" s="276">
        <f t="shared" si="541"/>
        <v>0</v>
      </c>
      <c r="AC185" s="276">
        <f t="shared" si="541"/>
        <v>0</v>
      </c>
      <c r="AD185" s="276">
        <f t="shared" ref="AD185:AH185" si="561">AD184</f>
        <v>0</v>
      </c>
      <c r="AE185" s="276">
        <f t="shared" si="561"/>
        <v>1</v>
      </c>
      <c r="AF185" s="276">
        <f t="shared" si="561"/>
        <v>1</v>
      </c>
      <c r="AG185" s="276">
        <f t="shared" si="561"/>
        <v>0</v>
      </c>
      <c r="AH185" s="276">
        <f t="shared" si="561"/>
        <v>1</v>
      </c>
      <c r="AI185" s="276">
        <f t="shared" ref="AI185:AJ185" si="562">AI184</f>
        <v>0</v>
      </c>
      <c r="AJ185" s="276">
        <f t="shared" si="562"/>
        <v>0</v>
      </c>
      <c r="AK185" s="276">
        <f t="shared" si="541"/>
        <v>0</v>
      </c>
    </row>
    <row r="186" spans="1:37" s="261" customFormat="1" ht="12" customHeight="1" x14ac:dyDescent="0.2">
      <c r="A186" s="262" t="s">
        <v>486</v>
      </c>
      <c r="B186" s="263" t="str">
        <f t="shared" si="394"/>
        <v>HCT600A</v>
      </c>
      <c r="C186" s="264"/>
      <c r="D186" s="265">
        <f t="shared" si="450"/>
        <v>1000</v>
      </c>
      <c r="E186" s="265">
        <f t="shared" si="396"/>
        <v>2100</v>
      </c>
      <c r="F186" s="264">
        <v>9.35</v>
      </c>
      <c r="G186" s="264" t="s">
        <v>134</v>
      </c>
      <c r="H186" s="264">
        <f t="shared" si="385"/>
        <v>735</v>
      </c>
      <c r="I186" s="264" t="str">
        <f t="shared" si="397"/>
        <v>805x1094x1271</v>
      </c>
      <c r="J186" s="264" t="str">
        <f t="shared" si="398"/>
        <v>1600</v>
      </c>
      <c r="K186" s="264" t="str">
        <f t="shared" si="399"/>
        <v>415</v>
      </c>
      <c r="L186" s="264" t="str">
        <f t="shared" si="547"/>
        <v>90</v>
      </c>
      <c r="M186" s="276">
        <f t="shared" si="424"/>
        <v>0</v>
      </c>
      <c r="N186" s="276">
        <f t="shared" ref="N186:U186" si="563">N185</f>
        <v>1</v>
      </c>
      <c r="O186" s="276">
        <f t="shared" si="563"/>
        <v>1</v>
      </c>
      <c r="P186" s="276">
        <f t="shared" si="563"/>
        <v>0</v>
      </c>
      <c r="Q186" s="276">
        <f t="shared" si="563"/>
        <v>0</v>
      </c>
      <c r="R186" s="276">
        <f t="shared" si="563"/>
        <v>0</v>
      </c>
      <c r="S186" s="276">
        <f t="shared" si="563"/>
        <v>0</v>
      </c>
      <c r="T186" s="276">
        <f t="shared" si="563"/>
        <v>0</v>
      </c>
      <c r="U186" s="276">
        <f t="shared" si="563"/>
        <v>0</v>
      </c>
      <c r="V186" s="276">
        <f t="shared" si="541"/>
        <v>0</v>
      </c>
      <c r="W186" s="276">
        <f t="shared" si="541"/>
        <v>1</v>
      </c>
      <c r="X186" s="276">
        <f t="shared" si="541"/>
        <v>1</v>
      </c>
      <c r="Y186" s="276">
        <f t="shared" si="541"/>
        <v>0</v>
      </c>
      <c r="Z186" s="276">
        <f t="shared" si="541"/>
        <v>1</v>
      </c>
      <c r="AA186" s="276">
        <f t="shared" si="541"/>
        <v>0</v>
      </c>
      <c r="AB186" s="276">
        <f t="shared" si="541"/>
        <v>0</v>
      </c>
      <c r="AC186" s="276">
        <f t="shared" si="541"/>
        <v>0</v>
      </c>
      <c r="AD186" s="276">
        <f t="shared" ref="AD186:AH186" si="564">AD185</f>
        <v>0</v>
      </c>
      <c r="AE186" s="276">
        <f t="shared" si="564"/>
        <v>1</v>
      </c>
      <c r="AF186" s="276">
        <f t="shared" si="564"/>
        <v>1</v>
      </c>
      <c r="AG186" s="276">
        <f t="shared" si="564"/>
        <v>0</v>
      </c>
      <c r="AH186" s="276">
        <f t="shared" si="564"/>
        <v>1</v>
      </c>
      <c r="AI186" s="276">
        <f t="shared" ref="AI186:AJ186" si="565">AI185</f>
        <v>0</v>
      </c>
      <c r="AJ186" s="276">
        <f t="shared" si="565"/>
        <v>0</v>
      </c>
      <c r="AK186" s="276">
        <f t="shared" si="541"/>
        <v>0</v>
      </c>
    </row>
    <row r="187" spans="1:37" s="261" customFormat="1" ht="12" customHeight="1" x14ac:dyDescent="0.2">
      <c r="A187" s="262" t="s">
        <v>486</v>
      </c>
      <c r="B187" s="263" t="s">
        <v>169</v>
      </c>
      <c r="C187" s="264"/>
      <c r="D187" s="265">
        <v>1000</v>
      </c>
      <c r="E187" s="265">
        <v>2100</v>
      </c>
      <c r="F187" s="264">
        <v>7.69</v>
      </c>
      <c r="G187" s="264" t="s">
        <v>249</v>
      </c>
      <c r="H187" s="264">
        <f t="shared" si="385"/>
        <v>1155</v>
      </c>
      <c r="I187" s="264" t="s">
        <v>252</v>
      </c>
      <c r="J187" s="264" t="s">
        <v>253</v>
      </c>
      <c r="K187" s="264" t="s">
        <v>254</v>
      </c>
      <c r="L187" s="264" t="s">
        <v>51</v>
      </c>
      <c r="M187" s="276">
        <f t="shared" si="424"/>
        <v>0</v>
      </c>
      <c r="N187" s="276">
        <f t="shared" ref="N187:U187" si="566">N186</f>
        <v>1</v>
      </c>
      <c r="O187" s="276">
        <f t="shared" si="566"/>
        <v>1</v>
      </c>
      <c r="P187" s="276">
        <f t="shared" si="566"/>
        <v>0</v>
      </c>
      <c r="Q187" s="276">
        <f t="shared" si="566"/>
        <v>0</v>
      </c>
      <c r="R187" s="276">
        <f t="shared" si="566"/>
        <v>0</v>
      </c>
      <c r="S187" s="276">
        <f t="shared" si="566"/>
        <v>0</v>
      </c>
      <c r="T187" s="276">
        <f t="shared" si="566"/>
        <v>0</v>
      </c>
      <c r="U187" s="276">
        <f t="shared" si="566"/>
        <v>0</v>
      </c>
      <c r="V187" s="276">
        <f t="shared" si="541"/>
        <v>0</v>
      </c>
      <c r="W187" s="276">
        <f t="shared" si="541"/>
        <v>1</v>
      </c>
      <c r="X187" s="276">
        <f t="shared" si="541"/>
        <v>1</v>
      </c>
      <c r="Y187" s="276">
        <f t="shared" si="541"/>
        <v>0</v>
      </c>
      <c r="Z187" s="276">
        <f t="shared" si="541"/>
        <v>1</v>
      </c>
      <c r="AA187" s="276">
        <f t="shared" si="541"/>
        <v>0</v>
      </c>
      <c r="AB187" s="276">
        <f t="shared" si="541"/>
        <v>0</v>
      </c>
      <c r="AC187" s="276">
        <f t="shared" si="541"/>
        <v>0</v>
      </c>
      <c r="AD187" s="276">
        <f t="shared" ref="AD187:AH187" si="567">AD186</f>
        <v>0</v>
      </c>
      <c r="AE187" s="276">
        <f t="shared" si="567"/>
        <v>1</v>
      </c>
      <c r="AF187" s="276">
        <f t="shared" si="567"/>
        <v>1</v>
      </c>
      <c r="AG187" s="276">
        <f t="shared" si="567"/>
        <v>0</v>
      </c>
      <c r="AH187" s="276">
        <f t="shared" si="567"/>
        <v>1</v>
      </c>
      <c r="AI187" s="276">
        <f t="shared" ref="AI187:AJ187" si="568">AI186</f>
        <v>0</v>
      </c>
      <c r="AJ187" s="276">
        <f t="shared" si="568"/>
        <v>0</v>
      </c>
      <c r="AK187" s="276">
        <f t="shared" si="541"/>
        <v>0</v>
      </c>
    </row>
    <row r="188" spans="1:37" s="261" customFormat="1" ht="12" customHeight="1" x14ac:dyDescent="0.2">
      <c r="A188" s="262" t="s">
        <v>486</v>
      </c>
      <c r="B188" s="263" t="str">
        <f t="shared" si="394"/>
        <v>HCT600A/1</v>
      </c>
      <c r="C188" s="264"/>
      <c r="D188" s="265">
        <f t="shared" si="450"/>
        <v>1000</v>
      </c>
      <c r="E188" s="265">
        <f t="shared" si="396"/>
        <v>2100</v>
      </c>
      <c r="F188" s="264">
        <v>8.23</v>
      </c>
      <c r="G188" s="264" t="str">
        <f>G187</f>
        <v>0,55</v>
      </c>
      <c r="H188" s="264">
        <f t="shared" si="385"/>
        <v>1155</v>
      </c>
      <c r="I188" s="264" t="str">
        <f t="shared" si="397"/>
        <v>878x1224x1346</v>
      </c>
      <c r="J188" s="264" t="str">
        <f t="shared" si="398"/>
        <v>1700</v>
      </c>
      <c r="K188" s="264" t="str">
        <f t="shared" si="399"/>
        <v>500</v>
      </c>
      <c r="L188" s="264" t="str">
        <f t="shared" ref="L188:L196" si="569">L187</f>
        <v>140</v>
      </c>
      <c r="M188" s="276">
        <f t="shared" si="424"/>
        <v>0</v>
      </c>
      <c r="N188" s="276">
        <f t="shared" ref="N188:U188" si="570">N187</f>
        <v>1</v>
      </c>
      <c r="O188" s="276">
        <f t="shared" si="570"/>
        <v>1</v>
      </c>
      <c r="P188" s="276">
        <f t="shared" si="570"/>
        <v>0</v>
      </c>
      <c r="Q188" s="276">
        <f t="shared" si="570"/>
        <v>0</v>
      </c>
      <c r="R188" s="276">
        <f t="shared" si="570"/>
        <v>0</v>
      </c>
      <c r="S188" s="276">
        <f t="shared" si="570"/>
        <v>0</v>
      </c>
      <c r="T188" s="276">
        <f t="shared" si="570"/>
        <v>0</v>
      </c>
      <c r="U188" s="276">
        <f t="shared" si="570"/>
        <v>0</v>
      </c>
      <c r="V188" s="276">
        <f t="shared" si="541"/>
        <v>0</v>
      </c>
      <c r="W188" s="276">
        <f t="shared" si="541"/>
        <v>1</v>
      </c>
      <c r="X188" s="276">
        <f t="shared" si="541"/>
        <v>1</v>
      </c>
      <c r="Y188" s="276">
        <f t="shared" si="541"/>
        <v>0</v>
      </c>
      <c r="Z188" s="276">
        <f t="shared" si="541"/>
        <v>1</v>
      </c>
      <c r="AA188" s="276">
        <f t="shared" si="541"/>
        <v>0</v>
      </c>
      <c r="AB188" s="276">
        <f t="shared" si="541"/>
        <v>0</v>
      </c>
      <c r="AC188" s="276">
        <f t="shared" si="541"/>
        <v>0</v>
      </c>
      <c r="AD188" s="276">
        <f t="shared" ref="AD188:AH188" si="571">AD187</f>
        <v>0</v>
      </c>
      <c r="AE188" s="276">
        <f t="shared" si="571"/>
        <v>1</v>
      </c>
      <c r="AF188" s="276">
        <f t="shared" si="571"/>
        <v>1</v>
      </c>
      <c r="AG188" s="276">
        <f t="shared" si="571"/>
        <v>0</v>
      </c>
      <c r="AH188" s="276">
        <f t="shared" si="571"/>
        <v>1</v>
      </c>
      <c r="AI188" s="276">
        <f t="shared" ref="AI188:AJ188" si="572">AI187</f>
        <v>0</v>
      </c>
      <c r="AJ188" s="276">
        <f t="shared" si="572"/>
        <v>0</v>
      </c>
      <c r="AK188" s="276">
        <f t="shared" si="541"/>
        <v>0</v>
      </c>
    </row>
    <row r="189" spans="1:37" s="261" customFormat="1" ht="12" customHeight="1" x14ac:dyDescent="0.2">
      <c r="A189" s="262" t="s">
        <v>486</v>
      </c>
      <c r="B189" s="263" t="str">
        <f t="shared" si="394"/>
        <v>HCT600A/1</v>
      </c>
      <c r="C189" s="264"/>
      <c r="D189" s="265">
        <f t="shared" si="450"/>
        <v>1000</v>
      </c>
      <c r="E189" s="265">
        <f t="shared" si="396"/>
        <v>2100</v>
      </c>
      <c r="F189" s="264">
        <v>8.82</v>
      </c>
      <c r="G189" s="264" t="s">
        <v>255</v>
      </c>
      <c r="H189" s="264">
        <f t="shared" si="385"/>
        <v>1071</v>
      </c>
      <c r="I189" s="264" t="str">
        <f t="shared" si="397"/>
        <v>878x1224x1346</v>
      </c>
      <c r="J189" s="264" t="str">
        <f t="shared" si="398"/>
        <v>1700</v>
      </c>
      <c r="K189" s="264" t="str">
        <f t="shared" si="399"/>
        <v>500</v>
      </c>
      <c r="L189" s="264" t="str">
        <f t="shared" si="569"/>
        <v>140</v>
      </c>
      <c r="M189" s="276">
        <f t="shared" si="424"/>
        <v>0</v>
      </c>
      <c r="N189" s="276">
        <f t="shared" ref="N189:U189" si="573">N188</f>
        <v>1</v>
      </c>
      <c r="O189" s="276">
        <f t="shared" si="573"/>
        <v>1</v>
      </c>
      <c r="P189" s="276">
        <f t="shared" si="573"/>
        <v>0</v>
      </c>
      <c r="Q189" s="276">
        <f t="shared" si="573"/>
        <v>0</v>
      </c>
      <c r="R189" s="276">
        <f t="shared" si="573"/>
        <v>0</v>
      </c>
      <c r="S189" s="276">
        <f t="shared" si="573"/>
        <v>0</v>
      </c>
      <c r="T189" s="276">
        <f t="shared" si="573"/>
        <v>0</v>
      </c>
      <c r="U189" s="276">
        <f t="shared" si="573"/>
        <v>0</v>
      </c>
      <c r="V189" s="276">
        <f t="shared" si="541"/>
        <v>0</v>
      </c>
      <c r="W189" s="276">
        <f t="shared" si="541"/>
        <v>1</v>
      </c>
      <c r="X189" s="276">
        <f t="shared" si="541"/>
        <v>1</v>
      </c>
      <c r="Y189" s="276">
        <f t="shared" si="541"/>
        <v>0</v>
      </c>
      <c r="Z189" s="276">
        <f t="shared" si="541"/>
        <v>1</v>
      </c>
      <c r="AA189" s="276">
        <f t="shared" si="541"/>
        <v>0</v>
      </c>
      <c r="AB189" s="276">
        <f t="shared" si="541"/>
        <v>0</v>
      </c>
      <c r="AC189" s="276">
        <f t="shared" si="541"/>
        <v>0</v>
      </c>
      <c r="AD189" s="276">
        <f t="shared" ref="AD189:AH189" si="574">AD188</f>
        <v>0</v>
      </c>
      <c r="AE189" s="276">
        <f t="shared" si="574"/>
        <v>1</v>
      </c>
      <c r="AF189" s="276">
        <f t="shared" si="574"/>
        <v>1</v>
      </c>
      <c r="AG189" s="276">
        <f t="shared" si="574"/>
        <v>0</v>
      </c>
      <c r="AH189" s="276">
        <f t="shared" si="574"/>
        <v>1</v>
      </c>
      <c r="AI189" s="276">
        <f t="shared" ref="AI189:AJ189" si="575">AI188</f>
        <v>0</v>
      </c>
      <c r="AJ189" s="276">
        <f t="shared" si="575"/>
        <v>0</v>
      </c>
      <c r="AK189" s="276">
        <f t="shared" si="541"/>
        <v>0</v>
      </c>
    </row>
    <row r="190" spans="1:37" s="261" customFormat="1" ht="12" customHeight="1" x14ac:dyDescent="0.2">
      <c r="A190" s="262" t="s">
        <v>486</v>
      </c>
      <c r="B190" s="263" t="str">
        <f t="shared" ref="B190:B253" si="576">B189</f>
        <v>HCT600A/1</v>
      </c>
      <c r="C190" s="264"/>
      <c r="D190" s="265">
        <f t="shared" si="450"/>
        <v>1000</v>
      </c>
      <c r="E190" s="265">
        <f t="shared" ref="E190:E253" si="577">E189</f>
        <v>2100</v>
      </c>
      <c r="F190" s="264">
        <v>9.4700000000000006</v>
      </c>
      <c r="G190" s="264" t="s">
        <v>244</v>
      </c>
      <c r="H190" s="264">
        <f t="shared" si="385"/>
        <v>1029</v>
      </c>
      <c r="I190" s="264" t="str">
        <f t="shared" ref="I190:I253" si="578">I189</f>
        <v>878x1224x1346</v>
      </c>
      <c r="J190" s="264" t="str">
        <f t="shared" ref="J190:J253" si="579">J189</f>
        <v>1700</v>
      </c>
      <c r="K190" s="264" t="str">
        <f t="shared" ref="K190:K253" si="580">K189</f>
        <v>500</v>
      </c>
      <c r="L190" s="264" t="str">
        <f t="shared" si="569"/>
        <v>140</v>
      </c>
      <c r="M190" s="276">
        <f t="shared" si="424"/>
        <v>0</v>
      </c>
      <c r="N190" s="276">
        <f t="shared" ref="N190:U190" si="581">N189</f>
        <v>1</v>
      </c>
      <c r="O190" s="276">
        <f t="shared" si="581"/>
        <v>1</v>
      </c>
      <c r="P190" s="276">
        <f t="shared" si="581"/>
        <v>0</v>
      </c>
      <c r="Q190" s="276">
        <f t="shared" si="581"/>
        <v>0</v>
      </c>
      <c r="R190" s="276">
        <f t="shared" si="581"/>
        <v>0</v>
      </c>
      <c r="S190" s="276">
        <f t="shared" si="581"/>
        <v>0</v>
      </c>
      <c r="T190" s="276">
        <f t="shared" si="581"/>
        <v>0</v>
      </c>
      <c r="U190" s="276">
        <f t="shared" si="581"/>
        <v>0</v>
      </c>
      <c r="V190" s="276">
        <f t="shared" si="541"/>
        <v>0</v>
      </c>
      <c r="W190" s="276">
        <f t="shared" si="541"/>
        <v>1</v>
      </c>
      <c r="X190" s="276">
        <f t="shared" si="541"/>
        <v>1</v>
      </c>
      <c r="Y190" s="276">
        <f t="shared" si="541"/>
        <v>0</v>
      </c>
      <c r="Z190" s="276">
        <f t="shared" si="541"/>
        <v>1</v>
      </c>
      <c r="AA190" s="276">
        <f t="shared" si="541"/>
        <v>0</v>
      </c>
      <c r="AB190" s="276">
        <f t="shared" si="541"/>
        <v>0</v>
      </c>
      <c r="AC190" s="276">
        <f t="shared" si="541"/>
        <v>0</v>
      </c>
      <c r="AD190" s="276">
        <f t="shared" ref="AD190:AH190" si="582">AD189</f>
        <v>0</v>
      </c>
      <c r="AE190" s="276">
        <f t="shared" si="582"/>
        <v>1</v>
      </c>
      <c r="AF190" s="276">
        <f t="shared" si="582"/>
        <v>1</v>
      </c>
      <c r="AG190" s="276">
        <f t="shared" si="582"/>
        <v>0</v>
      </c>
      <c r="AH190" s="276">
        <f t="shared" si="582"/>
        <v>1</v>
      </c>
      <c r="AI190" s="276">
        <f t="shared" ref="AI190:AJ190" si="583">AI189</f>
        <v>0</v>
      </c>
      <c r="AJ190" s="276">
        <f t="shared" si="583"/>
        <v>0</v>
      </c>
      <c r="AK190" s="276">
        <f t="shared" si="541"/>
        <v>0</v>
      </c>
    </row>
    <row r="191" spans="1:37" s="261" customFormat="1" ht="12" customHeight="1" x14ac:dyDescent="0.2">
      <c r="A191" s="262" t="s">
        <v>486</v>
      </c>
      <c r="B191" s="263" t="str">
        <f t="shared" si="576"/>
        <v>HCT600A/1</v>
      </c>
      <c r="C191" s="264"/>
      <c r="D191" s="265">
        <f t="shared" si="450"/>
        <v>1000</v>
      </c>
      <c r="E191" s="265">
        <f t="shared" si="577"/>
        <v>2100</v>
      </c>
      <c r="F191" s="264">
        <v>10.1</v>
      </c>
      <c r="G191" s="264" t="s">
        <v>256</v>
      </c>
      <c r="H191" s="264">
        <f t="shared" si="385"/>
        <v>974.40000000000009</v>
      </c>
      <c r="I191" s="264" t="str">
        <f t="shared" si="578"/>
        <v>878x1224x1346</v>
      </c>
      <c r="J191" s="264" t="str">
        <f t="shared" si="579"/>
        <v>1700</v>
      </c>
      <c r="K191" s="264" t="str">
        <f t="shared" si="580"/>
        <v>500</v>
      </c>
      <c r="L191" s="264" t="str">
        <f t="shared" si="569"/>
        <v>140</v>
      </c>
      <c r="M191" s="276">
        <f t="shared" si="424"/>
        <v>0</v>
      </c>
      <c r="N191" s="276">
        <f t="shared" ref="N191:U191" si="584">N190</f>
        <v>1</v>
      </c>
      <c r="O191" s="276">
        <f t="shared" si="584"/>
        <v>1</v>
      </c>
      <c r="P191" s="276">
        <f t="shared" si="584"/>
        <v>0</v>
      </c>
      <c r="Q191" s="276">
        <f t="shared" si="584"/>
        <v>0</v>
      </c>
      <c r="R191" s="276">
        <f t="shared" si="584"/>
        <v>0</v>
      </c>
      <c r="S191" s="276">
        <f t="shared" si="584"/>
        <v>0</v>
      </c>
      <c r="T191" s="276">
        <f t="shared" si="584"/>
        <v>0</v>
      </c>
      <c r="U191" s="276">
        <f t="shared" si="584"/>
        <v>0</v>
      </c>
      <c r="V191" s="276">
        <f t="shared" si="541"/>
        <v>0</v>
      </c>
      <c r="W191" s="276">
        <f t="shared" si="541"/>
        <v>1</v>
      </c>
      <c r="X191" s="276">
        <f t="shared" si="541"/>
        <v>1</v>
      </c>
      <c r="Y191" s="276">
        <f t="shared" si="541"/>
        <v>0</v>
      </c>
      <c r="Z191" s="276">
        <f t="shared" si="541"/>
        <v>1</v>
      </c>
      <c r="AA191" s="276">
        <f t="shared" si="541"/>
        <v>0</v>
      </c>
      <c r="AB191" s="276">
        <f t="shared" si="541"/>
        <v>0</v>
      </c>
      <c r="AC191" s="276">
        <f t="shared" si="541"/>
        <v>0</v>
      </c>
      <c r="AD191" s="276">
        <f t="shared" ref="AD191:AH191" si="585">AD190</f>
        <v>0</v>
      </c>
      <c r="AE191" s="276">
        <f t="shared" si="585"/>
        <v>1</v>
      </c>
      <c r="AF191" s="276">
        <f t="shared" si="585"/>
        <v>1</v>
      </c>
      <c r="AG191" s="276">
        <f t="shared" si="585"/>
        <v>0</v>
      </c>
      <c r="AH191" s="276">
        <f t="shared" si="585"/>
        <v>1</v>
      </c>
      <c r="AI191" s="276">
        <f t="shared" ref="AI191:AJ191" si="586">AI190</f>
        <v>0</v>
      </c>
      <c r="AJ191" s="276">
        <f t="shared" si="586"/>
        <v>0</v>
      </c>
      <c r="AK191" s="276">
        <f t="shared" si="541"/>
        <v>0</v>
      </c>
    </row>
    <row r="192" spans="1:37" s="261" customFormat="1" ht="12" customHeight="1" x14ac:dyDescent="0.2">
      <c r="A192" s="262" t="s">
        <v>486</v>
      </c>
      <c r="B192" s="263" t="str">
        <f t="shared" si="576"/>
        <v>HCT600A/1</v>
      </c>
      <c r="C192" s="264"/>
      <c r="D192" s="265">
        <f t="shared" si="450"/>
        <v>1000</v>
      </c>
      <c r="E192" s="265">
        <f t="shared" si="577"/>
        <v>2100</v>
      </c>
      <c r="F192" s="264">
        <v>10.8</v>
      </c>
      <c r="G192" s="264" t="str">
        <f>G191</f>
        <v>0,464</v>
      </c>
      <c r="H192" s="264">
        <f t="shared" si="385"/>
        <v>974.40000000000009</v>
      </c>
      <c r="I192" s="264" t="str">
        <f t="shared" si="578"/>
        <v>878x1224x1346</v>
      </c>
      <c r="J192" s="264" t="str">
        <f t="shared" si="579"/>
        <v>1700</v>
      </c>
      <c r="K192" s="264" t="str">
        <f t="shared" si="580"/>
        <v>500</v>
      </c>
      <c r="L192" s="264" t="str">
        <f t="shared" si="569"/>
        <v>140</v>
      </c>
      <c r="M192" s="276">
        <f t="shared" si="424"/>
        <v>0</v>
      </c>
      <c r="N192" s="276">
        <f t="shared" ref="N192:U192" si="587">N191</f>
        <v>1</v>
      </c>
      <c r="O192" s="276">
        <f t="shared" si="587"/>
        <v>1</v>
      </c>
      <c r="P192" s="276">
        <f t="shared" si="587"/>
        <v>0</v>
      </c>
      <c r="Q192" s="276">
        <f t="shared" si="587"/>
        <v>0</v>
      </c>
      <c r="R192" s="276">
        <f t="shared" si="587"/>
        <v>0</v>
      </c>
      <c r="S192" s="276">
        <f t="shared" si="587"/>
        <v>0</v>
      </c>
      <c r="T192" s="276">
        <f t="shared" si="587"/>
        <v>0</v>
      </c>
      <c r="U192" s="276">
        <f t="shared" si="587"/>
        <v>0</v>
      </c>
      <c r="V192" s="276">
        <f t="shared" si="541"/>
        <v>0</v>
      </c>
      <c r="W192" s="276">
        <f t="shared" si="541"/>
        <v>1</v>
      </c>
      <c r="X192" s="276">
        <f t="shared" si="541"/>
        <v>1</v>
      </c>
      <c r="Y192" s="276">
        <f t="shared" si="541"/>
        <v>0</v>
      </c>
      <c r="Z192" s="276">
        <f t="shared" si="541"/>
        <v>1</v>
      </c>
      <c r="AA192" s="276">
        <f t="shared" si="541"/>
        <v>0</v>
      </c>
      <c r="AB192" s="276">
        <f t="shared" si="541"/>
        <v>0</v>
      </c>
      <c r="AC192" s="276">
        <f t="shared" si="541"/>
        <v>0</v>
      </c>
      <c r="AD192" s="276">
        <f t="shared" ref="AD192:AH192" si="588">AD191</f>
        <v>0</v>
      </c>
      <c r="AE192" s="276">
        <f t="shared" si="588"/>
        <v>1</v>
      </c>
      <c r="AF192" s="276">
        <f t="shared" si="588"/>
        <v>1</v>
      </c>
      <c r="AG192" s="276">
        <f t="shared" si="588"/>
        <v>0</v>
      </c>
      <c r="AH192" s="276">
        <f t="shared" si="588"/>
        <v>1</v>
      </c>
      <c r="AI192" s="276">
        <f t="shared" ref="AI192:AJ192" si="589">AI191</f>
        <v>0</v>
      </c>
      <c r="AJ192" s="276">
        <f t="shared" si="589"/>
        <v>0</v>
      </c>
      <c r="AK192" s="276">
        <f t="shared" si="541"/>
        <v>0</v>
      </c>
    </row>
    <row r="193" spans="1:37" s="261" customFormat="1" ht="12" customHeight="1" x14ac:dyDescent="0.2">
      <c r="A193" s="262" t="s">
        <v>486</v>
      </c>
      <c r="B193" s="263" t="str">
        <f t="shared" si="576"/>
        <v>HCT600A/1</v>
      </c>
      <c r="C193" s="264"/>
      <c r="D193" s="265">
        <f t="shared" si="450"/>
        <v>1000</v>
      </c>
      <c r="E193" s="265">
        <f t="shared" si="577"/>
        <v>2100</v>
      </c>
      <c r="F193" s="264">
        <v>11.65</v>
      </c>
      <c r="G193" s="264" t="s">
        <v>257</v>
      </c>
      <c r="H193" s="264">
        <f t="shared" si="385"/>
        <v>917.7</v>
      </c>
      <c r="I193" s="264" t="str">
        <f t="shared" si="578"/>
        <v>878x1224x1346</v>
      </c>
      <c r="J193" s="264" t="str">
        <f t="shared" si="579"/>
        <v>1700</v>
      </c>
      <c r="K193" s="264" t="str">
        <f t="shared" si="580"/>
        <v>500</v>
      </c>
      <c r="L193" s="264" t="str">
        <f t="shared" si="569"/>
        <v>140</v>
      </c>
      <c r="M193" s="276">
        <f t="shared" si="424"/>
        <v>0</v>
      </c>
      <c r="N193" s="276">
        <f t="shared" ref="N193:U193" si="590">N192</f>
        <v>1</v>
      </c>
      <c r="O193" s="276">
        <f t="shared" si="590"/>
        <v>1</v>
      </c>
      <c r="P193" s="276">
        <f t="shared" si="590"/>
        <v>0</v>
      </c>
      <c r="Q193" s="276">
        <f t="shared" si="590"/>
        <v>0</v>
      </c>
      <c r="R193" s="276">
        <f t="shared" si="590"/>
        <v>0</v>
      </c>
      <c r="S193" s="276">
        <f t="shared" si="590"/>
        <v>0</v>
      </c>
      <c r="T193" s="276">
        <f t="shared" si="590"/>
        <v>0</v>
      </c>
      <c r="U193" s="276">
        <f t="shared" si="590"/>
        <v>0</v>
      </c>
      <c r="V193" s="276">
        <f t="shared" si="541"/>
        <v>0</v>
      </c>
      <c r="W193" s="276">
        <f t="shared" si="541"/>
        <v>1</v>
      </c>
      <c r="X193" s="276">
        <f t="shared" si="541"/>
        <v>1</v>
      </c>
      <c r="Y193" s="276">
        <f t="shared" si="541"/>
        <v>0</v>
      </c>
      <c r="Z193" s="276">
        <f t="shared" si="541"/>
        <v>1</v>
      </c>
      <c r="AA193" s="276">
        <f t="shared" si="541"/>
        <v>0</v>
      </c>
      <c r="AB193" s="276">
        <f t="shared" si="541"/>
        <v>0</v>
      </c>
      <c r="AC193" s="276">
        <f t="shared" si="541"/>
        <v>0</v>
      </c>
      <c r="AD193" s="276">
        <f t="shared" ref="AD193:AH193" si="591">AD192</f>
        <v>0</v>
      </c>
      <c r="AE193" s="276">
        <f t="shared" si="591"/>
        <v>1</v>
      </c>
      <c r="AF193" s="276">
        <f t="shared" si="591"/>
        <v>1</v>
      </c>
      <c r="AG193" s="276">
        <f t="shared" si="591"/>
        <v>0</v>
      </c>
      <c r="AH193" s="276">
        <f t="shared" si="591"/>
        <v>1</v>
      </c>
      <c r="AI193" s="276">
        <f t="shared" ref="AI193:AJ193" si="592">AI192</f>
        <v>0</v>
      </c>
      <c r="AJ193" s="276">
        <f t="shared" si="592"/>
        <v>0</v>
      </c>
      <c r="AK193" s="276">
        <f t="shared" si="541"/>
        <v>0</v>
      </c>
    </row>
    <row r="194" spans="1:37" s="261" customFormat="1" ht="12" customHeight="1" x14ac:dyDescent="0.2">
      <c r="A194" s="262" t="s">
        <v>486</v>
      </c>
      <c r="B194" s="263" t="str">
        <f t="shared" si="576"/>
        <v>HCT600A/1</v>
      </c>
      <c r="C194" s="264"/>
      <c r="D194" s="265">
        <f t="shared" si="450"/>
        <v>1000</v>
      </c>
      <c r="E194" s="265">
        <f t="shared" si="577"/>
        <v>2100</v>
      </c>
      <c r="F194" s="264">
        <v>12.57</v>
      </c>
      <c r="G194" s="264" t="s">
        <v>212</v>
      </c>
      <c r="H194" s="264">
        <f t="shared" si="385"/>
        <v>861</v>
      </c>
      <c r="I194" s="264" t="str">
        <f t="shared" si="578"/>
        <v>878x1224x1346</v>
      </c>
      <c r="J194" s="264" t="str">
        <f t="shared" si="579"/>
        <v>1700</v>
      </c>
      <c r="K194" s="264" t="str">
        <f t="shared" si="580"/>
        <v>500</v>
      </c>
      <c r="L194" s="264" t="str">
        <f t="shared" si="569"/>
        <v>140</v>
      </c>
      <c r="M194" s="276">
        <f t="shared" si="424"/>
        <v>0</v>
      </c>
      <c r="N194" s="276">
        <f t="shared" ref="N194:U194" si="593">N193</f>
        <v>1</v>
      </c>
      <c r="O194" s="276">
        <f t="shared" si="593"/>
        <v>1</v>
      </c>
      <c r="P194" s="276">
        <f t="shared" si="593"/>
        <v>0</v>
      </c>
      <c r="Q194" s="276">
        <f t="shared" si="593"/>
        <v>0</v>
      </c>
      <c r="R194" s="276">
        <f t="shared" si="593"/>
        <v>0</v>
      </c>
      <c r="S194" s="276">
        <f t="shared" si="593"/>
        <v>0</v>
      </c>
      <c r="T194" s="276">
        <f t="shared" si="593"/>
        <v>0</v>
      </c>
      <c r="U194" s="276">
        <f t="shared" si="593"/>
        <v>0</v>
      </c>
      <c r="V194" s="276">
        <f t="shared" si="541"/>
        <v>0</v>
      </c>
      <c r="W194" s="276">
        <f t="shared" si="541"/>
        <v>1</v>
      </c>
      <c r="X194" s="276">
        <f t="shared" si="541"/>
        <v>1</v>
      </c>
      <c r="Y194" s="276">
        <f t="shared" si="541"/>
        <v>0</v>
      </c>
      <c r="Z194" s="276">
        <f t="shared" si="541"/>
        <v>1</v>
      </c>
      <c r="AA194" s="276">
        <f t="shared" si="541"/>
        <v>0</v>
      </c>
      <c r="AB194" s="276">
        <f t="shared" si="541"/>
        <v>0</v>
      </c>
      <c r="AC194" s="276">
        <f t="shared" si="541"/>
        <v>0</v>
      </c>
      <c r="AD194" s="276">
        <f t="shared" ref="AD194:AH194" si="594">AD193</f>
        <v>0</v>
      </c>
      <c r="AE194" s="276">
        <f t="shared" si="594"/>
        <v>1</v>
      </c>
      <c r="AF194" s="276">
        <f t="shared" si="594"/>
        <v>1</v>
      </c>
      <c r="AG194" s="276">
        <f t="shared" si="594"/>
        <v>0</v>
      </c>
      <c r="AH194" s="276">
        <f t="shared" si="594"/>
        <v>1</v>
      </c>
      <c r="AI194" s="276">
        <f t="shared" ref="AI194:AJ194" si="595">AI193</f>
        <v>0</v>
      </c>
      <c r="AJ194" s="276">
        <f t="shared" si="595"/>
        <v>0</v>
      </c>
      <c r="AK194" s="276">
        <f t="shared" si="541"/>
        <v>0</v>
      </c>
    </row>
    <row r="195" spans="1:37" s="261" customFormat="1" ht="12" customHeight="1" x14ac:dyDescent="0.2">
      <c r="A195" s="262" t="s">
        <v>486</v>
      </c>
      <c r="B195" s="263" t="str">
        <f t="shared" si="576"/>
        <v>HCT600A/1</v>
      </c>
      <c r="C195" s="264"/>
      <c r="D195" s="265">
        <f t="shared" si="450"/>
        <v>1000</v>
      </c>
      <c r="E195" s="265">
        <f t="shared" si="577"/>
        <v>2100</v>
      </c>
      <c r="F195" s="264">
        <v>14.44</v>
      </c>
      <c r="G195" s="264" t="s">
        <v>131</v>
      </c>
      <c r="H195" s="264">
        <f t="shared" ref="H195:H258" si="596">E195*G195</f>
        <v>672</v>
      </c>
      <c r="I195" s="264" t="str">
        <f t="shared" si="578"/>
        <v>878x1224x1346</v>
      </c>
      <c r="J195" s="264" t="str">
        <f t="shared" si="579"/>
        <v>1700</v>
      </c>
      <c r="K195" s="264" t="str">
        <f t="shared" si="580"/>
        <v>500</v>
      </c>
      <c r="L195" s="264" t="str">
        <f t="shared" si="569"/>
        <v>140</v>
      </c>
      <c r="M195" s="276">
        <f t="shared" si="424"/>
        <v>0</v>
      </c>
      <c r="N195" s="276">
        <f t="shared" ref="N195:U195" si="597">N194</f>
        <v>1</v>
      </c>
      <c r="O195" s="276">
        <f t="shared" si="597"/>
        <v>1</v>
      </c>
      <c r="P195" s="276">
        <f t="shared" si="597"/>
        <v>0</v>
      </c>
      <c r="Q195" s="276">
        <f t="shared" si="597"/>
        <v>0</v>
      </c>
      <c r="R195" s="276">
        <f t="shared" si="597"/>
        <v>0</v>
      </c>
      <c r="S195" s="276">
        <f t="shared" si="597"/>
        <v>0</v>
      </c>
      <c r="T195" s="276">
        <f t="shared" si="597"/>
        <v>0</v>
      </c>
      <c r="U195" s="276">
        <f t="shared" si="597"/>
        <v>0</v>
      </c>
      <c r="V195" s="276">
        <f t="shared" si="541"/>
        <v>0</v>
      </c>
      <c r="W195" s="276">
        <f t="shared" si="541"/>
        <v>1</v>
      </c>
      <c r="X195" s="276">
        <f t="shared" si="541"/>
        <v>1</v>
      </c>
      <c r="Y195" s="276">
        <f t="shared" si="541"/>
        <v>0</v>
      </c>
      <c r="Z195" s="276">
        <f t="shared" si="541"/>
        <v>1</v>
      </c>
      <c r="AA195" s="276">
        <f t="shared" si="541"/>
        <v>0</v>
      </c>
      <c r="AB195" s="276">
        <f t="shared" si="541"/>
        <v>0</v>
      </c>
      <c r="AC195" s="276">
        <f t="shared" si="541"/>
        <v>0</v>
      </c>
      <c r="AD195" s="276">
        <f t="shared" ref="AD195:AH195" si="598">AD194</f>
        <v>0</v>
      </c>
      <c r="AE195" s="276">
        <f t="shared" si="598"/>
        <v>1</v>
      </c>
      <c r="AF195" s="276">
        <f t="shared" si="598"/>
        <v>1</v>
      </c>
      <c r="AG195" s="276">
        <f t="shared" si="598"/>
        <v>0</v>
      </c>
      <c r="AH195" s="276">
        <f t="shared" si="598"/>
        <v>1</v>
      </c>
      <c r="AI195" s="276">
        <f t="shared" ref="AI195:AJ195" si="599">AI194</f>
        <v>0</v>
      </c>
      <c r="AJ195" s="276">
        <f t="shared" si="599"/>
        <v>0</v>
      </c>
      <c r="AK195" s="276">
        <f t="shared" si="541"/>
        <v>0</v>
      </c>
    </row>
    <row r="196" spans="1:37" s="261" customFormat="1" ht="12" customHeight="1" x14ac:dyDescent="0.2">
      <c r="A196" s="262" t="s">
        <v>486</v>
      </c>
      <c r="B196" s="263" t="str">
        <f t="shared" si="576"/>
        <v>HCT600A/1</v>
      </c>
      <c r="C196" s="264"/>
      <c r="D196" s="265">
        <f t="shared" si="450"/>
        <v>1000</v>
      </c>
      <c r="E196" s="265">
        <f t="shared" si="577"/>
        <v>2100</v>
      </c>
      <c r="F196" s="264">
        <v>15.91</v>
      </c>
      <c r="G196" s="264" t="s">
        <v>258</v>
      </c>
      <c r="H196" s="264">
        <f t="shared" si="596"/>
        <v>535.5</v>
      </c>
      <c r="I196" s="264" t="str">
        <f t="shared" si="578"/>
        <v>878x1224x1346</v>
      </c>
      <c r="J196" s="264" t="str">
        <f t="shared" si="579"/>
        <v>1700</v>
      </c>
      <c r="K196" s="264" t="str">
        <f t="shared" si="580"/>
        <v>500</v>
      </c>
      <c r="L196" s="264" t="str">
        <f t="shared" si="569"/>
        <v>140</v>
      </c>
      <c r="M196" s="276">
        <f t="shared" si="424"/>
        <v>0</v>
      </c>
      <c r="N196" s="276">
        <f t="shared" ref="N196:U196" si="600">N195</f>
        <v>1</v>
      </c>
      <c r="O196" s="276">
        <f t="shared" si="600"/>
        <v>1</v>
      </c>
      <c r="P196" s="276">
        <f t="shared" si="600"/>
        <v>0</v>
      </c>
      <c r="Q196" s="276">
        <f t="shared" si="600"/>
        <v>0</v>
      </c>
      <c r="R196" s="276">
        <f t="shared" si="600"/>
        <v>0</v>
      </c>
      <c r="S196" s="276">
        <f t="shared" si="600"/>
        <v>0</v>
      </c>
      <c r="T196" s="276">
        <f t="shared" si="600"/>
        <v>0</v>
      </c>
      <c r="U196" s="276">
        <f t="shared" si="600"/>
        <v>0</v>
      </c>
      <c r="V196" s="276">
        <f t="shared" si="541"/>
        <v>0</v>
      </c>
      <c r="W196" s="276">
        <f t="shared" si="541"/>
        <v>1</v>
      </c>
      <c r="X196" s="276">
        <f t="shared" si="541"/>
        <v>1</v>
      </c>
      <c r="Y196" s="276">
        <f t="shared" si="541"/>
        <v>0</v>
      </c>
      <c r="Z196" s="276">
        <f t="shared" si="541"/>
        <v>1</v>
      </c>
      <c r="AA196" s="276">
        <f t="shared" si="541"/>
        <v>0</v>
      </c>
      <c r="AB196" s="276">
        <f t="shared" si="541"/>
        <v>0</v>
      </c>
      <c r="AC196" s="276">
        <f t="shared" si="541"/>
        <v>0</v>
      </c>
      <c r="AD196" s="276">
        <f t="shared" ref="AD196:AH196" si="601">AD195</f>
        <v>0</v>
      </c>
      <c r="AE196" s="276">
        <f t="shared" si="601"/>
        <v>1</v>
      </c>
      <c r="AF196" s="276">
        <f t="shared" si="601"/>
        <v>1</v>
      </c>
      <c r="AG196" s="276">
        <f t="shared" si="601"/>
        <v>0</v>
      </c>
      <c r="AH196" s="276">
        <f t="shared" si="601"/>
        <v>1</v>
      </c>
      <c r="AI196" s="276">
        <f t="shared" ref="AI196:AJ196" si="602">AI195</f>
        <v>0</v>
      </c>
      <c r="AJ196" s="276">
        <f t="shared" si="602"/>
        <v>0</v>
      </c>
      <c r="AK196" s="276">
        <f t="shared" si="541"/>
        <v>0</v>
      </c>
    </row>
    <row r="197" spans="1:37" s="261" customFormat="1" ht="12" customHeight="1" x14ac:dyDescent="0.2">
      <c r="A197" s="262" t="s">
        <v>486</v>
      </c>
      <c r="B197" s="263" t="s">
        <v>170</v>
      </c>
      <c r="C197" s="264"/>
      <c r="D197" s="265">
        <v>1000</v>
      </c>
      <c r="E197" s="265">
        <v>1800</v>
      </c>
      <c r="F197" s="264">
        <v>3.4289999999999998</v>
      </c>
      <c r="G197" s="264" t="s">
        <v>259</v>
      </c>
      <c r="H197" s="264">
        <f t="shared" si="596"/>
        <v>1530</v>
      </c>
      <c r="I197" s="264" t="s">
        <v>267</v>
      </c>
      <c r="J197" s="264" t="s">
        <v>107</v>
      </c>
      <c r="K197" s="264" t="s">
        <v>260</v>
      </c>
      <c r="L197" s="264" t="s">
        <v>261</v>
      </c>
      <c r="M197" s="276">
        <f t="shared" ref="M197:M260" si="603">M196</f>
        <v>0</v>
      </c>
      <c r="N197" s="276">
        <f t="shared" ref="N197:U197" si="604">N196</f>
        <v>1</v>
      </c>
      <c r="O197" s="276">
        <f t="shared" si="604"/>
        <v>1</v>
      </c>
      <c r="P197" s="276">
        <f t="shared" si="604"/>
        <v>0</v>
      </c>
      <c r="Q197" s="276">
        <f t="shared" si="604"/>
        <v>0</v>
      </c>
      <c r="R197" s="276">
        <f t="shared" si="604"/>
        <v>0</v>
      </c>
      <c r="S197" s="276">
        <f t="shared" si="604"/>
        <v>0</v>
      </c>
      <c r="T197" s="276">
        <f t="shared" si="604"/>
        <v>0</v>
      </c>
      <c r="U197" s="276">
        <f t="shared" si="604"/>
        <v>0</v>
      </c>
      <c r="V197" s="276">
        <f t="shared" si="541"/>
        <v>0</v>
      </c>
      <c r="W197" s="276">
        <f t="shared" si="541"/>
        <v>1</v>
      </c>
      <c r="X197" s="276">
        <f t="shared" si="541"/>
        <v>1</v>
      </c>
      <c r="Y197" s="276">
        <f t="shared" si="541"/>
        <v>0</v>
      </c>
      <c r="Z197" s="276">
        <v>0</v>
      </c>
      <c r="AA197" s="276">
        <f t="shared" si="541"/>
        <v>0</v>
      </c>
      <c r="AB197" s="276">
        <f t="shared" si="541"/>
        <v>0</v>
      </c>
      <c r="AC197" s="276">
        <f t="shared" si="541"/>
        <v>0</v>
      </c>
      <c r="AD197" s="276">
        <f t="shared" ref="AD197:AG197" si="605">AD196</f>
        <v>0</v>
      </c>
      <c r="AE197" s="276">
        <f t="shared" si="605"/>
        <v>1</v>
      </c>
      <c r="AF197" s="276">
        <v>0</v>
      </c>
      <c r="AG197" s="276">
        <f t="shared" si="605"/>
        <v>0</v>
      </c>
      <c r="AH197" s="276">
        <v>1</v>
      </c>
      <c r="AI197" s="276">
        <f t="shared" ref="AI197" si="606">AI196</f>
        <v>0</v>
      </c>
      <c r="AJ197" s="276">
        <v>0</v>
      </c>
      <c r="AK197" s="276">
        <f t="shared" si="541"/>
        <v>0</v>
      </c>
    </row>
    <row r="198" spans="1:37" s="261" customFormat="1" ht="12" customHeight="1" x14ac:dyDescent="0.2">
      <c r="A198" s="262" t="s">
        <v>486</v>
      </c>
      <c r="B198" s="263" t="str">
        <f t="shared" si="576"/>
        <v>HCD800</v>
      </c>
      <c r="C198" s="264"/>
      <c r="D198" s="265">
        <f t="shared" si="450"/>
        <v>1000</v>
      </c>
      <c r="E198" s="265">
        <f t="shared" si="577"/>
        <v>1800</v>
      </c>
      <c r="F198" s="264">
        <v>3.96</v>
      </c>
      <c r="G198" s="264" t="str">
        <f>G197</f>
        <v>0,85</v>
      </c>
      <c r="H198" s="264">
        <f t="shared" si="596"/>
        <v>1530</v>
      </c>
      <c r="I198" s="264" t="str">
        <f t="shared" si="578"/>
        <v>1056x1280x1341</v>
      </c>
      <c r="J198" s="264" t="str">
        <f t="shared" si="579"/>
        <v>2200</v>
      </c>
      <c r="K198" s="264" t="str">
        <f t="shared" si="580"/>
        <v>450</v>
      </c>
      <c r="L198" s="264" t="str">
        <f t="shared" ref="L198:L203" si="607">L197</f>
        <v>110</v>
      </c>
      <c r="M198" s="276">
        <f t="shared" si="603"/>
        <v>0</v>
      </c>
      <c r="N198" s="276">
        <f t="shared" ref="N198:U198" si="608">N197</f>
        <v>1</v>
      </c>
      <c r="O198" s="276">
        <f t="shared" si="608"/>
        <v>1</v>
      </c>
      <c r="P198" s="276">
        <f t="shared" si="608"/>
        <v>0</v>
      </c>
      <c r="Q198" s="276">
        <f t="shared" si="608"/>
        <v>0</v>
      </c>
      <c r="R198" s="276">
        <f t="shared" si="608"/>
        <v>0</v>
      </c>
      <c r="S198" s="276">
        <f t="shared" si="608"/>
        <v>0</v>
      </c>
      <c r="T198" s="276">
        <f t="shared" si="608"/>
        <v>0</v>
      </c>
      <c r="U198" s="276">
        <f t="shared" si="608"/>
        <v>0</v>
      </c>
      <c r="V198" s="276">
        <f t="shared" si="541"/>
        <v>0</v>
      </c>
      <c r="W198" s="276">
        <f t="shared" si="541"/>
        <v>1</v>
      </c>
      <c r="X198" s="276">
        <f t="shared" si="541"/>
        <v>1</v>
      </c>
      <c r="Y198" s="276">
        <f t="shared" si="541"/>
        <v>0</v>
      </c>
      <c r="Z198" s="276">
        <f t="shared" si="541"/>
        <v>0</v>
      </c>
      <c r="AA198" s="276">
        <f t="shared" si="541"/>
        <v>0</v>
      </c>
      <c r="AB198" s="276">
        <f t="shared" si="541"/>
        <v>0</v>
      </c>
      <c r="AC198" s="276">
        <f t="shared" si="541"/>
        <v>0</v>
      </c>
      <c r="AD198" s="276">
        <f t="shared" ref="AD198:AH198" si="609">AD197</f>
        <v>0</v>
      </c>
      <c r="AE198" s="276">
        <f t="shared" si="609"/>
        <v>1</v>
      </c>
      <c r="AF198" s="276">
        <f t="shared" si="609"/>
        <v>0</v>
      </c>
      <c r="AG198" s="276">
        <f t="shared" si="609"/>
        <v>0</v>
      </c>
      <c r="AH198" s="276">
        <f t="shared" si="609"/>
        <v>1</v>
      </c>
      <c r="AI198" s="276">
        <f t="shared" ref="AI198:AJ198" si="610">AI197</f>
        <v>0</v>
      </c>
      <c r="AJ198" s="276">
        <f t="shared" si="610"/>
        <v>0</v>
      </c>
      <c r="AK198" s="276">
        <f t="shared" si="541"/>
        <v>0</v>
      </c>
    </row>
    <row r="199" spans="1:37" s="261" customFormat="1" ht="12" customHeight="1" x14ac:dyDescent="0.2">
      <c r="A199" s="262" t="s">
        <v>486</v>
      </c>
      <c r="B199" s="263" t="str">
        <f t="shared" si="576"/>
        <v>HCD800</v>
      </c>
      <c r="C199" s="264"/>
      <c r="D199" s="265">
        <f t="shared" si="450"/>
        <v>1000</v>
      </c>
      <c r="E199" s="265">
        <f t="shared" si="577"/>
        <v>1800</v>
      </c>
      <c r="F199" s="264">
        <v>4.1669999999999998</v>
      </c>
      <c r="G199" s="264" t="str">
        <f>G198</f>
        <v>0,85</v>
      </c>
      <c r="H199" s="264">
        <f t="shared" si="596"/>
        <v>1530</v>
      </c>
      <c r="I199" s="264" t="str">
        <f t="shared" si="578"/>
        <v>1056x1280x1341</v>
      </c>
      <c r="J199" s="264" t="str">
        <f t="shared" si="579"/>
        <v>2200</v>
      </c>
      <c r="K199" s="264" t="str">
        <f t="shared" si="580"/>
        <v>450</v>
      </c>
      <c r="L199" s="264" t="str">
        <f t="shared" si="607"/>
        <v>110</v>
      </c>
      <c r="M199" s="276">
        <f t="shared" si="603"/>
        <v>0</v>
      </c>
      <c r="N199" s="276">
        <f t="shared" ref="N199:U199" si="611">N198</f>
        <v>1</v>
      </c>
      <c r="O199" s="276">
        <f t="shared" si="611"/>
        <v>1</v>
      </c>
      <c r="P199" s="276">
        <f t="shared" si="611"/>
        <v>0</v>
      </c>
      <c r="Q199" s="276">
        <f t="shared" si="611"/>
        <v>0</v>
      </c>
      <c r="R199" s="276">
        <f t="shared" si="611"/>
        <v>0</v>
      </c>
      <c r="S199" s="276">
        <f t="shared" si="611"/>
        <v>0</v>
      </c>
      <c r="T199" s="276">
        <f t="shared" si="611"/>
        <v>0</v>
      </c>
      <c r="U199" s="276">
        <f t="shared" si="611"/>
        <v>0</v>
      </c>
      <c r="V199" s="276">
        <f t="shared" si="541"/>
        <v>0</v>
      </c>
      <c r="W199" s="276">
        <f t="shared" si="541"/>
        <v>1</v>
      </c>
      <c r="X199" s="276">
        <f t="shared" si="541"/>
        <v>1</v>
      </c>
      <c r="Y199" s="276">
        <f t="shared" si="541"/>
        <v>0</v>
      </c>
      <c r="Z199" s="276">
        <f t="shared" si="541"/>
        <v>0</v>
      </c>
      <c r="AA199" s="276">
        <f t="shared" si="541"/>
        <v>0</v>
      </c>
      <c r="AB199" s="276">
        <f t="shared" si="541"/>
        <v>0</v>
      </c>
      <c r="AC199" s="276">
        <f t="shared" si="541"/>
        <v>0</v>
      </c>
      <c r="AD199" s="276">
        <f t="shared" ref="AD199:AH199" si="612">AD198</f>
        <v>0</v>
      </c>
      <c r="AE199" s="276">
        <f t="shared" si="612"/>
        <v>1</v>
      </c>
      <c r="AF199" s="276">
        <f t="shared" si="612"/>
        <v>0</v>
      </c>
      <c r="AG199" s="276">
        <f t="shared" si="612"/>
        <v>0</v>
      </c>
      <c r="AH199" s="276">
        <f t="shared" si="612"/>
        <v>1</v>
      </c>
      <c r="AI199" s="276">
        <f t="shared" ref="AI199:AJ199" si="613">AI198</f>
        <v>0</v>
      </c>
      <c r="AJ199" s="276">
        <f t="shared" si="613"/>
        <v>0</v>
      </c>
      <c r="AK199" s="276">
        <f t="shared" si="541"/>
        <v>0</v>
      </c>
    </row>
    <row r="200" spans="1:37" s="261" customFormat="1" ht="12" customHeight="1" x14ac:dyDescent="0.2">
      <c r="A200" s="262" t="s">
        <v>486</v>
      </c>
      <c r="B200" s="263" t="str">
        <f t="shared" si="576"/>
        <v>HCD800</v>
      </c>
      <c r="C200" s="264"/>
      <c r="D200" s="265">
        <f t="shared" si="450"/>
        <v>1000</v>
      </c>
      <c r="E200" s="265">
        <f t="shared" si="577"/>
        <v>1800</v>
      </c>
      <c r="F200" s="264">
        <v>4.391</v>
      </c>
      <c r="G200" s="264" t="str">
        <f>G199</f>
        <v>0,85</v>
      </c>
      <c r="H200" s="264">
        <f t="shared" si="596"/>
        <v>1530</v>
      </c>
      <c r="I200" s="264" t="str">
        <f t="shared" si="578"/>
        <v>1056x1280x1341</v>
      </c>
      <c r="J200" s="264" t="str">
        <f t="shared" si="579"/>
        <v>2200</v>
      </c>
      <c r="K200" s="264" t="str">
        <f t="shared" si="580"/>
        <v>450</v>
      </c>
      <c r="L200" s="264" t="str">
        <f t="shared" si="607"/>
        <v>110</v>
      </c>
      <c r="M200" s="276">
        <f t="shared" si="603"/>
        <v>0</v>
      </c>
      <c r="N200" s="276">
        <f t="shared" ref="N200:U200" si="614">N199</f>
        <v>1</v>
      </c>
      <c r="O200" s="276">
        <f t="shared" si="614"/>
        <v>1</v>
      </c>
      <c r="P200" s="276">
        <f t="shared" si="614"/>
        <v>0</v>
      </c>
      <c r="Q200" s="276">
        <f t="shared" si="614"/>
        <v>0</v>
      </c>
      <c r="R200" s="276">
        <f t="shared" si="614"/>
        <v>0</v>
      </c>
      <c r="S200" s="276">
        <f t="shared" si="614"/>
        <v>0</v>
      </c>
      <c r="T200" s="276">
        <f t="shared" si="614"/>
        <v>0</v>
      </c>
      <c r="U200" s="276">
        <f t="shared" si="614"/>
        <v>0</v>
      </c>
      <c r="V200" s="276">
        <f t="shared" si="541"/>
        <v>0</v>
      </c>
      <c r="W200" s="276">
        <f t="shared" si="541"/>
        <v>1</v>
      </c>
      <c r="X200" s="276">
        <f t="shared" si="541"/>
        <v>1</v>
      </c>
      <c r="Y200" s="276">
        <f t="shared" si="541"/>
        <v>0</v>
      </c>
      <c r="Z200" s="276">
        <f t="shared" si="541"/>
        <v>0</v>
      </c>
      <c r="AA200" s="276">
        <f t="shared" si="541"/>
        <v>0</v>
      </c>
      <c r="AB200" s="276">
        <f t="shared" si="541"/>
        <v>0</v>
      </c>
      <c r="AC200" s="276">
        <f t="shared" si="541"/>
        <v>0</v>
      </c>
      <c r="AD200" s="276">
        <f t="shared" ref="AD200:AH200" si="615">AD199</f>
        <v>0</v>
      </c>
      <c r="AE200" s="276">
        <f t="shared" si="615"/>
        <v>1</v>
      </c>
      <c r="AF200" s="276">
        <f t="shared" si="615"/>
        <v>0</v>
      </c>
      <c r="AG200" s="276">
        <f t="shared" si="615"/>
        <v>0</v>
      </c>
      <c r="AH200" s="276">
        <f t="shared" si="615"/>
        <v>1</v>
      </c>
      <c r="AI200" s="276">
        <f t="shared" ref="AI200:AJ200" si="616">AI199</f>
        <v>0</v>
      </c>
      <c r="AJ200" s="276">
        <f t="shared" si="616"/>
        <v>0</v>
      </c>
      <c r="AK200" s="276">
        <f t="shared" si="541"/>
        <v>0</v>
      </c>
    </row>
    <row r="201" spans="1:37" s="261" customFormat="1" ht="12" customHeight="1" x14ac:dyDescent="0.2">
      <c r="A201" s="262" t="s">
        <v>486</v>
      </c>
      <c r="B201" s="263" t="str">
        <f t="shared" si="576"/>
        <v>HCD800</v>
      </c>
      <c r="C201" s="264"/>
      <c r="D201" s="265">
        <f t="shared" si="450"/>
        <v>1000</v>
      </c>
      <c r="E201" s="265">
        <f t="shared" si="577"/>
        <v>1800</v>
      </c>
      <c r="F201" s="264">
        <v>4.9050000000000002</v>
      </c>
      <c r="G201" s="264" t="s">
        <v>262</v>
      </c>
      <c r="H201" s="264">
        <f t="shared" si="596"/>
        <v>1440</v>
      </c>
      <c r="I201" s="264" t="str">
        <f t="shared" si="578"/>
        <v>1056x1280x1341</v>
      </c>
      <c r="J201" s="264" t="str">
        <f t="shared" si="579"/>
        <v>2200</v>
      </c>
      <c r="K201" s="264" t="str">
        <f t="shared" si="580"/>
        <v>450</v>
      </c>
      <c r="L201" s="264" t="str">
        <f t="shared" si="607"/>
        <v>110</v>
      </c>
      <c r="M201" s="276">
        <f t="shared" si="603"/>
        <v>0</v>
      </c>
      <c r="N201" s="276">
        <f t="shared" ref="N201:U201" si="617">N200</f>
        <v>1</v>
      </c>
      <c r="O201" s="276">
        <f t="shared" si="617"/>
        <v>1</v>
      </c>
      <c r="P201" s="276">
        <f t="shared" si="617"/>
        <v>0</v>
      </c>
      <c r="Q201" s="276">
        <f t="shared" si="617"/>
        <v>0</v>
      </c>
      <c r="R201" s="276">
        <f t="shared" si="617"/>
        <v>0</v>
      </c>
      <c r="S201" s="276">
        <f t="shared" si="617"/>
        <v>0</v>
      </c>
      <c r="T201" s="276">
        <f t="shared" si="617"/>
        <v>0</v>
      </c>
      <c r="U201" s="276">
        <f t="shared" si="617"/>
        <v>0</v>
      </c>
      <c r="V201" s="276">
        <f t="shared" si="541"/>
        <v>0</v>
      </c>
      <c r="W201" s="276">
        <f t="shared" si="541"/>
        <v>1</v>
      </c>
      <c r="X201" s="276">
        <f t="shared" si="541"/>
        <v>1</v>
      </c>
      <c r="Y201" s="276">
        <f t="shared" si="541"/>
        <v>0</v>
      </c>
      <c r="Z201" s="276">
        <f t="shared" si="541"/>
        <v>0</v>
      </c>
      <c r="AA201" s="276">
        <f t="shared" si="541"/>
        <v>0</v>
      </c>
      <c r="AB201" s="276">
        <f t="shared" si="541"/>
        <v>0</v>
      </c>
      <c r="AC201" s="276">
        <f t="shared" si="541"/>
        <v>0</v>
      </c>
      <c r="AD201" s="276">
        <f t="shared" ref="AD201:AH201" si="618">AD200</f>
        <v>0</v>
      </c>
      <c r="AE201" s="276">
        <f t="shared" si="618"/>
        <v>1</v>
      </c>
      <c r="AF201" s="276">
        <f t="shared" si="618"/>
        <v>0</v>
      </c>
      <c r="AG201" s="276">
        <f t="shared" si="618"/>
        <v>0</v>
      </c>
      <c r="AH201" s="276">
        <f t="shared" si="618"/>
        <v>1</v>
      </c>
      <c r="AI201" s="276">
        <f t="shared" ref="AI201:AJ201" si="619">AI200</f>
        <v>0</v>
      </c>
      <c r="AJ201" s="276">
        <f t="shared" si="619"/>
        <v>0</v>
      </c>
      <c r="AK201" s="276">
        <f t="shared" si="541"/>
        <v>0</v>
      </c>
    </row>
    <row r="202" spans="1:37" s="261" customFormat="1" ht="12" customHeight="1" x14ac:dyDescent="0.2">
      <c r="A202" s="262" t="s">
        <v>486</v>
      </c>
      <c r="B202" s="263" t="str">
        <f t="shared" si="576"/>
        <v>HCD800</v>
      </c>
      <c r="C202" s="264"/>
      <c r="D202" s="265">
        <f t="shared" si="450"/>
        <v>1000</v>
      </c>
      <c r="E202" s="265">
        <f t="shared" si="577"/>
        <v>1800</v>
      </c>
      <c r="F202" s="264">
        <v>5.4740000000000002</v>
      </c>
      <c r="G202" s="264" t="s">
        <v>263</v>
      </c>
      <c r="H202" s="264">
        <f t="shared" si="596"/>
        <v>1350</v>
      </c>
      <c r="I202" s="264" t="str">
        <f t="shared" si="578"/>
        <v>1056x1280x1341</v>
      </c>
      <c r="J202" s="264" t="str">
        <f t="shared" si="579"/>
        <v>2200</v>
      </c>
      <c r="K202" s="264" t="str">
        <f t="shared" si="580"/>
        <v>450</v>
      </c>
      <c r="L202" s="264" t="str">
        <f t="shared" si="607"/>
        <v>110</v>
      </c>
      <c r="M202" s="276">
        <f t="shared" si="603"/>
        <v>0</v>
      </c>
      <c r="N202" s="276">
        <f t="shared" ref="N202:U202" si="620">N201</f>
        <v>1</v>
      </c>
      <c r="O202" s="276">
        <f t="shared" si="620"/>
        <v>1</v>
      </c>
      <c r="P202" s="276">
        <f t="shared" si="620"/>
        <v>0</v>
      </c>
      <c r="Q202" s="276">
        <f t="shared" si="620"/>
        <v>0</v>
      </c>
      <c r="R202" s="276">
        <f t="shared" si="620"/>
        <v>0</v>
      </c>
      <c r="S202" s="276">
        <f t="shared" si="620"/>
        <v>0</v>
      </c>
      <c r="T202" s="276">
        <f t="shared" si="620"/>
        <v>0</v>
      </c>
      <c r="U202" s="276">
        <f t="shared" si="620"/>
        <v>0</v>
      </c>
      <c r="V202" s="276">
        <f t="shared" si="541"/>
        <v>0</v>
      </c>
      <c r="W202" s="276">
        <f t="shared" si="541"/>
        <v>1</v>
      </c>
      <c r="X202" s="276">
        <f t="shared" si="541"/>
        <v>1</v>
      </c>
      <c r="Y202" s="276">
        <f t="shared" si="541"/>
        <v>0</v>
      </c>
      <c r="Z202" s="276">
        <f t="shared" si="541"/>
        <v>0</v>
      </c>
      <c r="AA202" s="276">
        <f t="shared" si="541"/>
        <v>0</v>
      </c>
      <c r="AB202" s="276">
        <f t="shared" si="541"/>
        <v>0</v>
      </c>
      <c r="AC202" s="276">
        <f t="shared" si="541"/>
        <v>0</v>
      </c>
      <c r="AD202" s="276">
        <f t="shared" ref="AD202:AH202" si="621">AD201</f>
        <v>0</v>
      </c>
      <c r="AE202" s="276">
        <f t="shared" si="621"/>
        <v>1</v>
      </c>
      <c r="AF202" s="276">
        <f t="shared" si="621"/>
        <v>0</v>
      </c>
      <c r="AG202" s="276">
        <f t="shared" si="621"/>
        <v>0</v>
      </c>
      <c r="AH202" s="276">
        <f t="shared" si="621"/>
        <v>1</v>
      </c>
      <c r="AI202" s="276">
        <f t="shared" ref="AI202:AJ202" si="622">AI201</f>
        <v>0</v>
      </c>
      <c r="AJ202" s="276">
        <f t="shared" si="622"/>
        <v>0</v>
      </c>
      <c r="AK202" s="276">
        <f t="shared" si="541"/>
        <v>0</v>
      </c>
    </row>
    <row r="203" spans="1:37" s="261" customFormat="1" ht="12" customHeight="1" x14ac:dyDescent="0.2">
      <c r="A203" s="262" t="s">
        <v>486</v>
      </c>
      <c r="B203" s="263" t="str">
        <f t="shared" si="576"/>
        <v>HCD800</v>
      </c>
      <c r="C203" s="264"/>
      <c r="D203" s="265">
        <f t="shared" si="450"/>
        <v>1000</v>
      </c>
      <c r="E203" s="265">
        <f t="shared" si="577"/>
        <v>1800</v>
      </c>
      <c r="F203" s="264">
        <v>5.8890000000000002</v>
      </c>
      <c r="G203" s="264" t="s">
        <v>264</v>
      </c>
      <c r="H203" s="264">
        <f t="shared" si="596"/>
        <v>1260</v>
      </c>
      <c r="I203" s="264" t="str">
        <f t="shared" si="578"/>
        <v>1056x1280x1341</v>
      </c>
      <c r="J203" s="264" t="str">
        <f t="shared" si="579"/>
        <v>2200</v>
      </c>
      <c r="K203" s="264" t="str">
        <f t="shared" si="580"/>
        <v>450</v>
      </c>
      <c r="L203" s="264" t="str">
        <f t="shared" si="607"/>
        <v>110</v>
      </c>
      <c r="M203" s="276">
        <f t="shared" si="603"/>
        <v>0</v>
      </c>
      <c r="N203" s="276">
        <f t="shared" ref="N203:U203" si="623">N202</f>
        <v>1</v>
      </c>
      <c r="O203" s="276">
        <f t="shared" si="623"/>
        <v>1</v>
      </c>
      <c r="P203" s="276">
        <f t="shared" si="623"/>
        <v>0</v>
      </c>
      <c r="Q203" s="276">
        <f t="shared" si="623"/>
        <v>0</v>
      </c>
      <c r="R203" s="276">
        <f t="shared" si="623"/>
        <v>0</v>
      </c>
      <c r="S203" s="276">
        <f t="shared" si="623"/>
        <v>0</v>
      </c>
      <c r="T203" s="276">
        <f t="shared" si="623"/>
        <v>0</v>
      </c>
      <c r="U203" s="276">
        <f t="shared" si="623"/>
        <v>0</v>
      </c>
      <c r="V203" s="276">
        <f t="shared" si="541"/>
        <v>0</v>
      </c>
      <c r="W203" s="276">
        <f t="shared" si="541"/>
        <v>1</v>
      </c>
      <c r="X203" s="276">
        <f t="shared" si="541"/>
        <v>1</v>
      </c>
      <c r="Y203" s="276">
        <f t="shared" si="541"/>
        <v>0</v>
      </c>
      <c r="Z203" s="276">
        <f t="shared" si="541"/>
        <v>0</v>
      </c>
      <c r="AA203" s="276">
        <f t="shared" si="541"/>
        <v>0</v>
      </c>
      <c r="AB203" s="276">
        <f t="shared" si="541"/>
        <v>0</v>
      </c>
      <c r="AC203" s="276">
        <f t="shared" si="541"/>
        <v>0</v>
      </c>
      <c r="AD203" s="276">
        <f t="shared" ref="AD203:AH203" si="624">AD202</f>
        <v>0</v>
      </c>
      <c r="AE203" s="276">
        <f t="shared" si="624"/>
        <v>1</v>
      </c>
      <c r="AF203" s="276">
        <f t="shared" si="624"/>
        <v>0</v>
      </c>
      <c r="AG203" s="276">
        <f t="shared" si="624"/>
        <v>0</v>
      </c>
      <c r="AH203" s="276">
        <f t="shared" si="624"/>
        <v>1</v>
      </c>
      <c r="AI203" s="276">
        <f t="shared" ref="AI203:AJ203" si="625">AI202</f>
        <v>0</v>
      </c>
      <c r="AJ203" s="276">
        <f t="shared" si="625"/>
        <v>0</v>
      </c>
      <c r="AK203" s="276">
        <f t="shared" si="541"/>
        <v>0</v>
      </c>
    </row>
    <row r="204" spans="1:37" s="261" customFormat="1" ht="12" customHeight="1" x14ac:dyDescent="0.2">
      <c r="A204" s="262" t="s">
        <v>486</v>
      </c>
      <c r="B204" s="263" t="s">
        <v>171</v>
      </c>
      <c r="C204" s="264"/>
      <c r="D204" s="265">
        <v>800</v>
      </c>
      <c r="E204" s="265">
        <v>1800</v>
      </c>
      <c r="F204" s="264">
        <v>4.95</v>
      </c>
      <c r="G204" s="264" t="s">
        <v>259</v>
      </c>
      <c r="H204" s="264">
        <f t="shared" si="596"/>
        <v>1530</v>
      </c>
      <c r="I204" s="264" t="s">
        <v>265</v>
      </c>
      <c r="J204" s="264" t="s">
        <v>266</v>
      </c>
      <c r="K204" s="264" t="s">
        <v>260</v>
      </c>
      <c r="L204" s="264" t="s">
        <v>51</v>
      </c>
      <c r="M204" s="276">
        <f t="shared" si="603"/>
        <v>0</v>
      </c>
      <c r="N204" s="276">
        <f t="shared" ref="N204:U204" si="626">N203</f>
        <v>1</v>
      </c>
      <c r="O204" s="276">
        <f t="shared" si="626"/>
        <v>1</v>
      </c>
      <c r="P204" s="276">
        <f t="shared" si="626"/>
        <v>0</v>
      </c>
      <c r="Q204" s="276">
        <f t="shared" si="626"/>
        <v>0</v>
      </c>
      <c r="R204" s="276">
        <f t="shared" si="626"/>
        <v>0</v>
      </c>
      <c r="S204" s="276">
        <f t="shared" si="626"/>
        <v>0</v>
      </c>
      <c r="T204" s="276">
        <f t="shared" si="626"/>
        <v>0</v>
      </c>
      <c r="U204" s="276">
        <f t="shared" si="626"/>
        <v>0</v>
      </c>
      <c r="V204" s="276">
        <f t="shared" si="541"/>
        <v>0</v>
      </c>
      <c r="W204" s="276">
        <f t="shared" si="541"/>
        <v>1</v>
      </c>
      <c r="X204" s="276">
        <f t="shared" si="541"/>
        <v>1</v>
      </c>
      <c r="Y204" s="276">
        <f t="shared" si="541"/>
        <v>0</v>
      </c>
      <c r="Z204" s="276">
        <f t="shared" si="541"/>
        <v>0</v>
      </c>
      <c r="AA204" s="276">
        <f t="shared" si="541"/>
        <v>0</v>
      </c>
      <c r="AB204" s="276">
        <f t="shared" si="541"/>
        <v>0</v>
      </c>
      <c r="AC204" s="276">
        <f t="shared" si="541"/>
        <v>0</v>
      </c>
      <c r="AD204" s="276">
        <f t="shared" ref="AD204:AH204" si="627">AD203</f>
        <v>0</v>
      </c>
      <c r="AE204" s="276">
        <f t="shared" si="627"/>
        <v>1</v>
      </c>
      <c r="AF204" s="276">
        <f t="shared" si="627"/>
        <v>0</v>
      </c>
      <c r="AG204" s="276">
        <f t="shared" si="627"/>
        <v>0</v>
      </c>
      <c r="AH204" s="276">
        <f t="shared" si="627"/>
        <v>1</v>
      </c>
      <c r="AI204" s="276">
        <f t="shared" ref="AI204:AJ204" si="628">AI203</f>
        <v>0</v>
      </c>
      <c r="AJ204" s="276">
        <f t="shared" si="628"/>
        <v>0</v>
      </c>
      <c r="AK204" s="276">
        <f t="shared" si="541"/>
        <v>0</v>
      </c>
    </row>
    <row r="205" spans="1:37" s="261" customFormat="1" ht="12" customHeight="1" x14ac:dyDescent="0.2">
      <c r="A205" s="262" t="s">
        <v>486</v>
      </c>
      <c r="B205" s="263" t="str">
        <f t="shared" si="576"/>
        <v>HCT800</v>
      </c>
      <c r="C205" s="264"/>
      <c r="D205" s="265">
        <f t="shared" ref="D205:D268" si="629">D204</f>
        <v>800</v>
      </c>
      <c r="E205" s="265">
        <f t="shared" si="577"/>
        <v>1800</v>
      </c>
      <c r="F205" s="264">
        <v>5.57</v>
      </c>
      <c r="G205" s="264" t="str">
        <f>G204</f>
        <v>0,85</v>
      </c>
      <c r="H205" s="264">
        <f t="shared" si="596"/>
        <v>1530</v>
      </c>
      <c r="I205" s="264" t="str">
        <f t="shared" si="578"/>
        <v>1056X1280X1425</v>
      </c>
      <c r="J205" s="264" t="str">
        <f t="shared" si="579"/>
        <v>2700</v>
      </c>
      <c r="K205" s="264" t="str">
        <f t="shared" si="580"/>
        <v>450</v>
      </c>
      <c r="L205" s="264" t="str">
        <f t="shared" ref="L205:L212" si="630">L204</f>
        <v>140</v>
      </c>
      <c r="M205" s="276">
        <f t="shared" si="603"/>
        <v>0</v>
      </c>
      <c r="N205" s="276">
        <f t="shared" ref="N205:U205" si="631">N204</f>
        <v>1</v>
      </c>
      <c r="O205" s="276">
        <f t="shared" si="631"/>
        <v>1</v>
      </c>
      <c r="P205" s="276">
        <f t="shared" si="631"/>
        <v>0</v>
      </c>
      <c r="Q205" s="276">
        <f t="shared" si="631"/>
        <v>0</v>
      </c>
      <c r="R205" s="276">
        <f t="shared" si="631"/>
        <v>0</v>
      </c>
      <c r="S205" s="276">
        <f t="shared" si="631"/>
        <v>0</v>
      </c>
      <c r="T205" s="276">
        <f t="shared" si="631"/>
        <v>0</v>
      </c>
      <c r="U205" s="276">
        <f t="shared" si="631"/>
        <v>0</v>
      </c>
      <c r="V205" s="276">
        <f t="shared" si="541"/>
        <v>0</v>
      </c>
      <c r="W205" s="276">
        <f t="shared" si="541"/>
        <v>1</v>
      </c>
      <c r="X205" s="276">
        <f t="shared" si="541"/>
        <v>1</v>
      </c>
      <c r="Y205" s="276">
        <f t="shared" si="541"/>
        <v>0</v>
      </c>
      <c r="Z205" s="276">
        <f t="shared" si="541"/>
        <v>0</v>
      </c>
      <c r="AA205" s="276">
        <f t="shared" si="541"/>
        <v>0</v>
      </c>
      <c r="AB205" s="276">
        <f t="shared" si="541"/>
        <v>0</v>
      </c>
      <c r="AC205" s="276">
        <f t="shared" si="541"/>
        <v>0</v>
      </c>
      <c r="AD205" s="276">
        <f t="shared" ref="AD205:AH205" si="632">AD204</f>
        <v>0</v>
      </c>
      <c r="AE205" s="276">
        <f t="shared" si="632"/>
        <v>1</v>
      </c>
      <c r="AF205" s="276">
        <f t="shared" si="632"/>
        <v>0</v>
      </c>
      <c r="AG205" s="276">
        <f t="shared" si="632"/>
        <v>0</v>
      </c>
      <c r="AH205" s="276">
        <f t="shared" si="632"/>
        <v>1</v>
      </c>
      <c r="AI205" s="276">
        <f t="shared" ref="AI205:AJ205" si="633">AI204</f>
        <v>0</v>
      </c>
      <c r="AJ205" s="276">
        <f t="shared" si="633"/>
        <v>0</v>
      </c>
      <c r="AK205" s="276">
        <f t="shared" si="541"/>
        <v>0</v>
      </c>
    </row>
    <row r="206" spans="1:37" s="261" customFormat="1" ht="12" customHeight="1" x14ac:dyDescent="0.2">
      <c r="A206" s="262" t="s">
        <v>486</v>
      </c>
      <c r="B206" s="263" t="str">
        <f t="shared" si="576"/>
        <v>HCT800</v>
      </c>
      <c r="C206" s="264"/>
      <c r="D206" s="265">
        <f t="shared" si="629"/>
        <v>800</v>
      </c>
      <c r="E206" s="265">
        <f t="shared" si="577"/>
        <v>1800</v>
      </c>
      <c r="F206" s="264">
        <v>5.68</v>
      </c>
      <c r="G206" s="264" t="str">
        <f>G205</f>
        <v>0,85</v>
      </c>
      <c r="H206" s="264">
        <f t="shared" si="596"/>
        <v>1530</v>
      </c>
      <c r="I206" s="264" t="str">
        <f t="shared" si="578"/>
        <v>1056X1280X1425</v>
      </c>
      <c r="J206" s="264" t="str">
        <f t="shared" si="579"/>
        <v>2700</v>
      </c>
      <c r="K206" s="264" t="str">
        <f t="shared" si="580"/>
        <v>450</v>
      </c>
      <c r="L206" s="264" t="str">
        <f t="shared" si="630"/>
        <v>140</v>
      </c>
      <c r="M206" s="276">
        <f t="shared" si="603"/>
        <v>0</v>
      </c>
      <c r="N206" s="276">
        <f t="shared" ref="N206:U206" si="634">N205</f>
        <v>1</v>
      </c>
      <c r="O206" s="276">
        <f t="shared" si="634"/>
        <v>1</v>
      </c>
      <c r="P206" s="276">
        <f t="shared" si="634"/>
        <v>0</v>
      </c>
      <c r="Q206" s="276">
        <f t="shared" si="634"/>
        <v>0</v>
      </c>
      <c r="R206" s="276">
        <f t="shared" si="634"/>
        <v>0</v>
      </c>
      <c r="S206" s="276">
        <f t="shared" si="634"/>
        <v>0</v>
      </c>
      <c r="T206" s="276">
        <f t="shared" si="634"/>
        <v>0</v>
      </c>
      <c r="U206" s="276">
        <f t="shared" si="634"/>
        <v>0</v>
      </c>
      <c r="V206" s="276">
        <f t="shared" si="541"/>
        <v>0</v>
      </c>
      <c r="W206" s="276">
        <f t="shared" si="541"/>
        <v>1</v>
      </c>
      <c r="X206" s="276">
        <f t="shared" si="541"/>
        <v>1</v>
      </c>
      <c r="Y206" s="276">
        <f t="shared" si="541"/>
        <v>0</v>
      </c>
      <c r="Z206" s="276">
        <f t="shared" si="541"/>
        <v>0</v>
      </c>
      <c r="AA206" s="276">
        <f t="shared" si="541"/>
        <v>0</v>
      </c>
      <c r="AB206" s="276">
        <f t="shared" si="541"/>
        <v>0</v>
      </c>
      <c r="AC206" s="276">
        <f t="shared" si="541"/>
        <v>0</v>
      </c>
      <c r="AD206" s="276">
        <f t="shared" ref="AD206:AH206" si="635">AD205</f>
        <v>0</v>
      </c>
      <c r="AE206" s="276">
        <f t="shared" si="635"/>
        <v>1</v>
      </c>
      <c r="AF206" s="276">
        <f t="shared" si="635"/>
        <v>0</v>
      </c>
      <c r="AG206" s="276">
        <f t="shared" si="635"/>
        <v>0</v>
      </c>
      <c r="AH206" s="276">
        <f t="shared" si="635"/>
        <v>1</v>
      </c>
      <c r="AI206" s="276">
        <f t="shared" ref="AI206:AJ206" si="636">AI205</f>
        <v>0</v>
      </c>
      <c r="AJ206" s="276">
        <f t="shared" si="636"/>
        <v>0</v>
      </c>
      <c r="AK206" s="276">
        <f t="shared" si="541"/>
        <v>0</v>
      </c>
    </row>
    <row r="207" spans="1:37" s="261" customFormat="1" ht="12" customHeight="1" x14ac:dyDescent="0.2">
      <c r="A207" s="262" t="s">
        <v>486</v>
      </c>
      <c r="B207" s="263" t="str">
        <f t="shared" si="576"/>
        <v>HCT800</v>
      </c>
      <c r="C207" s="264"/>
      <c r="D207" s="265">
        <f t="shared" si="629"/>
        <v>800</v>
      </c>
      <c r="E207" s="265">
        <f t="shared" si="577"/>
        <v>1800</v>
      </c>
      <c r="F207" s="264">
        <v>5.93</v>
      </c>
      <c r="G207" s="264" t="str">
        <f>G206</f>
        <v>0,85</v>
      </c>
      <c r="H207" s="264">
        <f t="shared" si="596"/>
        <v>1530</v>
      </c>
      <c r="I207" s="264" t="str">
        <f t="shared" si="578"/>
        <v>1056X1280X1425</v>
      </c>
      <c r="J207" s="264" t="str">
        <f t="shared" si="579"/>
        <v>2700</v>
      </c>
      <c r="K207" s="264" t="str">
        <f t="shared" si="580"/>
        <v>450</v>
      </c>
      <c r="L207" s="264" t="str">
        <f t="shared" si="630"/>
        <v>140</v>
      </c>
      <c r="M207" s="276">
        <f t="shared" si="603"/>
        <v>0</v>
      </c>
      <c r="N207" s="276">
        <f t="shared" ref="N207:U207" si="637">N206</f>
        <v>1</v>
      </c>
      <c r="O207" s="276">
        <f t="shared" si="637"/>
        <v>1</v>
      </c>
      <c r="P207" s="276">
        <f t="shared" si="637"/>
        <v>0</v>
      </c>
      <c r="Q207" s="276">
        <f t="shared" si="637"/>
        <v>0</v>
      </c>
      <c r="R207" s="276">
        <f t="shared" si="637"/>
        <v>0</v>
      </c>
      <c r="S207" s="276">
        <f t="shared" si="637"/>
        <v>0</v>
      </c>
      <c r="T207" s="276">
        <f t="shared" si="637"/>
        <v>0</v>
      </c>
      <c r="U207" s="276">
        <f t="shared" si="637"/>
        <v>0</v>
      </c>
      <c r="V207" s="276">
        <f t="shared" si="541"/>
        <v>0</v>
      </c>
      <c r="W207" s="276">
        <f t="shared" si="541"/>
        <v>1</v>
      </c>
      <c r="X207" s="276">
        <f t="shared" si="541"/>
        <v>1</v>
      </c>
      <c r="Y207" s="276">
        <f t="shared" ref="Y207:AK207" si="638">Y206</f>
        <v>0</v>
      </c>
      <c r="Z207" s="276">
        <f t="shared" si="638"/>
        <v>0</v>
      </c>
      <c r="AA207" s="276">
        <f t="shared" si="638"/>
        <v>0</v>
      </c>
      <c r="AB207" s="276">
        <f t="shared" si="638"/>
        <v>0</v>
      </c>
      <c r="AC207" s="276">
        <f t="shared" si="638"/>
        <v>0</v>
      </c>
      <c r="AD207" s="276">
        <f t="shared" ref="AD207:AD222" si="639">AD206</f>
        <v>0</v>
      </c>
      <c r="AE207" s="276">
        <f t="shared" ref="AE207:AE222" si="640">AE206</f>
        <v>1</v>
      </c>
      <c r="AF207" s="276">
        <f t="shared" ref="AF207:AF222" si="641">AF206</f>
        <v>0</v>
      </c>
      <c r="AG207" s="276">
        <f t="shared" ref="AG207:AH207" si="642">AG206</f>
        <v>0</v>
      </c>
      <c r="AH207" s="276">
        <f t="shared" si="642"/>
        <v>1</v>
      </c>
      <c r="AI207" s="276">
        <f t="shared" ref="AI207:AJ207" si="643">AI206</f>
        <v>0</v>
      </c>
      <c r="AJ207" s="276">
        <f t="shared" si="643"/>
        <v>0</v>
      </c>
      <c r="AK207" s="276">
        <f t="shared" si="638"/>
        <v>0</v>
      </c>
    </row>
    <row r="208" spans="1:37" s="261" customFormat="1" ht="12" customHeight="1" x14ac:dyDescent="0.2">
      <c r="A208" s="262" t="s">
        <v>486</v>
      </c>
      <c r="B208" s="263" t="str">
        <f t="shared" si="576"/>
        <v>HCT800</v>
      </c>
      <c r="C208" s="264"/>
      <c r="D208" s="265">
        <f t="shared" si="629"/>
        <v>800</v>
      </c>
      <c r="E208" s="265">
        <f t="shared" si="577"/>
        <v>1800</v>
      </c>
      <c r="F208" s="264">
        <v>6.43</v>
      </c>
      <c r="G208" s="264" t="str">
        <f>G207</f>
        <v>0,85</v>
      </c>
      <c r="H208" s="264">
        <f t="shared" si="596"/>
        <v>1530</v>
      </c>
      <c r="I208" s="264" t="str">
        <f t="shared" si="578"/>
        <v>1056X1280X1425</v>
      </c>
      <c r="J208" s="264" t="str">
        <f t="shared" si="579"/>
        <v>2700</v>
      </c>
      <c r="K208" s="264" t="str">
        <f t="shared" si="580"/>
        <v>450</v>
      </c>
      <c r="L208" s="264" t="str">
        <f t="shared" si="630"/>
        <v>140</v>
      </c>
      <c r="M208" s="276">
        <f t="shared" si="603"/>
        <v>0</v>
      </c>
      <c r="N208" s="276">
        <f t="shared" ref="N208:U208" si="644">N207</f>
        <v>1</v>
      </c>
      <c r="O208" s="276">
        <f t="shared" si="644"/>
        <v>1</v>
      </c>
      <c r="P208" s="276">
        <f t="shared" si="644"/>
        <v>0</v>
      </c>
      <c r="Q208" s="276">
        <f t="shared" si="644"/>
        <v>0</v>
      </c>
      <c r="R208" s="276">
        <f t="shared" si="644"/>
        <v>0</v>
      </c>
      <c r="S208" s="276">
        <f t="shared" si="644"/>
        <v>0</v>
      </c>
      <c r="T208" s="276">
        <f t="shared" si="644"/>
        <v>0</v>
      </c>
      <c r="U208" s="276">
        <f t="shared" si="644"/>
        <v>0</v>
      </c>
      <c r="V208" s="276">
        <f t="shared" ref="V208:AK236" si="645">V207</f>
        <v>0</v>
      </c>
      <c r="W208" s="276">
        <f t="shared" si="645"/>
        <v>1</v>
      </c>
      <c r="X208" s="276">
        <f t="shared" si="645"/>
        <v>1</v>
      </c>
      <c r="Y208" s="276">
        <f t="shared" si="645"/>
        <v>0</v>
      </c>
      <c r="Z208" s="276">
        <f t="shared" si="645"/>
        <v>0</v>
      </c>
      <c r="AA208" s="276">
        <f t="shared" si="645"/>
        <v>0</v>
      </c>
      <c r="AB208" s="276">
        <f t="shared" si="645"/>
        <v>0</v>
      </c>
      <c r="AC208" s="276">
        <f t="shared" si="645"/>
        <v>0</v>
      </c>
      <c r="AD208" s="276">
        <f t="shared" si="639"/>
        <v>0</v>
      </c>
      <c r="AE208" s="276">
        <f t="shared" si="640"/>
        <v>1</v>
      </c>
      <c r="AF208" s="276">
        <f t="shared" si="641"/>
        <v>0</v>
      </c>
      <c r="AG208" s="276">
        <f t="shared" ref="AG208:AG222" si="646">AG207</f>
        <v>0</v>
      </c>
      <c r="AH208" s="276">
        <f t="shared" ref="AH208:AH222" si="647">AH207</f>
        <v>1</v>
      </c>
      <c r="AI208" s="276">
        <f t="shared" ref="AI208:AI222" si="648">AI207</f>
        <v>0</v>
      </c>
      <c r="AJ208" s="276">
        <f t="shared" ref="AJ208:AJ222" si="649">AJ207</f>
        <v>0</v>
      </c>
      <c r="AK208" s="276">
        <f t="shared" si="645"/>
        <v>0</v>
      </c>
    </row>
    <row r="209" spans="1:37" s="261" customFormat="1" ht="12" customHeight="1" x14ac:dyDescent="0.2">
      <c r="A209" s="262" t="s">
        <v>486</v>
      </c>
      <c r="B209" s="263" t="str">
        <f t="shared" si="576"/>
        <v>HCT800</v>
      </c>
      <c r="C209" s="264"/>
      <c r="D209" s="265">
        <f t="shared" si="629"/>
        <v>800</v>
      </c>
      <c r="E209" s="265">
        <f t="shared" si="577"/>
        <v>1800</v>
      </c>
      <c r="F209" s="264">
        <v>6.86</v>
      </c>
      <c r="G209" s="264" t="s">
        <v>262</v>
      </c>
      <c r="H209" s="264">
        <f t="shared" si="596"/>
        <v>1440</v>
      </c>
      <c r="I209" s="264" t="str">
        <f t="shared" si="578"/>
        <v>1056X1280X1425</v>
      </c>
      <c r="J209" s="264" t="str">
        <f t="shared" si="579"/>
        <v>2700</v>
      </c>
      <c r="K209" s="264" t="str">
        <f t="shared" si="580"/>
        <v>450</v>
      </c>
      <c r="L209" s="264" t="str">
        <f t="shared" si="630"/>
        <v>140</v>
      </c>
      <c r="M209" s="276">
        <f t="shared" si="603"/>
        <v>0</v>
      </c>
      <c r="N209" s="276">
        <f t="shared" ref="N209:U209" si="650">N208</f>
        <v>1</v>
      </c>
      <c r="O209" s="276">
        <f t="shared" si="650"/>
        <v>1</v>
      </c>
      <c r="P209" s="276">
        <f t="shared" si="650"/>
        <v>0</v>
      </c>
      <c r="Q209" s="276">
        <f t="shared" si="650"/>
        <v>0</v>
      </c>
      <c r="R209" s="276">
        <f t="shared" si="650"/>
        <v>0</v>
      </c>
      <c r="S209" s="276">
        <f t="shared" si="650"/>
        <v>0</v>
      </c>
      <c r="T209" s="276">
        <f t="shared" si="650"/>
        <v>0</v>
      </c>
      <c r="U209" s="276">
        <f t="shared" si="650"/>
        <v>0</v>
      </c>
      <c r="V209" s="276">
        <f t="shared" si="645"/>
        <v>0</v>
      </c>
      <c r="W209" s="276">
        <f t="shared" si="645"/>
        <v>1</v>
      </c>
      <c r="X209" s="276">
        <f t="shared" si="645"/>
        <v>1</v>
      </c>
      <c r="Y209" s="276">
        <f t="shared" si="645"/>
        <v>0</v>
      </c>
      <c r="Z209" s="276">
        <f t="shared" si="645"/>
        <v>0</v>
      </c>
      <c r="AA209" s="276">
        <f t="shared" si="645"/>
        <v>0</v>
      </c>
      <c r="AB209" s="276">
        <f t="shared" si="645"/>
        <v>0</v>
      </c>
      <c r="AC209" s="276">
        <f t="shared" si="645"/>
        <v>0</v>
      </c>
      <c r="AD209" s="276">
        <f t="shared" si="639"/>
        <v>0</v>
      </c>
      <c r="AE209" s="276">
        <f t="shared" si="640"/>
        <v>1</v>
      </c>
      <c r="AF209" s="276">
        <f t="shared" si="641"/>
        <v>0</v>
      </c>
      <c r="AG209" s="276">
        <f t="shared" si="646"/>
        <v>0</v>
      </c>
      <c r="AH209" s="276">
        <f t="shared" si="647"/>
        <v>1</v>
      </c>
      <c r="AI209" s="276">
        <f t="shared" si="648"/>
        <v>0</v>
      </c>
      <c r="AJ209" s="276">
        <f t="shared" si="649"/>
        <v>0</v>
      </c>
      <c r="AK209" s="276">
        <f t="shared" si="645"/>
        <v>0</v>
      </c>
    </row>
    <row r="210" spans="1:37" s="261" customFormat="1" ht="12" customHeight="1" x14ac:dyDescent="0.2">
      <c r="A210" s="262" t="s">
        <v>486</v>
      </c>
      <c r="B210" s="263" t="str">
        <f t="shared" si="576"/>
        <v>HCT800</v>
      </c>
      <c r="C210" s="264"/>
      <c r="D210" s="265">
        <f t="shared" si="629"/>
        <v>800</v>
      </c>
      <c r="E210" s="265">
        <f t="shared" si="577"/>
        <v>1800</v>
      </c>
      <c r="F210" s="264">
        <v>7.33</v>
      </c>
      <c r="G210" s="264" t="s">
        <v>263</v>
      </c>
      <c r="H210" s="264">
        <f t="shared" si="596"/>
        <v>1350</v>
      </c>
      <c r="I210" s="264" t="str">
        <f t="shared" si="578"/>
        <v>1056X1280X1425</v>
      </c>
      <c r="J210" s="264" t="str">
        <f t="shared" si="579"/>
        <v>2700</v>
      </c>
      <c r="K210" s="264" t="str">
        <f t="shared" si="580"/>
        <v>450</v>
      </c>
      <c r="L210" s="264" t="str">
        <f t="shared" si="630"/>
        <v>140</v>
      </c>
      <c r="M210" s="276">
        <f t="shared" si="603"/>
        <v>0</v>
      </c>
      <c r="N210" s="276">
        <f t="shared" ref="N210:U210" si="651">N209</f>
        <v>1</v>
      </c>
      <c r="O210" s="276">
        <f t="shared" si="651"/>
        <v>1</v>
      </c>
      <c r="P210" s="276">
        <f t="shared" si="651"/>
        <v>0</v>
      </c>
      <c r="Q210" s="276">
        <f t="shared" si="651"/>
        <v>0</v>
      </c>
      <c r="R210" s="276">
        <f t="shared" si="651"/>
        <v>0</v>
      </c>
      <c r="S210" s="276">
        <f t="shared" si="651"/>
        <v>0</v>
      </c>
      <c r="T210" s="276">
        <f t="shared" si="651"/>
        <v>0</v>
      </c>
      <c r="U210" s="276">
        <f t="shared" si="651"/>
        <v>0</v>
      </c>
      <c r="V210" s="276">
        <f t="shared" si="645"/>
        <v>0</v>
      </c>
      <c r="W210" s="276">
        <f t="shared" si="645"/>
        <v>1</v>
      </c>
      <c r="X210" s="276">
        <f t="shared" si="645"/>
        <v>1</v>
      </c>
      <c r="Y210" s="276">
        <f t="shared" si="645"/>
        <v>0</v>
      </c>
      <c r="Z210" s="276">
        <f t="shared" si="645"/>
        <v>0</v>
      </c>
      <c r="AA210" s="276">
        <f t="shared" si="645"/>
        <v>0</v>
      </c>
      <c r="AB210" s="276">
        <f t="shared" si="645"/>
        <v>0</v>
      </c>
      <c r="AC210" s="276">
        <f t="shared" si="645"/>
        <v>0</v>
      </c>
      <c r="AD210" s="276">
        <f t="shared" si="639"/>
        <v>0</v>
      </c>
      <c r="AE210" s="276">
        <f t="shared" si="640"/>
        <v>1</v>
      </c>
      <c r="AF210" s="276">
        <f t="shared" si="641"/>
        <v>0</v>
      </c>
      <c r="AG210" s="276">
        <f t="shared" si="646"/>
        <v>0</v>
      </c>
      <c r="AH210" s="276">
        <f t="shared" si="647"/>
        <v>1</v>
      </c>
      <c r="AI210" s="276">
        <f t="shared" si="648"/>
        <v>0</v>
      </c>
      <c r="AJ210" s="276">
        <f t="shared" si="649"/>
        <v>0</v>
      </c>
      <c r="AK210" s="276">
        <f t="shared" si="645"/>
        <v>0</v>
      </c>
    </row>
    <row r="211" spans="1:37" s="261" customFormat="1" ht="12" customHeight="1" x14ac:dyDescent="0.2">
      <c r="A211" s="262" t="s">
        <v>486</v>
      </c>
      <c r="B211" s="263" t="str">
        <f t="shared" si="576"/>
        <v>HCT800</v>
      </c>
      <c r="C211" s="264"/>
      <c r="D211" s="265">
        <f t="shared" si="629"/>
        <v>800</v>
      </c>
      <c r="E211" s="265">
        <f t="shared" si="577"/>
        <v>1800</v>
      </c>
      <c r="F211" s="264">
        <v>7.84</v>
      </c>
      <c r="G211" s="264" t="s">
        <v>264</v>
      </c>
      <c r="H211" s="264">
        <f t="shared" si="596"/>
        <v>1260</v>
      </c>
      <c r="I211" s="264" t="str">
        <f t="shared" si="578"/>
        <v>1056X1280X1425</v>
      </c>
      <c r="J211" s="264" t="str">
        <f t="shared" si="579"/>
        <v>2700</v>
      </c>
      <c r="K211" s="264" t="str">
        <f t="shared" si="580"/>
        <v>450</v>
      </c>
      <c r="L211" s="264" t="str">
        <f t="shared" si="630"/>
        <v>140</v>
      </c>
      <c r="M211" s="276">
        <f t="shared" si="603"/>
        <v>0</v>
      </c>
      <c r="N211" s="276">
        <f t="shared" ref="N211:U211" si="652">N210</f>
        <v>1</v>
      </c>
      <c r="O211" s="276">
        <f t="shared" si="652"/>
        <v>1</v>
      </c>
      <c r="P211" s="276">
        <f t="shared" si="652"/>
        <v>0</v>
      </c>
      <c r="Q211" s="276">
        <f t="shared" si="652"/>
        <v>0</v>
      </c>
      <c r="R211" s="276">
        <f t="shared" si="652"/>
        <v>0</v>
      </c>
      <c r="S211" s="276">
        <f t="shared" si="652"/>
        <v>0</v>
      </c>
      <c r="T211" s="276">
        <f t="shared" si="652"/>
        <v>0</v>
      </c>
      <c r="U211" s="276">
        <f t="shared" si="652"/>
        <v>0</v>
      </c>
      <c r="V211" s="276">
        <f t="shared" si="645"/>
        <v>0</v>
      </c>
      <c r="W211" s="276">
        <f t="shared" si="645"/>
        <v>1</v>
      </c>
      <c r="X211" s="276">
        <f t="shared" si="645"/>
        <v>1</v>
      </c>
      <c r="Y211" s="276">
        <f t="shared" si="645"/>
        <v>0</v>
      </c>
      <c r="Z211" s="276">
        <f t="shared" si="645"/>
        <v>0</v>
      </c>
      <c r="AA211" s="276">
        <f t="shared" si="645"/>
        <v>0</v>
      </c>
      <c r="AB211" s="276">
        <f t="shared" si="645"/>
        <v>0</v>
      </c>
      <c r="AC211" s="276">
        <f t="shared" si="645"/>
        <v>0</v>
      </c>
      <c r="AD211" s="276">
        <f t="shared" si="639"/>
        <v>0</v>
      </c>
      <c r="AE211" s="276">
        <f t="shared" si="640"/>
        <v>1</v>
      </c>
      <c r="AF211" s="276">
        <f t="shared" si="641"/>
        <v>0</v>
      </c>
      <c r="AG211" s="276">
        <f t="shared" si="646"/>
        <v>0</v>
      </c>
      <c r="AH211" s="276">
        <f t="shared" si="647"/>
        <v>1</v>
      </c>
      <c r="AI211" s="276">
        <f t="shared" si="648"/>
        <v>0</v>
      </c>
      <c r="AJ211" s="276">
        <f t="shared" si="649"/>
        <v>0</v>
      </c>
      <c r="AK211" s="276">
        <f t="shared" si="645"/>
        <v>0</v>
      </c>
    </row>
    <row r="212" spans="1:37" s="261" customFormat="1" ht="12" customHeight="1" x14ac:dyDescent="0.2">
      <c r="A212" s="262" t="s">
        <v>486</v>
      </c>
      <c r="B212" s="263" t="str">
        <f t="shared" si="576"/>
        <v>HCT800</v>
      </c>
      <c r="C212" s="264"/>
      <c r="D212" s="265">
        <f t="shared" si="629"/>
        <v>800</v>
      </c>
      <c r="E212" s="265">
        <f t="shared" si="577"/>
        <v>1800</v>
      </c>
      <c r="F212" s="264">
        <v>8.4</v>
      </c>
      <c r="G212" s="264" t="s">
        <v>245</v>
      </c>
      <c r="H212" s="264">
        <f t="shared" si="596"/>
        <v>1170</v>
      </c>
      <c r="I212" s="264" t="str">
        <f t="shared" si="578"/>
        <v>1056X1280X1425</v>
      </c>
      <c r="J212" s="264" t="str">
        <f t="shared" si="579"/>
        <v>2700</v>
      </c>
      <c r="K212" s="264" t="str">
        <f t="shared" si="580"/>
        <v>450</v>
      </c>
      <c r="L212" s="264" t="str">
        <f t="shared" si="630"/>
        <v>140</v>
      </c>
      <c r="M212" s="276">
        <f t="shared" si="603"/>
        <v>0</v>
      </c>
      <c r="N212" s="276">
        <f t="shared" ref="N212:U212" si="653">N211</f>
        <v>1</v>
      </c>
      <c r="O212" s="276">
        <f t="shared" si="653"/>
        <v>1</v>
      </c>
      <c r="P212" s="276">
        <f t="shared" si="653"/>
        <v>0</v>
      </c>
      <c r="Q212" s="276">
        <f t="shared" si="653"/>
        <v>0</v>
      </c>
      <c r="R212" s="276">
        <f t="shared" si="653"/>
        <v>0</v>
      </c>
      <c r="S212" s="276">
        <f t="shared" si="653"/>
        <v>0</v>
      </c>
      <c r="T212" s="276">
        <f t="shared" si="653"/>
        <v>0</v>
      </c>
      <c r="U212" s="276">
        <f t="shared" si="653"/>
        <v>0</v>
      </c>
      <c r="V212" s="276">
        <f t="shared" si="645"/>
        <v>0</v>
      </c>
      <c r="W212" s="276">
        <f t="shared" si="645"/>
        <v>1</v>
      </c>
      <c r="X212" s="276">
        <f t="shared" si="645"/>
        <v>1</v>
      </c>
      <c r="Y212" s="276">
        <f t="shared" si="645"/>
        <v>0</v>
      </c>
      <c r="Z212" s="276">
        <f t="shared" si="645"/>
        <v>0</v>
      </c>
      <c r="AA212" s="276">
        <f t="shared" si="645"/>
        <v>0</v>
      </c>
      <c r="AB212" s="276">
        <f t="shared" si="645"/>
        <v>0</v>
      </c>
      <c r="AC212" s="276">
        <f t="shared" si="645"/>
        <v>0</v>
      </c>
      <c r="AD212" s="276">
        <f t="shared" si="639"/>
        <v>0</v>
      </c>
      <c r="AE212" s="276">
        <f t="shared" si="640"/>
        <v>1</v>
      </c>
      <c r="AF212" s="276">
        <f t="shared" si="641"/>
        <v>0</v>
      </c>
      <c r="AG212" s="276">
        <f t="shared" si="646"/>
        <v>0</v>
      </c>
      <c r="AH212" s="276">
        <f t="shared" si="647"/>
        <v>1</v>
      </c>
      <c r="AI212" s="276">
        <f t="shared" si="648"/>
        <v>0</v>
      </c>
      <c r="AJ212" s="276">
        <f t="shared" si="649"/>
        <v>0</v>
      </c>
      <c r="AK212" s="276">
        <f t="shared" si="645"/>
        <v>0</v>
      </c>
    </row>
    <row r="213" spans="1:37" s="261" customFormat="1" ht="12" customHeight="1" x14ac:dyDescent="0.2">
      <c r="A213" s="262" t="s">
        <v>486</v>
      </c>
      <c r="B213" s="263" t="s">
        <v>172</v>
      </c>
      <c r="C213" s="264"/>
      <c r="D213" s="265">
        <v>800</v>
      </c>
      <c r="E213" s="265">
        <v>1800</v>
      </c>
      <c r="F213" s="264">
        <v>6.91</v>
      </c>
      <c r="G213" s="264" t="s">
        <v>259</v>
      </c>
      <c r="H213" s="264">
        <f t="shared" si="596"/>
        <v>1530</v>
      </c>
      <c r="I213" s="264" t="s">
        <v>268</v>
      </c>
      <c r="J213" s="264" t="s">
        <v>43</v>
      </c>
      <c r="K213" s="264" t="s">
        <v>269</v>
      </c>
      <c r="L213" s="264" t="s">
        <v>70</v>
      </c>
      <c r="M213" s="276">
        <f t="shared" si="603"/>
        <v>0</v>
      </c>
      <c r="N213" s="276">
        <f t="shared" ref="N213:U213" si="654">N212</f>
        <v>1</v>
      </c>
      <c r="O213" s="276">
        <f t="shared" si="654"/>
        <v>1</v>
      </c>
      <c r="P213" s="276">
        <f t="shared" si="654"/>
        <v>0</v>
      </c>
      <c r="Q213" s="276">
        <f t="shared" si="654"/>
        <v>0</v>
      </c>
      <c r="R213" s="276">
        <f t="shared" si="654"/>
        <v>0</v>
      </c>
      <c r="S213" s="276">
        <f t="shared" si="654"/>
        <v>0</v>
      </c>
      <c r="T213" s="276">
        <f t="shared" si="654"/>
        <v>0</v>
      </c>
      <c r="U213" s="276">
        <f t="shared" si="654"/>
        <v>0</v>
      </c>
      <c r="V213" s="276">
        <f t="shared" si="645"/>
        <v>0</v>
      </c>
      <c r="W213" s="276">
        <f t="shared" si="645"/>
        <v>1</v>
      </c>
      <c r="X213" s="276">
        <f t="shared" si="645"/>
        <v>1</v>
      </c>
      <c r="Y213" s="276">
        <f t="shared" si="645"/>
        <v>0</v>
      </c>
      <c r="Z213" s="276">
        <f t="shared" si="645"/>
        <v>0</v>
      </c>
      <c r="AA213" s="276">
        <f t="shared" si="645"/>
        <v>0</v>
      </c>
      <c r="AB213" s="276">
        <f t="shared" si="645"/>
        <v>0</v>
      </c>
      <c r="AC213" s="276">
        <f t="shared" si="645"/>
        <v>0</v>
      </c>
      <c r="AD213" s="276">
        <f t="shared" si="639"/>
        <v>0</v>
      </c>
      <c r="AE213" s="276">
        <f t="shared" si="640"/>
        <v>1</v>
      </c>
      <c r="AF213" s="276">
        <f t="shared" si="641"/>
        <v>0</v>
      </c>
      <c r="AG213" s="276">
        <f t="shared" si="646"/>
        <v>0</v>
      </c>
      <c r="AH213" s="276">
        <f t="shared" si="647"/>
        <v>1</v>
      </c>
      <c r="AI213" s="276">
        <f t="shared" si="648"/>
        <v>0</v>
      </c>
      <c r="AJ213" s="276">
        <f t="shared" si="649"/>
        <v>0</v>
      </c>
      <c r="AK213" s="276">
        <f t="shared" si="645"/>
        <v>0</v>
      </c>
    </row>
    <row r="214" spans="1:37" s="261" customFormat="1" ht="12" customHeight="1" x14ac:dyDescent="0.2">
      <c r="A214" s="262" t="s">
        <v>486</v>
      </c>
      <c r="B214" s="263" t="str">
        <f t="shared" si="576"/>
        <v>HCT800/1</v>
      </c>
      <c r="C214" s="264"/>
      <c r="D214" s="265">
        <f t="shared" si="629"/>
        <v>800</v>
      </c>
      <c r="E214" s="265">
        <f t="shared" si="577"/>
        <v>1800</v>
      </c>
      <c r="F214" s="264">
        <v>7.28</v>
      </c>
      <c r="G214" s="264" t="str">
        <f t="shared" ref="G214:G219" si="655">G213</f>
        <v>0,85</v>
      </c>
      <c r="H214" s="264">
        <f t="shared" si="596"/>
        <v>1530</v>
      </c>
      <c r="I214" s="264" t="str">
        <f t="shared" si="578"/>
        <v>1152x1360x1557</v>
      </c>
      <c r="J214" s="264" t="str">
        <f t="shared" si="579"/>
        <v>3200</v>
      </c>
      <c r="K214" s="264" t="str">
        <f t="shared" si="580"/>
        <v>582</v>
      </c>
      <c r="L214" s="264" t="str">
        <f t="shared" ref="L214:L229" si="656">L213</f>
        <v>220</v>
      </c>
      <c r="M214" s="276">
        <f t="shared" si="603"/>
        <v>0</v>
      </c>
      <c r="N214" s="276">
        <f t="shared" ref="N214:U214" si="657">N213</f>
        <v>1</v>
      </c>
      <c r="O214" s="276">
        <f t="shared" si="657"/>
        <v>1</v>
      </c>
      <c r="P214" s="276">
        <f t="shared" si="657"/>
        <v>0</v>
      </c>
      <c r="Q214" s="276">
        <f t="shared" si="657"/>
        <v>0</v>
      </c>
      <c r="R214" s="276">
        <f t="shared" si="657"/>
        <v>0</v>
      </c>
      <c r="S214" s="276">
        <f t="shared" si="657"/>
        <v>0</v>
      </c>
      <c r="T214" s="276">
        <f t="shared" si="657"/>
        <v>0</v>
      </c>
      <c r="U214" s="276">
        <f t="shared" si="657"/>
        <v>0</v>
      </c>
      <c r="V214" s="276">
        <f t="shared" si="645"/>
        <v>0</v>
      </c>
      <c r="W214" s="276">
        <f t="shared" si="645"/>
        <v>1</v>
      </c>
      <c r="X214" s="276">
        <f t="shared" si="645"/>
        <v>1</v>
      </c>
      <c r="Y214" s="276">
        <f t="shared" si="645"/>
        <v>0</v>
      </c>
      <c r="Z214" s="276">
        <f t="shared" si="645"/>
        <v>0</v>
      </c>
      <c r="AA214" s="276">
        <f t="shared" si="645"/>
        <v>0</v>
      </c>
      <c r="AB214" s="276">
        <f t="shared" si="645"/>
        <v>0</v>
      </c>
      <c r="AC214" s="276">
        <f t="shared" si="645"/>
        <v>0</v>
      </c>
      <c r="AD214" s="276">
        <f t="shared" si="639"/>
        <v>0</v>
      </c>
      <c r="AE214" s="276">
        <f t="shared" si="640"/>
        <v>1</v>
      </c>
      <c r="AF214" s="276">
        <f t="shared" si="641"/>
        <v>0</v>
      </c>
      <c r="AG214" s="276">
        <f t="shared" si="646"/>
        <v>0</v>
      </c>
      <c r="AH214" s="276">
        <f t="shared" si="647"/>
        <v>1</v>
      </c>
      <c r="AI214" s="276">
        <f t="shared" si="648"/>
        <v>0</v>
      </c>
      <c r="AJ214" s="276">
        <f t="shared" si="649"/>
        <v>0</v>
      </c>
      <c r="AK214" s="276">
        <f t="shared" si="645"/>
        <v>0</v>
      </c>
    </row>
    <row r="215" spans="1:37" s="261" customFormat="1" ht="12" customHeight="1" x14ac:dyDescent="0.2">
      <c r="A215" s="262" t="s">
        <v>486</v>
      </c>
      <c r="B215" s="263" t="str">
        <f t="shared" si="576"/>
        <v>HCT800/1</v>
      </c>
      <c r="C215" s="264"/>
      <c r="D215" s="265">
        <f t="shared" si="629"/>
        <v>800</v>
      </c>
      <c r="E215" s="265">
        <f t="shared" si="577"/>
        <v>1800</v>
      </c>
      <c r="F215" s="264">
        <v>7.69</v>
      </c>
      <c r="G215" s="264" t="str">
        <f t="shared" si="655"/>
        <v>0,85</v>
      </c>
      <c r="H215" s="264">
        <f t="shared" si="596"/>
        <v>1530</v>
      </c>
      <c r="I215" s="264" t="str">
        <f t="shared" si="578"/>
        <v>1152x1360x1557</v>
      </c>
      <c r="J215" s="264" t="str">
        <f t="shared" si="579"/>
        <v>3200</v>
      </c>
      <c r="K215" s="264" t="str">
        <f t="shared" si="580"/>
        <v>582</v>
      </c>
      <c r="L215" s="264" t="str">
        <f t="shared" si="656"/>
        <v>220</v>
      </c>
      <c r="M215" s="276">
        <f t="shared" si="603"/>
        <v>0</v>
      </c>
      <c r="N215" s="276">
        <f t="shared" ref="N215:U215" si="658">N214</f>
        <v>1</v>
      </c>
      <c r="O215" s="276">
        <f t="shared" si="658"/>
        <v>1</v>
      </c>
      <c r="P215" s="276">
        <f t="shared" si="658"/>
        <v>0</v>
      </c>
      <c r="Q215" s="276">
        <f t="shared" si="658"/>
        <v>0</v>
      </c>
      <c r="R215" s="276">
        <f t="shared" si="658"/>
        <v>0</v>
      </c>
      <c r="S215" s="276">
        <f t="shared" si="658"/>
        <v>0</v>
      </c>
      <c r="T215" s="276">
        <f t="shared" si="658"/>
        <v>0</v>
      </c>
      <c r="U215" s="276">
        <f t="shared" si="658"/>
        <v>0</v>
      </c>
      <c r="V215" s="276">
        <f t="shared" si="645"/>
        <v>0</v>
      </c>
      <c r="W215" s="276">
        <f t="shared" si="645"/>
        <v>1</v>
      </c>
      <c r="X215" s="276">
        <f t="shared" si="645"/>
        <v>1</v>
      </c>
      <c r="Y215" s="276">
        <f t="shared" si="645"/>
        <v>0</v>
      </c>
      <c r="Z215" s="276">
        <f t="shared" si="645"/>
        <v>0</v>
      </c>
      <c r="AA215" s="276">
        <f t="shared" si="645"/>
        <v>0</v>
      </c>
      <c r="AB215" s="276">
        <f t="shared" si="645"/>
        <v>0</v>
      </c>
      <c r="AC215" s="276">
        <f t="shared" si="645"/>
        <v>0</v>
      </c>
      <c r="AD215" s="276">
        <f t="shared" si="639"/>
        <v>0</v>
      </c>
      <c r="AE215" s="276">
        <f t="shared" si="640"/>
        <v>1</v>
      </c>
      <c r="AF215" s="276">
        <f t="shared" si="641"/>
        <v>0</v>
      </c>
      <c r="AG215" s="276">
        <f t="shared" si="646"/>
        <v>0</v>
      </c>
      <c r="AH215" s="276">
        <f t="shared" si="647"/>
        <v>1</v>
      </c>
      <c r="AI215" s="276">
        <f t="shared" si="648"/>
        <v>0</v>
      </c>
      <c r="AJ215" s="276">
        <f t="shared" si="649"/>
        <v>0</v>
      </c>
      <c r="AK215" s="276">
        <f t="shared" si="645"/>
        <v>0</v>
      </c>
    </row>
    <row r="216" spans="1:37" s="261" customFormat="1" ht="12" customHeight="1" x14ac:dyDescent="0.2">
      <c r="A216" s="262" t="s">
        <v>486</v>
      </c>
      <c r="B216" s="263" t="str">
        <f t="shared" si="576"/>
        <v>HCT800/1</v>
      </c>
      <c r="C216" s="264"/>
      <c r="D216" s="265">
        <f t="shared" si="629"/>
        <v>800</v>
      </c>
      <c r="E216" s="265">
        <f t="shared" si="577"/>
        <v>1800</v>
      </c>
      <c r="F216" s="264">
        <v>8.1199999999999992</v>
      </c>
      <c r="G216" s="264" t="str">
        <f t="shared" si="655"/>
        <v>0,85</v>
      </c>
      <c r="H216" s="264">
        <f t="shared" si="596"/>
        <v>1530</v>
      </c>
      <c r="I216" s="264" t="str">
        <f t="shared" si="578"/>
        <v>1152x1360x1557</v>
      </c>
      <c r="J216" s="264" t="str">
        <f t="shared" si="579"/>
        <v>3200</v>
      </c>
      <c r="K216" s="264" t="str">
        <f t="shared" si="580"/>
        <v>582</v>
      </c>
      <c r="L216" s="264" t="str">
        <f t="shared" si="656"/>
        <v>220</v>
      </c>
      <c r="M216" s="276">
        <f t="shared" si="603"/>
        <v>0</v>
      </c>
      <c r="N216" s="276">
        <f t="shared" ref="N216:U216" si="659">N215</f>
        <v>1</v>
      </c>
      <c r="O216" s="276">
        <f t="shared" si="659"/>
        <v>1</v>
      </c>
      <c r="P216" s="276">
        <f t="shared" si="659"/>
        <v>0</v>
      </c>
      <c r="Q216" s="276">
        <f t="shared" si="659"/>
        <v>0</v>
      </c>
      <c r="R216" s="276">
        <f t="shared" si="659"/>
        <v>0</v>
      </c>
      <c r="S216" s="276">
        <f t="shared" si="659"/>
        <v>0</v>
      </c>
      <c r="T216" s="276">
        <f t="shared" si="659"/>
        <v>0</v>
      </c>
      <c r="U216" s="276">
        <f t="shared" si="659"/>
        <v>0</v>
      </c>
      <c r="V216" s="276">
        <f t="shared" si="645"/>
        <v>0</v>
      </c>
      <c r="W216" s="276">
        <f t="shared" si="645"/>
        <v>1</v>
      </c>
      <c r="X216" s="276">
        <f t="shared" si="645"/>
        <v>1</v>
      </c>
      <c r="Y216" s="276">
        <f t="shared" si="645"/>
        <v>0</v>
      </c>
      <c r="Z216" s="276">
        <f t="shared" si="645"/>
        <v>0</v>
      </c>
      <c r="AA216" s="276">
        <f t="shared" si="645"/>
        <v>0</v>
      </c>
      <c r="AB216" s="276">
        <f t="shared" si="645"/>
        <v>0</v>
      </c>
      <c r="AC216" s="276">
        <f t="shared" si="645"/>
        <v>0</v>
      </c>
      <c r="AD216" s="276">
        <f t="shared" si="639"/>
        <v>0</v>
      </c>
      <c r="AE216" s="276">
        <f t="shared" si="640"/>
        <v>1</v>
      </c>
      <c r="AF216" s="276">
        <f t="shared" si="641"/>
        <v>0</v>
      </c>
      <c r="AG216" s="276">
        <f t="shared" si="646"/>
        <v>0</v>
      </c>
      <c r="AH216" s="276">
        <f t="shared" si="647"/>
        <v>1</v>
      </c>
      <c r="AI216" s="276">
        <f t="shared" si="648"/>
        <v>0</v>
      </c>
      <c r="AJ216" s="276">
        <f t="shared" si="649"/>
        <v>0</v>
      </c>
      <c r="AK216" s="276">
        <f t="shared" si="645"/>
        <v>0</v>
      </c>
    </row>
    <row r="217" spans="1:37" s="261" customFormat="1" ht="12" customHeight="1" x14ac:dyDescent="0.2">
      <c r="A217" s="262" t="s">
        <v>486</v>
      </c>
      <c r="B217" s="263" t="str">
        <f t="shared" si="576"/>
        <v>HCT800/1</v>
      </c>
      <c r="C217" s="264"/>
      <c r="D217" s="265">
        <f t="shared" si="629"/>
        <v>800</v>
      </c>
      <c r="E217" s="265">
        <f t="shared" si="577"/>
        <v>1800</v>
      </c>
      <c r="F217" s="264">
        <v>8.6</v>
      </c>
      <c r="G217" s="264" t="str">
        <f t="shared" si="655"/>
        <v>0,85</v>
      </c>
      <c r="H217" s="264">
        <f t="shared" si="596"/>
        <v>1530</v>
      </c>
      <c r="I217" s="264" t="str">
        <f t="shared" si="578"/>
        <v>1152x1360x1557</v>
      </c>
      <c r="J217" s="264" t="str">
        <f t="shared" si="579"/>
        <v>3200</v>
      </c>
      <c r="K217" s="264" t="str">
        <f t="shared" si="580"/>
        <v>582</v>
      </c>
      <c r="L217" s="264" t="str">
        <f t="shared" si="656"/>
        <v>220</v>
      </c>
      <c r="M217" s="276">
        <f t="shared" si="603"/>
        <v>0</v>
      </c>
      <c r="N217" s="276">
        <f t="shared" ref="N217:U217" si="660">N216</f>
        <v>1</v>
      </c>
      <c r="O217" s="276">
        <f t="shared" si="660"/>
        <v>1</v>
      </c>
      <c r="P217" s="276">
        <f t="shared" si="660"/>
        <v>0</v>
      </c>
      <c r="Q217" s="276">
        <f t="shared" si="660"/>
        <v>0</v>
      </c>
      <c r="R217" s="276">
        <f t="shared" si="660"/>
        <v>0</v>
      </c>
      <c r="S217" s="276">
        <f t="shared" si="660"/>
        <v>0</v>
      </c>
      <c r="T217" s="276">
        <f t="shared" si="660"/>
        <v>0</v>
      </c>
      <c r="U217" s="276">
        <f t="shared" si="660"/>
        <v>0</v>
      </c>
      <c r="V217" s="276">
        <f t="shared" si="645"/>
        <v>0</v>
      </c>
      <c r="W217" s="276">
        <f t="shared" si="645"/>
        <v>1</v>
      </c>
      <c r="X217" s="276">
        <f t="shared" si="645"/>
        <v>1</v>
      </c>
      <c r="Y217" s="276">
        <f t="shared" si="645"/>
        <v>0</v>
      </c>
      <c r="Z217" s="276">
        <f t="shared" si="645"/>
        <v>0</v>
      </c>
      <c r="AA217" s="276">
        <f t="shared" si="645"/>
        <v>0</v>
      </c>
      <c r="AB217" s="276">
        <f t="shared" si="645"/>
        <v>0</v>
      </c>
      <c r="AC217" s="276">
        <f t="shared" si="645"/>
        <v>0</v>
      </c>
      <c r="AD217" s="276">
        <f t="shared" si="639"/>
        <v>0</v>
      </c>
      <c r="AE217" s="276">
        <f t="shared" si="640"/>
        <v>1</v>
      </c>
      <c r="AF217" s="276">
        <f t="shared" si="641"/>
        <v>0</v>
      </c>
      <c r="AG217" s="276">
        <f t="shared" si="646"/>
        <v>0</v>
      </c>
      <c r="AH217" s="276">
        <f t="shared" si="647"/>
        <v>1</v>
      </c>
      <c r="AI217" s="276">
        <f t="shared" si="648"/>
        <v>0</v>
      </c>
      <c r="AJ217" s="276">
        <f t="shared" si="649"/>
        <v>0</v>
      </c>
      <c r="AK217" s="276">
        <f t="shared" si="645"/>
        <v>0</v>
      </c>
    </row>
    <row r="218" spans="1:37" s="261" customFormat="1" ht="12" customHeight="1" x14ac:dyDescent="0.2">
      <c r="A218" s="262" t="s">
        <v>486</v>
      </c>
      <c r="B218" s="263" t="str">
        <f t="shared" si="576"/>
        <v>HCT800/1</v>
      </c>
      <c r="C218" s="264"/>
      <c r="D218" s="265">
        <f t="shared" si="629"/>
        <v>800</v>
      </c>
      <c r="E218" s="265">
        <f t="shared" si="577"/>
        <v>1800</v>
      </c>
      <c r="F218" s="264">
        <v>9.1199999999999992</v>
      </c>
      <c r="G218" s="264" t="str">
        <f t="shared" si="655"/>
        <v>0,85</v>
      </c>
      <c r="H218" s="264">
        <f t="shared" si="596"/>
        <v>1530</v>
      </c>
      <c r="I218" s="264" t="str">
        <f t="shared" si="578"/>
        <v>1152x1360x1557</v>
      </c>
      <c r="J218" s="264" t="str">
        <f t="shared" si="579"/>
        <v>3200</v>
      </c>
      <c r="K218" s="264" t="str">
        <f t="shared" si="580"/>
        <v>582</v>
      </c>
      <c r="L218" s="264" t="str">
        <f t="shared" si="656"/>
        <v>220</v>
      </c>
      <c r="M218" s="276">
        <f t="shared" si="603"/>
        <v>0</v>
      </c>
      <c r="N218" s="276">
        <f t="shared" ref="N218:U218" si="661">N217</f>
        <v>1</v>
      </c>
      <c r="O218" s="276">
        <f t="shared" si="661"/>
        <v>1</v>
      </c>
      <c r="P218" s="276">
        <f t="shared" si="661"/>
        <v>0</v>
      </c>
      <c r="Q218" s="276">
        <f t="shared" si="661"/>
        <v>0</v>
      </c>
      <c r="R218" s="276">
        <f t="shared" si="661"/>
        <v>0</v>
      </c>
      <c r="S218" s="276">
        <f t="shared" si="661"/>
        <v>0</v>
      </c>
      <c r="T218" s="276">
        <f t="shared" si="661"/>
        <v>0</v>
      </c>
      <c r="U218" s="276">
        <f t="shared" si="661"/>
        <v>0</v>
      </c>
      <c r="V218" s="276">
        <f t="shared" si="645"/>
        <v>0</v>
      </c>
      <c r="W218" s="276">
        <f t="shared" si="645"/>
        <v>1</v>
      </c>
      <c r="X218" s="276">
        <f t="shared" si="645"/>
        <v>1</v>
      </c>
      <c r="Y218" s="276">
        <f t="shared" si="645"/>
        <v>0</v>
      </c>
      <c r="Z218" s="276">
        <f t="shared" si="645"/>
        <v>0</v>
      </c>
      <c r="AA218" s="276">
        <f t="shared" si="645"/>
        <v>0</v>
      </c>
      <c r="AB218" s="276">
        <f t="shared" si="645"/>
        <v>0</v>
      </c>
      <c r="AC218" s="276">
        <f t="shared" si="645"/>
        <v>0</v>
      </c>
      <c r="AD218" s="276">
        <f t="shared" si="639"/>
        <v>0</v>
      </c>
      <c r="AE218" s="276">
        <f t="shared" si="640"/>
        <v>1</v>
      </c>
      <c r="AF218" s="276">
        <f t="shared" si="641"/>
        <v>0</v>
      </c>
      <c r="AG218" s="276">
        <f t="shared" si="646"/>
        <v>0</v>
      </c>
      <c r="AH218" s="276">
        <f t="shared" si="647"/>
        <v>1</v>
      </c>
      <c r="AI218" s="276">
        <f t="shared" si="648"/>
        <v>0</v>
      </c>
      <c r="AJ218" s="276">
        <f t="shared" si="649"/>
        <v>0</v>
      </c>
      <c r="AK218" s="276">
        <f t="shared" si="645"/>
        <v>0</v>
      </c>
    </row>
    <row r="219" spans="1:37" s="261" customFormat="1" ht="12" customHeight="1" x14ac:dyDescent="0.2">
      <c r="A219" s="262" t="s">
        <v>486</v>
      </c>
      <c r="B219" s="263" t="str">
        <f t="shared" si="576"/>
        <v>HCT800/1</v>
      </c>
      <c r="C219" s="264"/>
      <c r="D219" s="265">
        <f t="shared" si="629"/>
        <v>800</v>
      </c>
      <c r="E219" s="265">
        <f t="shared" si="577"/>
        <v>1800</v>
      </c>
      <c r="F219" s="264">
        <v>9.68</v>
      </c>
      <c r="G219" s="264" t="str">
        <f t="shared" si="655"/>
        <v>0,85</v>
      </c>
      <c r="H219" s="264">
        <f t="shared" si="596"/>
        <v>1530</v>
      </c>
      <c r="I219" s="264" t="str">
        <f t="shared" si="578"/>
        <v>1152x1360x1557</v>
      </c>
      <c r="J219" s="264" t="str">
        <f t="shared" si="579"/>
        <v>3200</v>
      </c>
      <c r="K219" s="264" t="str">
        <f t="shared" si="580"/>
        <v>582</v>
      </c>
      <c r="L219" s="264" t="str">
        <f t="shared" si="656"/>
        <v>220</v>
      </c>
      <c r="M219" s="276">
        <f t="shared" si="603"/>
        <v>0</v>
      </c>
      <c r="N219" s="276">
        <f t="shared" ref="N219:U219" si="662">N218</f>
        <v>1</v>
      </c>
      <c r="O219" s="276">
        <f t="shared" si="662"/>
        <v>1</v>
      </c>
      <c r="P219" s="276">
        <f t="shared" si="662"/>
        <v>0</v>
      </c>
      <c r="Q219" s="276">
        <f t="shared" si="662"/>
        <v>0</v>
      </c>
      <c r="R219" s="276">
        <f t="shared" si="662"/>
        <v>0</v>
      </c>
      <c r="S219" s="276">
        <f t="shared" si="662"/>
        <v>0</v>
      </c>
      <c r="T219" s="276">
        <f t="shared" si="662"/>
        <v>0</v>
      </c>
      <c r="U219" s="276">
        <f t="shared" si="662"/>
        <v>0</v>
      </c>
      <c r="V219" s="276">
        <f t="shared" si="645"/>
        <v>0</v>
      </c>
      <c r="W219" s="276">
        <f t="shared" si="645"/>
        <v>1</v>
      </c>
      <c r="X219" s="276">
        <f t="shared" si="645"/>
        <v>1</v>
      </c>
      <c r="Y219" s="276">
        <f t="shared" si="645"/>
        <v>0</v>
      </c>
      <c r="Z219" s="276">
        <f t="shared" si="645"/>
        <v>0</v>
      </c>
      <c r="AA219" s="276">
        <f t="shared" si="645"/>
        <v>0</v>
      </c>
      <c r="AB219" s="276">
        <f t="shared" si="645"/>
        <v>0</v>
      </c>
      <c r="AC219" s="276">
        <f t="shared" si="645"/>
        <v>0</v>
      </c>
      <c r="AD219" s="276">
        <f t="shared" si="639"/>
        <v>0</v>
      </c>
      <c r="AE219" s="276">
        <f t="shared" si="640"/>
        <v>1</v>
      </c>
      <c r="AF219" s="276">
        <f t="shared" si="641"/>
        <v>0</v>
      </c>
      <c r="AG219" s="276">
        <f t="shared" si="646"/>
        <v>0</v>
      </c>
      <c r="AH219" s="276">
        <f t="shared" si="647"/>
        <v>1</v>
      </c>
      <c r="AI219" s="276">
        <f t="shared" si="648"/>
        <v>0</v>
      </c>
      <c r="AJ219" s="276">
        <f t="shared" si="649"/>
        <v>0</v>
      </c>
      <c r="AK219" s="276">
        <f t="shared" si="645"/>
        <v>0</v>
      </c>
    </row>
    <row r="220" spans="1:37" s="261" customFormat="1" ht="12" customHeight="1" x14ac:dyDescent="0.2">
      <c r="A220" s="262" t="s">
        <v>486</v>
      </c>
      <c r="B220" s="263" t="str">
        <f t="shared" si="576"/>
        <v>HCT800/1</v>
      </c>
      <c r="C220" s="264"/>
      <c r="D220" s="265">
        <f t="shared" si="629"/>
        <v>800</v>
      </c>
      <c r="E220" s="265">
        <f t="shared" si="577"/>
        <v>1800</v>
      </c>
      <c r="F220" s="264">
        <v>10.3</v>
      </c>
      <c r="G220" s="264" t="s">
        <v>274</v>
      </c>
      <c r="H220" s="264">
        <f t="shared" si="596"/>
        <v>1494</v>
      </c>
      <c r="I220" s="264" t="str">
        <f t="shared" si="578"/>
        <v>1152x1360x1557</v>
      </c>
      <c r="J220" s="264" t="str">
        <f t="shared" si="579"/>
        <v>3200</v>
      </c>
      <c r="K220" s="264" t="str">
        <f t="shared" si="580"/>
        <v>582</v>
      </c>
      <c r="L220" s="264" t="str">
        <f t="shared" si="656"/>
        <v>220</v>
      </c>
      <c r="M220" s="276">
        <f t="shared" si="603"/>
        <v>0</v>
      </c>
      <c r="N220" s="276">
        <f t="shared" ref="N220:U220" si="663">N219</f>
        <v>1</v>
      </c>
      <c r="O220" s="276">
        <f t="shared" si="663"/>
        <v>1</v>
      </c>
      <c r="P220" s="276">
        <f t="shared" si="663"/>
        <v>0</v>
      </c>
      <c r="Q220" s="276">
        <f t="shared" si="663"/>
        <v>0</v>
      </c>
      <c r="R220" s="276">
        <f t="shared" si="663"/>
        <v>0</v>
      </c>
      <c r="S220" s="276">
        <f t="shared" si="663"/>
        <v>0</v>
      </c>
      <c r="T220" s="276">
        <f t="shared" si="663"/>
        <v>0</v>
      </c>
      <c r="U220" s="276">
        <f t="shared" si="663"/>
        <v>0</v>
      </c>
      <c r="V220" s="276">
        <f t="shared" si="645"/>
        <v>0</v>
      </c>
      <c r="W220" s="276">
        <f t="shared" si="645"/>
        <v>1</v>
      </c>
      <c r="X220" s="276">
        <f t="shared" si="645"/>
        <v>1</v>
      </c>
      <c r="Y220" s="276">
        <f t="shared" si="645"/>
        <v>0</v>
      </c>
      <c r="Z220" s="276">
        <f t="shared" si="645"/>
        <v>0</v>
      </c>
      <c r="AA220" s="276">
        <f t="shared" si="645"/>
        <v>0</v>
      </c>
      <c r="AB220" s="276">
        <f t="shared" si="645"/>
        <v>0</v>
      </c>
      <c r="AC220" s="276">
        <f t="shared" si="645"/>
        <v>0</v>
      </c>
      <c r="AD220" s="276">
        <f t="shared" si="639"/>
        <v>0</v>
      </c>
      <c r="AE220" s="276">
        <f t="shared" si="640"/>
        <v>1</v>
      </c>
      <c r="AF220" s="276">
        <f t="shared" si="641"/>
        <v>0</v>
      </c>
      <c r="AG220" s="276">
        <f t="shared" si="646"/>
        <v>0</v>
      </c>
      <c r="AH220" s="276">
        <f t="shared" si="647"/>
        <v>1</v>
      </c>
      <c r="AI220" s="276">
        <f t="shared" si="648"/>
        <v>0</v>
      </c>
      <c r="AJ220" s="276">
        <f t="shared" si="649"/>
        <v>0</v>
      </c>
      <c r="AK220" s="276">
        <f t="shared" si="645"/>
        <v>0</v>
      </c>
    </row>
    <row r="221" spans="1:37" s="261" customFormat="1" ht="12" customHeight="1" x14ac:dyDescent="0.2">
      <c r="A221" s="262" t="s">
        <v>486</v>
      </c>
      <c r="B221" s="263" t="str">
        <f t="shared" si="576"/>
        <v>HCT800/1</v>
      </c>
      <c r="C221" s="264"/>
      <c r="D221" s="265">
        <f t="shared" si="629"/>
        <v>800</v>
      </c>
      <c r="E221" s="265">
        <f t="shared" si="577"/>
        <v>1800</v>
      </c>
      <c r="F221" s="264">
        <v>10.98</v>
      </c>
      <c r="G221" s="264" t="s">
        <v>275</v>
      </c>
      <c r="H221" s="264">
        <f t="shared" si="596"/>
        <v>1404</v>
      </c>
      <c r="I221" s="264" t="str">
        <f t="shared" si="578"/>
        <v>1152x1360x1557</v>
      </c>
      <c r="J221" s="264" t="str">
        <f t="shared" si="579"/>
        <v>3200</v>
      </c>
      <c r="K221" s="264" t="str">
        <f t="shared" si="580"/>
        <v>582</v>
      </c>
      <c r="L221" s="264" t="str">
        <f t="shared" si="656"/>
        <v>220</v>
      </c>
      <c r="M221" s="276">
        <f t="shared" si="603"/>
        <v>0</v>
      </c>
      <c r="N221" s="276">
        <f t="shared" ref="N221:U221" si="664">N220</f>
        <v>1</v>
      </c>
      <c r="O221" s="276">
        <f t="shared" si="664"/>
        <v>1</v>
      </c>
      <c r="P221" s="276">
        <f t="shared" si="664"/>
        <v>0</v>
      </c>
      <c r="Q221" s="276">
        <f t="shared" si="664"/>
        <v>0</v>
      </c>
      <c r="R221" s="276">
        <f t="shared" si="664"/>
        <v>0</v>
      </c>
      <c r="S221" s="276">
        <f t="shared" si="664"/>
        <v>0</v>
      </c>
      <c r="T221" s="276">
        <f t="shared" si="664"/>
        <v>0</v>
      </c>
      <c r="U221" s="276">
        <f t="shared" si="664"/>
        <v>0</v>
      </c>
      <c r="V221" s="276">
        <f t="shared" si="645"/>
        <v>0</v>
      </c>
      <c r="W221" s="276">
        <f t="shared" si="645"/>
        <v>1</v>
      </c>
      <c r="X221" s="276">
        <f t="shared" si="645"/>
        <v>1</v>
      </c>
      <c r="Y221" s="276">
        <f t="shared" si="645"/>
        <v>0</v>
      </c>
      <c r="Z221" s="276">
        <f t="shared" si="645"/>
        <v>0</v>
      </c>
      <c r="AA221" s="276">
        <f t="shared" si="645"/>
        <v>0</v>
      </c>
      <c r="AB221" s="276">
        <f t="shared" si="645"/>
        <v>0</v>
      </c>
      <c r="AC221" s="276">
        <f t="shared" si="645"/>
        <v>0</v>
      </c>
      <c r="AD221" s="276">
        <f t="shared" si="639"/>
        <v>0</v>
      </c>
      <c r="AE221" s="276">
        <f t="shared" si="640"/>
        <v>1</v>
      </c>
      <c r="AF221" s="276">
        <f t="shared" si="641"/>
        <v>0</v>
      </c>
      <c r="AG221" s="276">
        <f t="shared" si="646"/>
        <v>0</v>
      </c>
      <c r="AH221" s="276">
        <f t="shared" si="647"/>
        <v>1</v>
      </c>
      <c r="AI221" s="276">
        <f t="shared" si="648"/>
        <v>0</v>
      </c>
      <c r="AJ221" s="276">
        <f t="shared" si="649"/>
        <v>0</v>
      </c>
      <c r="AK221" s="276">
        <f t="shared" si="645"/>
        <v>0</v>
      </c>
    </row>
    <row r="222" spans="1:37" s="261" customFormat="1" ht="12" customHeight="1" x14ac:dyDescent="0.2">
      <c r="A222" s="262" t="s">
        <v>486</v>
      </c>
      <c r="B222" s="263" t="str">
        <f t="shared" si="576"/>
        <v>HCT800/1</v>
      </c>
      <c r="C222" s="264"/>
      <c r="D222" s="265">
        <f t="shared" si="629"/>
        <v>800</v>
      </c>
      <c r="E222" s="265">
        <f t="shared" si="577"/>
        <v>1800</v>
      </c>
      <c r="F222" s="264">
        <v>11.76</v>
      </c>
      <c r="G222" s="264" t="s">
        <v>263</v>
      </c>
      <c r="H222" s="264">
        <f t="shared" si="596"/>
        <v>1350</v>
      </c>
      <c r="I222" s="264" t="str">
        <f t="shared" si="578"/>
        <v>1152x1360x1557</v>
      </c>
      <c r="J222" s="264" t="str">
        <f t="shared" si="579"/>
        <v>3200</v>
      </c>
      <c r="K222" s="264" t="str">
        <f t="shared" si="580"/>
        <v>582</v>
      </c>
      <c r="L222" s="264" t="str">
        <f t="shared" si="656"/>
        <v>220</v>
      </c>
      <c r="M222" s="276">
        <f t="shared" si="603"/>
        <v>0</v>
      </c>
      <c r="N222" s="276">
        <f t="shared" ref="N222:U222" si="665">N221</f>
        <v>1</v>
      </c>
      <c r="O222" s="276">
        <f t="shared" si="665"/>
        <v>1</v>
      </c>
      <c r="P222" s="276">
        <f t="shared" si="665"/>
        <v>0</v>
      </c>
      <c r="Q222" s="276">
        <f t="shared" si="665"/>
        <v>0</v>
      </c>
      <c r="R222" s="276">
        <f t="shared" si="665"/>
        <v>0</v>
      </c>
      <c r="S222" s="276">
        <f t="shared" si="665"/>
        <v>0</v>
      </c>
      <c r="T222" s="276">
        <f t="shared" si="665"/>
        <v>0</v>
      </c>
      <c r="U222" s="276">
        <f t="shared" si="665"/>
        <v>0</v>
      </c>
      <c r="V222" s="276">
        <f t="shared" si="645"/>
        <v>0</v>
      </c>
      <c r="W222" s="276">
        <f t="shared" si="645"/>
        <v>1</v>
      </c>
      <c r="X222" s="276">
        <f t="shared" si="645"/>
        <v>1</v>
      </c>
      <c r="Y222" s="276">
        <f t="shared" si="645"/>
        <v>0</v>
      </c>
      <c r="Z222" s="276">
        <f t="shared" si="645"/>
        <v>0</v>
      </c>
      <c r="AA222" s="276">
        <f t="shared" si="645"/>
        <v>0</v>
      </c>
      <c r="AB222" s="276">
        <f t="shared" si="645"/>
        <v>0</v>
      </c>
      <c r="AC222" s="276">
        <f t="shared" si="645"/>
        <v>0</v>
      </c>
      <c r="AD222" s="276">
        <f t="shared" si="639"/>
        <v>0</v>
      </c>
      <c r="AE222" s="276">
        <f t="shared" si="640"/>
        <v>1</v>
      </c>
      <c r="AF222" s="276">
        <f t="shared" si="641"/>
        <v>0</v>
      </c>
      <c r="AG222" s="276">
        <f t="shared" si="646"/>
        <v>0</v>
      </c>
      <c r="AH222" s="276">
        <f t="shared" si="647"/>
        <v>1</v>
      </c>
      <c r="AI222" s="276">
        <f t="shared" si="648"/>
        <v>0</v>
      </c>
      <c r="AJ222" s="276">
        <f t="shared" si="649"/>
        <v>0</v>
      </c>
      <c r="AK222" s="276">
        <f t="shared" si="645"/>
        <v>0</v>
      </c>
    </row>
    <row r="223" spans="1:37" s="261" customFormat="1" ht="12" customHeight="1" x14ac:dyDescent="0.2">
      <c r="A223" s="262" t="s">
        <v>486</v>
      </c>
      <c r="B223" s="263" t="str">
        <f t="shared" si="576"/>
        <v>HCT800/1</v>
      </c>
      <c r="C223" s="264"/>
      <c r="D223" s="265">
        <f t="shared" si="629"/>
        <v>800</v>
      </c>
      <c r="E223" s="265">
        <f t="shared" si="577"/>
        <v>1800</v>
      </c>
      <c r="F223" s="264">
        <v>12.43</v>
      </c>
      <c r="G223" s="264" t="s">
        <v>276</v>
      </c>
      <c r="H223" s="264">
        <f t="shared" si="596"/>
        <v>1278</v>
      </c>
      <c r="I223" s="264" t="str">
        <f t="shared" si="578"/>
        <v>1152x1360x1557</v>
      </c>
      <c r="J223" s="264" t="str">
        <f t="shared" si="579"/>
        <v>3200</v>
      </c>
      <c r="K223" s="264" t="str">
        <f t="shared" si="580"/>
        <v>582</v>
      </c>
      <c r="L223" s="264" t="str">
        <f t="shared" si="656"/>
        <v>220</v>
      </c>
      <c r="M223" s="276">
        <f t="shared" si="603"/>
        <v>0</v>
      </c>
      <c r="N223" s="276">
        <f t="shared" ref="N223:U223" si="666">N222</f>
        <v>1</v>
      </c>
      <c r="O223" s="276">
        <f t="shared" si="666"/>
        <v>1</v>
      </c>
      <c r="P223" s="276">
        <f t="shared" si="666"/>
        <v>0</v>
      </c>
      <c r="Q223" s="276">
        <f t="shared" si="666"/>
        <v>0</v>
      </c>
      <c r="R223" s="276">
        <f t="shared" si="666"/>
        <v>0</v>
      </c>
      <c r="S223" s="276">
        <f t="shared" si="666"/>
        <v>0</v>
      </c>
      <c r="T223" s="276">
        <f t="shared" si="666"/>
        <v>0</v>
      </c>
      <c r="U223" s="276">
        <f t="shared" si="666"/>
        <v>0</v>
      </c>
      <c r="V223" s="276">
        <f t="shared" si="645"/>
        <v>0</v>
      </c>
      <c r="W223" s="276">
        <f t="shared" si="645"/>
        <v>1</v>
      </c>
      <c r="X223" s="276">
        <f t="shared" si="645"/>
        <v>1</v>
      </c>
      <c r="Y223" s="276">
        <f t="shared" si="645"/>
        <v>0</v>
      </c>
      <c r="Z223" s="276">
        <f t="shared" si="645"/>
        <v>0</v>
      </c>
      <c r="AA223" s="276">
        <f t="shared" si="645"/>
        <v>0</v>
      </c>
      <c r="AB223" s="276">
        <f t="shared" si="645"/>
        <v>0</v>
      </c>
      <c r="AC223" s="276">
        <f t="shared" si="645"/>
        <v>0</v>
      </c>
      <c r="AD223" s="276">
        <f t="shared" ref="AD223:AH236" si="667">AD222</f>
        <v>0</v>
      </c>
      <c r="AE223" s="276">
        <f t="shared" si="667"/>
        <v>1</v>
      </c>
      <c r="AF223" s="276">
        <f t="shared" si="667"/>
        <v>0</v>
      </c>
      <c r="AG223" s="276">
        <f t="shared" si="667"/>
        <v>0</v>
      </c>
      <c r="AH223" s="276">
        <f t="shared" si="667"/>
        <v>1</v>
      </c>
      <c r="AI223" s="276">
        <f t="shared" ref="AI223:AJ223" si="668">AI222</f>
        <v>0</v>
      </c>
      <c r="AJ223" s="276">
        <f t="shared" si="668"/>
        <v>0</v>
      </c>
      <c r="AK223" s="276">
        <f t="shared" si="645"/>
        <v>0</v>
      </c>
    </row>
    <row r="224" spans="1:37" s="261" customFormat="1" ht="12" customHeight="1" x14ac:dyDescent="0.2">
      <c r="A224" s="262" t="s">
        <v>486</v>
      </c>
      <c r="B224" s="263" t="str">
        <f t="shared" si="576"/>
        <v>HCT800/1</v>
      </c>
      <c r="C224" s="264"/>
      <c r="D224" s="265">
        <f t="shared" si="629"/>
        <v>800</v>
      </c>
      <c r="E224" s="265">
        <f t="shared" si="577"/>
        <v>1800</v>
      </c>
      <c r="F224" s="264">
        <v>13.17</v>
      </c>
      <c r="G224" s="264" t="s">
        <v>277</v>
      </c>
      <c r="H224" s="264">
        <f t="shared" si="596"/>
        <v>1206</v>
      </c>
      <c r="I224" s="264" t="str">
        <f t="shared" si="578"/>
        <v>1152x1360x1557</v>
      </c>
      <c r="J224" s="264" t="str">
        <f t="shared" si="579"/>
        <v>3200</v>
      </c>
      <c r="K224" s="264" t="str">
        <f t="shared" si="580"/>
        <v>582</v>
      </c>
      <c r="L224" s="264" t="str">
        <f t="shared" si="656"/>
        <v>220</v>
      </c>
      <c r="M224" s="276">
        <f t="shared" si="603"/>
        <v>0</v>
      </c>
      <c r="N224" s="276">
        <f t="shared" ref="N224:U224" si="669">N223</f>
        <v>1</v>
      </c>
      <c r="O224" s="276">
        <f t="shared" si="669"/>
        <v>1</v>
      </c>
      <c r="P224" s="276">
        <f t="shared" si="669"/>
        <v>0</v>
      </c>
      <c r="Q224" s="276">
        <f t="shared" si="669"/>
        <v>0</v>
      </c>
      <c r="R224" s="276">
        <f t="shared" si="669"/>
        <v>0</v>
      </c>
      <c r="S224" s="276">
        <f t="shared" si="669"/>
        <v>0</v>
      </c>
      <c r="T224" s="276">
        <f t="shared" si="669"/>
        <v>0</v>
      </c>
      <c r="U224" s="276">
        <f t="shared" si="669"/>
        <v>0</v>
      </c>
      <c r="V224" s="276">
        <f t="shared" si="645"/>
        <v>0</v>
      </c>
      <c r="W224" s="276">
        <f t="shared" si="645"/>
        <v>1</v>
      </c>
      <c r="X224" s="276">
        <f t="shared" si="645"/>
        <v>1</v>
      </c>
      <c r="Y224" s="276">
        <f t="shared" si="645"/>
        <v>0</v>
      </c>
      <c r="Z224" s="276">
        <f t="shared" si="645"/>
        <v>0</v>
      </c>
      <c r="AA224" s="276">
        <f t="shared" si="645"/>
        <v>0</v>
      </c>
      <c r="AB224" s="276">
        <f t="shared" si="645"/>
        <v>0</v>
      </c>
      <c r="AC224" s="276">
        <f t="shared" si="645"/>
        <v>0</v>
      </c>
      <c r="AD224" s="276">
        <f t="shared" si="667"/>
        <v>0</v>
      </c>
      <c r="AE224" s="276">
        <f t="shared" si="667"/>
        <v>1</v>
      </c>
      <c r="AF224" s="276">
        <f t="shared" si="667"/>
        <v>0</v>
      </c>
      <c r="AG224" s="276">
        <f t="shared" si="667"/>
        <v>0</v>
      </c>
      <c r="AH224" s="276">
        <f t="shared" si="667"/>
        <v>1</v>
      </c>
      <c r="AI224" s="276">
        <f t="shared" ref="AI224:AJ224" si="670">AI223</f>
        <v>0</v>
      </c>
      <c r="AJ224" s="276">
        <f t="shared" si="670"/>
        <v>0</v>
      </c>
      <c r="AK224" s="276">
        <f t="shared" si="645"/>
        <v>0</v>
      </c>
    </row>
    <row r="225" spans="1:37" s="261" customFormat="1" ht="12" customHeight="1" x14ac:dyDescent="0.2">
      <c r="A225" s="262" t="s">
        <v>486</v>
      </c>
      <c r="B225" s="263" t="str">
        <f t="shared" si="576"/>
        <v>HCT800/1</v>
      </c>
      <c r="C225" s="264"/>
      <c r="D225" s="265">
        <f t="shared" si="629"/>
        <v>800</v>
      </c>
      <c r="E225" s="265">
        <f t="shared" si="577"/>
        <v>1800</v>
      </c>
      <c r="F225" s="264">
        <v>13.97</v>
      </c>
      <c r="G225" s="264" t="s">
        <v>278</v>
      </c>
      <c r="H225" s="264">
        <f t="shared" si="596"/>
        <v>1134</v>
      </c>
      <c r="I225" s="264" t="str">
        <f t="shared" si="578"/>
        <v>1152x1360x1557</v>
      </c>
      <c r="J225" s="264" t="str">
        <f t="shared" si="579"/>
        <v>3200</v>
      </c>
      <c r="K225" s="264" t="str">
        <f t="shared" si="580"/>
        <v>582</v>
      </c>
      <c r="L225" s="264" t="str">
        <f t="shared" si="656"/>
        <v>220</v>
      </c>
      <c r="M225" s="276">
        <f t="shared" si="603"/>
        <v>0</v>
      </c>
      <c r="N225" s="276">
        <f t="shared" ref="N225:U225" si="671">N224</f>
        <v>1</v>
      </c>
      <c r="O225" s="276">
        <f t="shared" si="671"/>
        <v>1</v>
      </c>
      <c r="P225" s="276">
        <f t="shared" si="671"/>
        <v>0</v>
      </c>
      <c r="Q225" s="276">
        <f t="shared" si="671"/>
        <v>0</v>
      </c>
      <c r="R225" s="276">
        <f t="shared" si="671"/>
        <v>0</v>
      </c>
      <c r="S225" s="276">
        <f t="shared" si="671"/>
        <v>0</v>
      </c>
      <c r="T225" s="276">
        <f t="shared" si="671"/>
        <v>0</v>
      </c>
      <c r="U225" s="276">
        <f t="shared" si="671"/>
        <v>0</v>
      </c>
      <c r="V225" s="276">
        <f t="shared" si="645"/>
        <v>0</v>
      </c>
      <c r="W225" s="276">
        <f t="shared" si="645"/>
        <v>1</v>
      </c>
      <c r="X225" s="276">
        <f t="shared" si="645"/>
        <v>1</v>
      </c>
      <c r="Y225" s="276">
        <f t="shared" si="645"/>
        <v>0</v>
      </c>
      <c r="Z225" s="276">
        <f t="shared" si="645"/>
        <v>0</v>
      </c>
      <c r="AA225" s="276">
        <f t="shared" si="645"/>
        <v>0</v>
      </c>
      <c r="AB225" s="276">
        <f t="shared" si="645"/>
        <v>0</v>
      </c>
      <c r="AC225" s="276">
        <f t="shared" si="645"/>
        <v>0</v>
      </c>
      <c r="AD225" s="276">
        <f t="shared" si="667"/>
        <v>0</v>
      </c>
      <c r="AE225" s="276">
        <f t="shared" si="667"/>
        <v>1</v>
      </c>
      <c r="AF225" s="276">
        <f t="shared" si="667"/>
        <v>0</v>
      </c>
      <c r="AG225" s="276">
        <f t="shared" si="667"/>
        <v>0</v>
      </c>
      <c r="AH225" s="276">
        <f t="shared" si="667"/>
        <v>1</v>
      </c>
      <c r="AI225" s="276">
        <f t="shared" ref="AI225:AJ225" si="672">AI224</f>
        <v>0</v>
      </c>
      <c r="AJ225" s="276">
        <f t="shared" si="672"/>
        <v>0</v>
      </c>
      <c r="AK225" s="276">
        <f t="shared" si="645"/>
        <v>0</v>
      </c>
    </row>
    <row r="226" spans="1:37" s="261" customFormat="1" ht="12" customHeight="1" x14ac:dyDescent="0.2">
      <c r="A226" s="262" t="s">
        <v>486</v>
      </c>
      <c r="B226" s="263" t="str">
        <f t="shared" si="576"/>
        <v>HCT800/1</v>
      </c>
      <c r="C226" s="264"/>
      <c r="D226" s="265">
        <f t="shared" si="629"/>
        <v>800</v>
      </c>
      <c r="E226" s="265">
        <f t="shared" si="577"/>
        <v>1800</v>
      </c>
      <c r="F226" s="264">
        <v>14.85</v>
      </c>
      <c r="G226" s="264" t="s">
        <v>279</v>
      </c>
      <c r="H226" s="264">
        <f t="shared" si="596"/>
        <v>1062</v>
      </c>
      <c r="I226" s="264" t="str">
        <f t="shared" si="578"/>
        <v>1152x1360x1557</v>
      </c>
      <c r="J226" s="264" t="str">
        <f t="shared" si="579"/>
        <v>3200</v>
      </c>
      <c r="K226" s="264" t="str">
        <f t="shared" si="580"/>
        <v>582</v>
      </c>
      <c r="L226" s="264" t="str">
        <f t="shared" si="656"/>
        <v>220</v>
      </c>
      <c r="M226" s="276">
        <f t="shared" si="603"/>
        <v>0</v>
      </c>
      <c r="N226" s="276">
        <f t="shared" ref="N226:U226" si="673">N225</f>
        <v>1</v>
      </c>
      <c r="O226" s="276">
        <f t="shared" si="673"/>
        <v>1</v>
      </c>
      <c r="P226" s="276">
        <f t="shared" si="673"/>
        <v>0</v>
      </c>
      <c r="Q226" s="276">
        <f t="shared" si="673"/>
        <v>0</v>
      </c>
      <c r="R226" s="276">
        <f t="shared" si="673"/>
        <v>0</v>
      </c>
      <c r="S226" s="276">
        <f t="shared" si="673"/>
        <v>0</v>
      </c>
      <c r="T226" s="276">
        <f t="shared" si="673"/>
        <v>0</v>
      </c>
      <c r="U226" s="276">
        <f t="shared" si="673"/>
        <v>0</v>
      </c>
      <c r="V226" s="276">
        <f t="shared" si="645"/>
        <v>0</v>
      </c>
      <c r="W226" s="276">
        <f t="shared" si="645"/>
        <v>1</v>
      </c>
      <c r="X226" s="276">
        <f t="shared" si="645"/>
        <v>1</v>
      </c>
      <c r="Y226" s="276">
        <f t="shared" si="645"/>
        <v>0</v>
      </c>
      <c r="Z226" s="276">
        <f t="shared" si="645"/>
        <v>0</v>
      </c>
      <c r="AA226" s="276">
        <f t="shared" si="645"/>
        <v>0</v>
      </c>
      <c r="AB226" s="276">
        <f t="shared" si="645"/>
        <v>0</v>
      </c>
      <c r="AC226" s="276">
        <f t="shared" si="645"/>
        <v>0</v>
      </c>
      <c r="AD226" s="276">
        <f t="shared" si="667"/>
        <v>0</v>
      </c>
      <c r="AE226" s="276">
        <f t="shared" si="667"/>
        <v>1</v>
      </c>
      <c r="AF226" s="276">
        <f t="shared" si="667"/>
        <v>0</v>
      </c>
      <c r="AG226" s="276">
        <f t="shared" si="667"/>
        <v>0</v>
      </c>
      <c r="AH226" s="276">
        <f t="shared" si="667"/>
        <v>1</v>
      </c>
      <c r="AI226" s="276">
        <f t="shared" ref="AI226:AJ226" si="674">AI225</f>
        <v>0</v>
      </c>
      <c r="AJ226" s="276">
        <f t="shared" si="674"/>
        <v>0</v>
      </c>
      <c r="AK226" s="276">
        <f t="shared" si="645"/>
        <v>0</v>
      </c>
    </row>
    <row r="227" spans="1:37" s="261" customFormat="1" ht="12" customHeight="1" x14ac:dyDescent="0.2">
      <c r="A227" s="262" t="s">
        <v>486</v>
      </c>
      <c r="B227" s="263" t="str">
        <f t="shared" si="576"/>
        <v>HCT800/1</v>
      </c>
      <c r="C227" s="264"/>
      <c r="D227" s="265">
        <f t="shared" si="629"/>
        <v>800</v>
      </c>
      <c r="E227" s="265">
        <f t="shared" si="577"/>
        <v>1800</v>
      </c>
      <c r="F227" s="264">
        <v>15.82</v>
      </c>
      <c r="G227" s="264" t="s">
        <v>249</v>
      </c>
      <c r="H227" s="264">
        <f t="shared" si="596"/>
        <v>990.00000000000011</v>
      </c>
      <c r="I227" s="264" t="str">
        <f t="shared" si="578"/>
        <v>1152x1360x1557</v>
      </c>
      <c r="J227" s="264" t="str">
        <f t="shared" si="579"/>
        <v>3200</v>
      </c>
      <c r="K227" s="264" t="str">
        <f t="shared" si="580"/>
        <v>582</v>
      </c>
      <c r="L227" s="264" t="str">
        <f t="shared" si="656"/>
        <v>220</v>
      </c>
      <c r="M227" s="276">
        <f t="shared" si="603"/>
        <v>0</v>
      </c>
      <c r="N227" s="276">
        <f t="shared" ref="N227:U227" si="675">N226</f>
        <v>1</v>
      </c>
      <c r="O227" s="276">
        <f t="shared" si="675"/>
        <v>1</v>
      </c>
      <c r="P227" s="276">
        <f t="shared" si="675"/>
        <v>0</v>
      </c>
      <c r="Q227" s="276">
        <f t="shared" si="675"/>
        <v>0</v>
      </c>
      <c r="R227" s="276">
        <f t="shared" si="675"/>
        <v>0</v>
      </c>
      <c r="S227" s="276">
        <f t="shared" si="675"/>
        <v>0</v>
      </c>
      <c r="T227" s="276">
        <f t="shared" si="675"/>
        <v>0</v>
      </c>
      <c r="U227" s="276">
        <f t="shared" si="675"/>
        <v>0</v>
      </c>
      <c r="V227" s="276">
        <f t="shared" si="645"/>
        <v>0</v>
      </c>
      <c r="W227" s="276">
        <f t="shared" si="645"/>
        <v>1</v>
      </c>
      <c r="X227" s="276">
        <f t="shared" si="645"/>
        <v>1</v>
      </c>
      <c r="Y227" s="276">
        <f t="shared" si="645"/>
        <v>0</v>
      </c>
      <c r="Z227" s="276">
        <f t="shared" si="645"/>
        <v>0</v>
      </c>
      <c r="AA227" s="276">
        <f t="shared" si="645"/>
        <v>0</v>
      </c>
      <c r="AB227" s="276">
        <f t="shared" si="645"/>
        <v>0</v>
      </c>
      <c r="AC227" s="276">
        <f t="shared" si="645"/>
        <v>0</v>
      </c>
      <c r="AD227" s="276">
        <f t="shared" si="667"/>
        <v>0</v>
      </c>
      <c r="AE227" s="276">
        <f t="shared" si="667"/>
        <v>1</v>
      </c>
      <c r="AF227" s="276">
        <f t="shared" si="667"/>
        <v>0</v>
      </c>
      <c r="AG227" s="276">
        <f t="shared" si="667"/>
        <v>0</v>
      </c>
      <c r="AH227" s="276">
        <f t="shared" si="667"/>
        <v>1</v>
      </c>
      <c r="AI227" s="276">
        <f t="shared" ref="AI227:AJ227" si="676">AI226</f>
        <v>0</v>
      </c>
      <c r="AJ227" s="276">
        <f t="shared" si="676"/>
        <v>0</v>
      </c>
      <c r="AK227" s="276">
        <f t="shared" si="645"/>
        <v>0</v>
      </c>
    </row>
    <row r="228" spans="1:37" s="261" customFormat="1" ht="12" customHeight="1" x14ac:dyDescent="0.2">
      <c r="A228" s="262" t="s">
        <v>486</v>
      </c>
      <c r="B228" s="263" t="str">
        <f t="shared" si="576"/>
        <v>HCT800/1</v>
      </c>
      <c r="C228" s="264"/>
      <c r="D228" s="265">
        <f t="shared" si="629"/>
        <v>800</v>
      </c>
      <c r="E228" s="265">
        <f t="shared" si="577"/>
        <v>1800</v>
      </c>
      <c r="F228" s="264">
        <v>16.579999999999998</v>
      </c>
      <c r="G228" s="264" t="s">
        <v>280</v>
      </c>
      <c r="H228" s="264">
        <f t="shared" si="596"/>
        <v>936</v>
      </c>
      <c r="I228" s="264" t="str">
        <f t="shared" si="578"/>
        <v>1152x1360x1557</v>
      </c>
      <c r="J228" s="264" t="str">
        <f t="shared" si="579"/>
        <v>3200</v>
      </c>
      <c r="K228" s="264" t="str">
        <f t="shared" si="580"/>
        <v>582</v>
      </c>
      <c r="L228" s="264" t="str">
        <f t="shared" si="656"/>
        <v>220</v>
      </c>
      <c r="M228" s="276">
        <f t="shared" si="603"/>
        <v>0</v>
      </c>
      <c r="N228" s="276">
        <f t="shared" ref="N228:U228" si="677">N227</f>
        <v>1</v>
      </c>
      <c r="O228" s="276">
        <f t="shared" si="677"/>
        <v>1</v>
      </c>
      <c r="P228" s="276">
        <f t="shared" si="677"/>
        <v>0</v>
      </c>
      <c r="Q228" s="276">
        <f t="shared" si="677"/>
        <v>0</v>
      </c>
      <c r="R228" s="276">
        <f t="shared" si="677"/>
        <v>0</v>
      </c>
      <c r="S228" s="276">
        <f t="shared" si="677"/>
        <v>0</v>
      </c>
      <c r="T228" s="276">
        <f t="shared" si="677"/>
        <v>0</v>
      </c>
      <c r="U228" s="276">
        <f t="shared" si="677"/>
        <v>0</v>
      </c>
      <c r="V228" s="276">
        <f t="shared" si="645"/>
        <v>0</v>
      </c>
      <c r="W228" s="276">
        <f t="shared" si="645"/>
        <v>1</v>
      </c>
      <c r="X228" s="276">
        <f t="shared" si="645"/>
        <v>1</v>
      </c>
      <c r="Y228" s="276">
        <f t="shared" si="645"/>
        <v>0</v>
      </c>
      <c r="Z228" s="276">
        <f t="shared" si="645"/>
        <v>0</v>
      </c>
      <c r="AA228" s="276">
        <f t="shared" si="645"/>
        <v>0</v>
      </c>
      <c r="AB228" s="276">
        <f t="shared" si="645"/>
        <v>0</v>
      </c>
      <c r="AC228" s="276">
        <f t="shared" si="645"/>
        <v>0</v>
      </c>
      <c r="AD228" s="276">
        <f t="shared" si="667"/>
        <v>0</v>
      </c>
      <c r="AE228" s="276">
        <f t="shared" si="667"/>
        <v>1</v>
      </c>
      <c r="AF228" s="276">
        <f t="shared" si="667"/>
        <v>0</v>
      </c>
      <c r="AG228" s="276">
        <f t="shared" si="667"/>
        <v>0</v>
      </c>
      <c r="AH228" s="276">
        <f t="shared" si="667"/>
        <v>1</v>
      </c>
      <c r="AI228" s="276">
        <f t="shared" ref="AI228:AJ228" si="678">AI227</f>
        <v>0</v>
      </c>
      <c r="AJ228" s="276">
        <f t="shared" si="678"/>
        <v>0</v>
      </c>
      <c r="AK228" s="276">
        <f t="shared" si="645"/>
        <v>0</v>
      </c>
    </row>
    <row r="229" spans="1:37" s="261" customFormat="1" ht="12" customHeight="1" x14ac:dyDescent="0.2">
      <c r="A229" s="262" t="s">
        <v>486</v>
      </c>
      <c r="B229" s="263" t="str">
        <f t="shared" si="576"/>
        <v>HCT800/1</v>
      </c>
      <c r="C229" s="264"/>
      <c r="D229" s="265">
        <f t="shared" si="629"/>
        <v>800</v>
      </c>
      <c r="E229" s="265">
        <f t="shared" si="577"/>
        <v>1800</v>
      </c>
      <c r="F229" s="264">
        <v>20.100000000000001</v>
      </c>
      <c r="G229" s="264" t="s">
        <v>281</v>
      </c>
      <c r="H229" s="264">
        <f t="shared" si="596"/>
        <v>702</v>
      </c>
      <c r="I229" s="264" t="str">
        <f t="shared" si="578"/>
        <v>1152x1360x1557</v>
      </c>
      <c r="J229" s="264" t="str">
        <f t="shared" si="579"/>
        <v>3200</v>
      </c>
      <c r="K229" s="264" t="str">
        <f t="shared" si="580"/>
        <v>582</v>
      </c>
      <c r="L229" s="264" t="str">
        <f t="shared" si="656"/>
        <v>220</v>
      </c>
      <c r="M229" s="276">
        <f t="shared" si="603"/>
        <v>0</v>
      </c>
      <c r="N229" s="276">
        <f t="shared" ref="N229:U229" si="679">N228</f>
        <v>1</v>
      </c>
      <c r="O229" s="276">
        <f t="shared" si="679"/>
        <v>1</v>
      </c>
      <c r="P229" s="276">
        <f t="shared" si="679"/>
        <v>0</v>
      </c>
      <c r="Q229" s="276">
        <f t="shared" si="679"/>
        <v>0</v>
      </c>
      <c r="R229" s="276">
        <f t="shared" si="679"/>
        <v>0</v>
      </c>
      <c r="S229" s="276">
        <f t="shared" si="679"/>
        <v>0</v>
      </c>
      <c r="T229" s="276">
        <f t="shared" si="679"/>
        <v>0</v>
      </c>
      <c r="U229" s="276">
        <f t="shared" si="679"/>
        <v>0</v>
      </c>
      <c r="V229" s="276">
        <f t="shared" si="645"/>
        <v>0</v>
      </c>
      <c r="W229" s="276">
        <f t="shared" si="645"/>
        <v>1</v>
      </c>
      <c r="X229" s="276">
        <f t="shared" si="645"/>
        <v>1</v>
      </c>
      <c r="Y229" s="276">
        <f t="shared" si="645"/>
        <v>0</v>
      </c>
      <c r="Z229" s="276">
        <f t="shared" si="645"/>
        <v>0</v>
      </c>
      <c r="AA229" s="276">
        <f t="shared" si="645"/>
        <v>0</v>
      </c>
      <c r="AB229" s="276">
        <f t="shared" si="645"/>
        <v>0</v>
      </c>
      <c r="AC229" s="276">
        <f t="shared" si="645"/>
        <v>0</v>
      </c>
      <c r="AD229" s="276">
        <f t="shared" si="667"/>
        <v>0</v>
      </c>
      <c r="AE229" s="276">
        <f t="shared" si="667"/>
        <v>1</v>
      </c>
      <c r="AF229" s="276">
        <f t="shared" si="667"/>
        <v>0</v>
      </c>
      <c r="AG229" s="276">
        <f t="shared" si="667"/>
        <v>0</v>
      </c>
      <c r="AH229" s="276">
        <f t="shared" si="667"/>
        <v>1</v>
      </c>
      <c r="AI229" s="276">
        <f t="shared" ref="AI229:AJ229" si="680">AI228</f>
        <v>0</v>
      </c>
      <c r="AJ229" s="276">
        <f t="shared" si="680"/>
        <v>0</v>
      </c>
      <c r="AK229" s="276">
        <f t="shared" si="645"/>
        <v>0</v>
      </c>
    </row>
    <row r="230" spans="1:37" s="261" customFormat="1" ht="12" customHeight="1" x14ac:dyDescent="0.2">
      <c r="A230" s="262" t="s">
        <v>486</v>
      </c>
      <c r="B230" s="263" t="s">
        <v>173</v>
      </c>
      <c r="C230" s="264"/>
      <c r="D230" s="265">
        <v>800</v>
      </c>
      <c r="E230" s="265">
        <v>1800</v>
      </c>
      <c r="F230" s="264">
        <v>13.118</v>
      </c>
      <c r="G230" s="264" t="s">
        <v>270</v>
      </c>
      <c r="H230" s="264">
        <f t="shared" si="596"/>
        <v>1669.14</v>
      </c>
      <c r="I230" s="264" t="s">
        <v>271</v>
      </c>
      <c r="J230" s="264" t="s">
        <v>272</v>
      </c>
      <c r="K230" s="264" t="s">
        <v>273</v>
      </c>
      <c r="L230" s="264" t="s">
        <v>70</v>
      </c>
      <c r="M230" s="276">
        <f t="shared" si="603"/>
        <v>0</v>
      </c>
      <c r="N230" s="276">
        <f t="shared" ref="N230:U230" si="681">N229</f>
        <v>1</v>
      </c>
      <c r="O230" s="276">
        <f t="shared" si="681"/>
        <v>1</v>
      </c>
      <c r="P230" s="276">
        <f t="shared" si="681"/>
        <v>0</v>
      </c>
      <c r="Q230" s="276">
        <f t="shared" si="681"/>
        <v>0</v>
      </c>
      <c r="R230" s="276">
        <f t="shared" si="681"/>
        <v>0</v>
      </c>
      <c r="S230" s="276">
        <f t="shared" si="681"/>
        <v>0</v>
      </c>
      <c r="T230" s="276">
        <f t="shared" si="681"/>
        <v>0</v>
      </c>
      <c r="U230" s="276">
        <f t="shared" si="681"/>
        <v>0</v>
      </c>
      <c r="V230" s="276">
        <f t="shared" si="645"/>
        <v>0</v>
      </c>
      <c r="W230" s="276">
        <f t="shared" si="645"/>
        <v>1</v>
      </c>
      <c r="X230" s="276">
        <f t="shared" si="645"/>
        <v>1</v>
      </c>
      <c r="Y230" s="276">
        <f t="shared" si="645"/>
        <v>0</v>
      </c>
      <c r="Z230" s="276">
        <f t="shared" si="645"/>
        <v>0</v>
      </c>
      <c r="AA230" s="276">
        <f t="shared" si="645"/>
        <v>0</v>
      </c>
      <c r="AB230" s="276">
        <f t="shared" si="645"/>
        <v>0</v>
      </c>
      <c r="AC230" s="276">
        <f t="shared" si="645"/>
        <v>0</v>
      </c>
      <c r="AD230" s="276">
        <f t="shared" si="667"/>
        <v>0</v>
      </c>
      <c r="AE230" s="276">
        <f t="shared" si="667"/>
        <v>1</v>
      </c>
      <c r="AF230" s="276">
        <f t="shared" si="667"/>
        <v>0</v>
      </c>
      <c r="AG230" s="276">
        <f t="shared" si="667"/>
        <v>0</v>
      </c>
      <c r="AH230" s="276">
        <f t="shared" si="667"/>
        <v>1</v>
      </c>
      <c r="AI230" s="276">
        <f t="shared" ref="AI230:AJ230" si="682">AI229</f>
        <v>0</v>
      </c>
      <c r="AJ230" s="276">
        <f t="shared" si="682"/>
        <v>0</v>
      </c>
      <c r="AK230" s="276">
        <f t="shared" si="645"/>
        <v>0</v>
      </c>
    </row>
    <row r="231" spans="1:37" s="261" customFormat="1" ht="12" customHeight="1" x14ac:dyDescent="0.2">
      <c r="A231" s="262" t="s">
        <v>486</v>
      </c>
      <c r="B231" s="263" t="str">
        <f t="shared" si="576"/>
        <v>HCT800/2</v>
      </c>
      <c r="C231" s="264"/>
      <c r="D231" s="265">
        <f t="shared" si="629"/>
        <v>800</v>
      </c>
      <c r="E231" s="265">
        <f t="shared" si="577"/>
        <v>1800</v>
      </c>
      <c r="F231" s="264">
        <v>13.811</v>
      </c>
      <c r="G231" s="264" t="s">
        <v>282</v>
      </c>
      <c r="H231" s="264">
        <f t="shared" si="596"/>
        <v>1585.44</v>
      </c>
      <c r="I231" s="264" t="str">
        <f t="shared" si="578"/>
        <v>1190x1490x1707</v>
      </c>
      <c r="J231" s="264" t="str">
        <f t="shared" si="579"/>
        <v>3600</v>
      </c>
      <c r="K231" s="264" t="str">
        <f t="shared" si="580"/>
        <v>666</v>
      </c>
      <c r="L231" s="264" t="str">
        <f t="shared" ref="L231:L238" si="683">L230</f>
        <v>220</v>
      </c>
      <c r="M231" s="276">
        <f t="shared" si="603"/>
        <v>0</v>
      </c>
      <c r="N231" s="276">
        <f t="shared" ref="N231:U231" si="684">N230</f>
        <v>1</v>
      </c>
      <c r="O231" s="276">
        <f t="shared" si="684"/>
        <v>1</v>
      </c>
      <c r="P231" s="276">
        <f t="shared" si="684"/>
        <v>0</v>
      </c>
      <c r="Q231" s="276">
        <f t="shared" si="684"/>
        <v>0</v>
      </c>
      <c r="R231" s="276">
        <f t="shared" si="684"/>
        <v>0</v>
      </c>
      <c r="S231" s="276">
        <f t="shared" si="684"/>
        <v>0</v>
      </c>
      <c r="T231" s="276">
        <f t="shared" si="684"/>
        <v>0</v>
      </c>
      <c r="U231" s="276">
        <f t="shared" si="684"/>
        <v>0</v>
      </c>
      <c r="V231" s="276">
        <f t="shared" si="645"/>
        <v>0</v>
      </c>
      <c r="W231" s="276">
        <f t="shared" si="645"/>
        <v>1</v>
      </c>
      <c r="X231" s="276">
        <f t="shared" si="645"/>
        <v>1</v>
      </c>
      <c r="Y231" s="276">
        <f t="shared" si="645"/>
        <v>0</v>
      </c>
      <c r="Z231" s="276">
        <f t="shared" si="645"/>
        <v>0</v>
      </c>
      <c r="AA231" s="276">
        <f t="shared" si="645"/>
        <v>0</v>
      </c>
      <c r="AB231" s="276">
        <f t="shared" si="645"/>
        <v>0</v>
      </c>
      <c r="AC231" s="276">
        <f t="shared" si="645"/>
        <v>0</v>
      </c>
      <c r="AD231" s="276">
        <f t="shared" si="667"/>
        <v>0</v>
      </c>
      <c r="AE231" s="276">
        <f t="shared" si="667"/>
        <v>1</v>
      </c>
      <c r="AF231" s="276">
        <f t="shared" si="667"/>
        <v>0</v>
      </c>
      <c r="AG231" s="276">
        <f t="shared" si="667"/>
        <v>0</v>
      </c>
      <c r="AH231" s="276">
        <f t="shared" si="667"/>
        <v>1</v>
      </c>
      <c r="AI231" s="276">
        <f t="shared" ref="AI231:AJ231" si="685">AI230</f>
        <v>0</v>
      </c>
      <c r="AJ231" s="276">
        <f t="shared" si="685"/>
        <v>0</v>
      </c>
      <c r="AK231" s="276">
        <f t="shared" si="645"/>
        <v>0</v>
      </c>
    </row>
    <row r="232" spans="1:37" s="261" customFormat="1" ht="12" customHeight="1" x14ac:dyDescent="0.2">
      <c r="A232" s="262" t="s">
        <v>486</v>
      </c>
      <c r="B232" s="263" t="str">
        <f t="shared" si="576"/>
        <v>HCT800/2</v>
      </c>
      <c r="C232" s="264"/>
      <c r="D232" s="265">
        <f t="shared" si="629"/>
        <v>800</v>
      </c>
      <c r="E232" s="265">
        <f t="shared" si="577"/>
        <v>1800</v>
      </c>
      <c r="F232" s="264">
        <v>14.545</v>
      </c>
      <c r="G232" s="264" t="s">
        <v>283</v>
      </c>
      <c r="H232" s="264">
        <f t="shared" si="596"/>
        <v>1505.3400000000001</v>
      </c>
      <c r="I232" s="264" t="str">
        <f t="shared" si="578"/>
        <v>1190x1490x1707</v>
      </c>
      <c r="J232" s="264" t="str">
        <f t="shared" si="579"/>
        <v>3600</v>
      </c>
      <c r="K232" s="264" t="str">
        <f t="shared" si="580"/>
        <v>666</v>
      </c>
      <c r="L232" s="264" t="str">
        <f t="shared" si="683"/>
        <v>220</v>
      </c>
      <c r="M232" s="276">
        <f t="shared" si="603"/>
        <v>0</v>
      </c>
      <c r="N232" s="276">
        <f t="shared" ref="N232:U232" si="686">N231</f>
        <v>1</v>
      </c>
      <c r="O232" s="276">
        <f t="shared" si="686"/>
        <v>1</v>
      </c>
      <c r="P232" s="276">
        <f t="shared" si="686"/>
        <v>0</v>
      </c>
      <c r="Q232" s="276">
        <f t="shared" si="686"/>
        <v>0</v>
      </c>
      <c r="R232" s="276">
        <f t="shared" si="686"/>
        <v>0</v>
      </c>
      <c r="S232" s="276">
        <f t="shared" si="686"/>
        <v>0</v>
      </c>
      <c r="T232" s="276">
        <f t="shared" si="686"/>
        <v>0</v>
      </c>
      <c r="U232" s="276">
        <f t="shared" si="686"/>
        <v>0</v>
      </c>
      <c r="V232" s="276">
        <f t="shared" si="645"/>
        <v>0</v>
      </c>
      <c r="W232" s="276">
        <f t="shared" si="645"/>
        <v>1</v>
      </c>
      <c r="X232" s="276">
        <f t="shared" si="645"/>
        <v>1</v>
      </c>
      <c r="Y232" s="276">
        <f t="shared" si="645"/>
        <v>0</v>
      </c>
      <c r="Z232" s="276">
        <f t="shared" si="645"/>
        <v>0</v>
      </c>
      <c r="AA232" s="276">
        <f t="shared" si="645"/>
        <v>0</v>
      </c>
      <c r="AB232" s="276">
        <f t="shared" si="645"/>
        <v>0</v>
      </c>
      <c r="AC232" s="276">
        <f t="shared" si="645"/>
        <v>0</v>
      </c>
      <c r="AD232" s="276">
        <f t="shared" si="667"/>
        <v>0</v>
      </c>
      <c r="AE232" s="276">
        <f t="shared" si="667"/>
        <v>1</v>
      </c>
      <c r="AF232" s="276">
        <f t="shared" si="667"/>
        <v>0</v>
      </c>
      <c r="AG232" s="276">
        <f t="shared" si="667"/>
        <v>0</v>
      </c>
      <c r="AH232" s="276">
        <f t="shared" si="667"/>
        <v>1</v>
      </c>
      <c r="AI232" s="276">
        <f t="shared" ref="AI232:AJ232" si="687">AI231</f>
        <v>0</v>
      </c>
      <c r="AJ232" s="276">
        <f t="shared" si="687"/>
        <v>0</v>
      </c>
      <c r="AK232" s="276">
        <f t="shared" si="645"/>
        <v>0</v>
      </c>
    </row>
    <row r="233" spans="1:37" s="261" customFormat="1" ht="12" customHeight="1" x14ac:dyDescent="0.2">
      <c r="A233" s="262" t="s">
        <v>486</v>
      </c>
      <c r="B233" s="263" t="str">
        <f t="shared" si="576"/>
        <v>HCT800/2</v>
      </c>
      <c r="C233" s="264"/>
      <c r="D233" s="265">
        <f t="shared" si="629"/>
        <v>800</v>
      </c>
      <c r="E233" s="265">
        <f t="shared" si="577"/>
        <v>1800</v>
      </c>
      <c r="F233" s="264">
        <v>15.326000000000001</v>
      </c>
      <c r="G233" s="264" t="s">
        <v>284</v>
      </c>
      <c r="H233" s="264">
        <f t="shared" si="596"/>
        <v>1428.6599999999999</v>
      </c>
      <c r="I233" s="264" t="str">
        <f t="shared" si="578"/>
        <v>1190x1490x1707</v>
      </c>
      <c r="J233" s="264" t="str">
        <f t="shared" si="579"/>
        <v>3600</v>
      </c>
      <c r="K233" s="264" t="str">
        <f t="shared" si="580"/>
        <v>666</v>
      </c>
      <c r="L233" s="264" t="str">
        <f t="shared" si="683"/>
        <v>220</v>
      </c>
      <c r="M233" s="276">
        <f t="shared" si="603"/>
        <v>0</v>
      </c>
      <c r="N233" s="276">
        <f t="shared" ref="N233:U233" si="688">N232</f>
        <v>1</v>
      </c>
      <c r="O233" s="276">
        <f t="shared" si="688"/>
        <v>1</v>
      </c>
      <c r="P233" s="276">
        <f t="shared" si="688"/>
        <v>0</v>
      </c>
      <c r="Q233" s="276">
        <f t="shared" si="688"/>
        <v>0</v>
      </c>
      <c r="R233" s="276">
        <f t="shared" si="688"/>
        <v>0</v>
      </c>
      <c r="S233" s="276">
        <f t="shared" si="688"/>
        <v>0</v>
      </c>
      <c r="T233" s="276">
        <f t="shared" si="688"/>
        <v>0</v>
      </c>
      <c r="U233" s="276">
        <f t="shared" si="688"/>
        <v>0</v>
      </c>
      <c r="V233" s="276">
        <f t="shared" si="645"/>
        <v>0</v>
      </c>
      <c r="W233" s="276">
        <f t="shared" si="645"/>
        <v>1</v>
      </c>
      <c r="X233" s="276">
        <f t="shared" si="645"/>
        <v>1</v>
      </c>
      <c r="Y233" s="276">
        <f t="shared" si="645"/>
        <v>0</v>
      </c>
      <c r="Z233" s="276">
        <f t="shared" si="645"/>
        <v>0</v>
      </c>
      <c r="AA233" s="276">
        <f t="shared" si="645"/>
        <v>0</v>
      </c>
      <c r="AB233" s="276">
        <f t="shared" si="645"/>
        <v>0</v>
      </c>
      <c r="AC233" s="276">
        <f t="shared" si="645"/>
        <v>0</v>
      </c>
      <c r="AD233" s="276">
        <f t="shared" si="667"/>
        <v>0</v>
      </c>
      <c r="AE233" s="276">
        <f t="shared" si="667"/>
        <v>1</v>
      </c>
      <c r="AF233" s="276">
        <f t="shared" si="667"/>
        <v>0</v>
      </c>
      <c r="AG233" s="276">
        <f t="shared" si="667"/>
        <v>0</v>
      </c>
      <c r="AH233" s="276">
        <f t="shared" si="667"/>
        <v>1</v>
      </c>
      <c r="AI233" s="276">
        <f t="shared" ref="AI233:AJ233" si="689">AI232</f>
        <v>0</v>
      </c>
      <c r="AJ233" s="276">
        <f t="shared" si="689"/>
        <v>0</v>
      </c>
      <c r="AK233" s="276">
        <f t="shared" si="645"/>
        <v>0</v>
      </c>
    </row>
    <row r="234" spans="1:37" s="261" customFormat="1" ht="12" customHeight="1" x14ac:dyDescent="0.2">
      <c r="A234" s="262" t="s">
        <v>486</v>
      </c>
      <c r="B234" s="263" t="str">
        <f t="shared" si="576"/>
        <v>HCT800/2</v>
      </c>
      <c r="C234" s="264"/>
      <c r="D234" s="265">
        <f t="shared" si="629"/>
        <v>800</v>
      </c>
      <c r="E234" s="265">
        <f t="shared" si="577"/>
        <v>1800</v>
      </c>
      <c r="F234" s="264">
        <v>16.157</v>
      </c>
      <c r="G234" s="264" t="s">
        <v>285</v>
      </c>
      <c r="H234" s="264">
        <f t="shared" si="596"/>
        <v>1355.22</v>
      </c>
      <c r="I234" s="264" t="str">
        <f t="shared" si="578"/>
        <v>1190x1490x1707</v>
      </c>
      <c r="J234" s="264" t="str">
        <f t="shared" si="579"/>
        <v>3600</v>
      </c>
      <c r="K234" s="264" t="str">
        <f t="shared" si="580"/>
        <v>666</v>
      </c>
      <c r="L234" s="264" t="str">
        <f t="shared" si="683"/>
        <v>220</v>
      </c>
      <c r="M234" s="276">
        <f t="shared" si="603"/>
        <v>0</v>
      </c>
      <c r="N234" s="276">
        <f t="shared" ref="N234:U234" si="690">N233</f>
        <v>1</v>
      </c>
      <c r="O234" s="276">
        <f t="shared" si="690"/>
        <v>1</v>
      </c>
      <c r="P234" s="276">
        <f t="shared" si="690"/>
        <v>0</v>
      </c>
      <c r="Q234" s="276">
        <f t="shared" si="690"/>
        <v>0</v>
      </c>
      <c r="R234" s="276">
        <f t="shared" si="690"/>
        <v>0</v>
      </c>
      <c r="S234" s="276">
        <f t="shared" si="690"/>
        <v>0</v>
      </c>
      <c r="T234" s="276">
        <f t="shared" si="690"/>
        <v>0</v>
      </c>
      <c r="U234" s="276">
        <f t="shared" si="690"/>
        <v>0</v>
      </c>
      <c r="V234" s="276">
        <f t="shared" si="645"/>
        <v>0</v>
      </c>
      <c r="W234" s="276">
        <f t="shared" si="645"/>
        <v>1</v>
      </c>
      <c r="X234" s="276">
        <f t="shared" si="645"/>
        <v>1</v>
      </c>
      <c r="Y234" s="276">
        <f t="shared" si="645"/>
        <v>0</v>
      </c>
      <c r="Z234" s="276">
        <f t="shared" si="645"/>
        <v>0</v>
      </c>
      <c r="AA234" s="276">
        <f t="shared" si="645"/>
        <v>0</v>
      </c>
      <c r="AB234" s="276">
        <f t="shared" si="645"/>
        <v>0</v>
      </c>
      <c r="AC234" s="276">
        <f t="shared" si="645"/>
        <v>0</v>
      </c>
      <c r="AD234" s="276">
        <f t="shared" si="667"/>
        <v>0</v>
      </c>
      <c r="AE234" s="276">
        <f t="shared" si="667"/>
        <v>1</v>
      </c>
      <c r="AF234" s="276">
        <f t="shared" si="667"/>
        <v>0</v>
      </c>
      <c r="AG234" s="276">
        <f t="shared" si="667"/>
        <v>0</v>
      </c>
      <c r="AH234" s="276">
        <f t="shared" si="667"/>
        <v>1</v>
      </c>
      <c r="AI234" s="276">
        <f t="shared" ref="AI234:AJ234" si="691">AI233</f>
        <v>0</v>
      </c>
      <c r="AJ234" s="276">
        <f t="shared" si="691"/>
        <v>0</v>
      </c>
      <c r="AK234" s="276">
        <f t="shared" si="645"/>
        <v>0</v>
      </c>
    </row>
    <row r="235" spans="1:37" s="261" customFormat="1" ht="12" customHeight="1" x14ac:dyDescent="0.2">
      <c r="A235" s="262" t="s">
        <v>486</v>
      </c>
      <c r="B235" s="263" t="str">
        <f t="shared" si="576"/>
        <v>HCT800/2</v>
      </c>
      <c r="C235" s="264"/>
      <c r="D235" s="265">
        <f t="shared" si="629"/>
        <v>800</v>
      </c>
      <c r="E235" s="265">
        <f t="shared" si="577"/>
        <v>1800</v>
      </c>
      <c r="F235" s="264">
        <v>17.044</v>
      </c>
      <c r="G235" s="264" t="s">
        <v>286</v>
      </c>
      <c r="H235" s="264">
        <f t="shared" si="596"/>
        <v>1285.74</v>
      </c>
      <c r="I235" s="264" t="str">
        <f t="shared" si="578"/>
        <v>1190x1490x1707</v>
      </c>
      <c r="J235" s="264" t="str">
        <f t="shared" si="579"/>
        <v>3600</v>
      </c>
      <c r="K235" s="264" t="str">
        <f t="shared" si="580"/>
        <v>666</v>
      </c>
      <c r="L235" s="264" t="str">
        <f t="shared" si="683"/>
        <v>220</v>
      </c>
      <c r="M235" s="276">
        <f t="shared" si="603"/>
        <v>0</v>
      </c>
      <c r="N235" s="276">
        <f t="shared" ref="N235:U235" si="692">N234</f>
        <v>1</v>
      </c>
      <c r="O235" s="276">
        <f t="shared" si="692"/>
        <v>1</v>
      </c>
      <c r="P235" s="276">
        <f t="shared" si="692"/>
        <v>0</v>
      </c>
      <c r="Q235" s="276">
        <f t="shared" si="692"/>
        <v>0</v>
      </c>
      <c r="R235" s="276">
        <f t="shared" si="692"/>
        <v>0</v>
      </c>
      <c r="S235" s="276">
        <f t="shared" si="692"/>
        <v>0</v>
      </c>
      <c r="T235" s="276">
        <f t="shared" si="692"/>
        <v>0</v>
      </c>
      <c r="U235" s="276">
        <f t="shared" si="692"/>
        <v>0</v>
      </c>
      <c r="V235" s="276">
        <f t="shared" si="645"/>
        <v>0</v>
      </c>
      <c r="W235" s="276">
        <f t="shared" si="645"/>
        <v>1</v>
      </c>
      <c r="X235" s="276">
        <f t="shared" si="645"/>
        <v>1</v>
      </c>
      <c r="Y235" s="276">
        <f t="shared" si="645"/>
        <v>0</v>
      </c>
      <c r="Z235" s="276">
        <f t="shared" si="645"/>
        <v>0</v>
      </c>
      <c r="AA235" s="276">
        <f t="shared" si="645"/>
        <v>0</v>
      </c>
      <c r="AB235" s="276">
        <f t="shared" si="645"/>
        <v>0</v>
      </c>
      <c r="AC235" s="276">
        <f t="shared" si="645"/>
        <v>0</v>
      </c>
      <c r="AD235" s="276">
        <f t="shared" si="667"/>
        <v>0</v>
      </c>
      <c r="AE235" s="276">
        <f t="shared" si="667"/>
        <v>1</v>
      </c>
      <c r="AF235" s="276">
        <f t="shared" si="667"/>
        <v>0</v>
      </c>
      <c r="AG235" s="276">
        <f t="shared" si="667"/>
        <v>0</v>
      </c>
      <c r="AH235" s="276">
        <f t="shared" si="667"/>
        <v>1</v>
      </c>
      <c r="AI235" s="276">
        <f t="shared" ref="AI235:AJ235" si="693">AI234</f>
        <v>0</v>
      </c>
      <c r="AJ235" s="276">
        <f t="shared" si="693"/>
        <v>0</v>
      </c>
      <c r="AK235" s="276">
        <f t="shared" si="645"/>
        <v>0</v>
      </c>
    </row>
    <row r="236" spans="1:37" s="261" customFormat="1" ht="12" customHeight="1" x14ac:dyDescent="0.2">
      <c r="A236" s="262" t="s">
        <v>486</v>
      </c>
      <c r="B236" s="263" t="str">
        <f t="shared" si="576"/>
        <v>HCT800/2</v>
      </c>
      <c r="C236" s="264"/>
      <c r="D236" s="265">
        <f t="shared" si="629"/>
        <v>800</v>
      </c>
      <c r="E236" s="265">
        <f t="shared" si="577"/>
        <v>1800</v>
      </c>
      <c r="F236" s="264">
        <v>17.991</v>
      </c>
      <c r="G236" s="264" t="s">
        <v>287</v>
      </c>
      <c r="H236" s="264">
        <f t="shared" si="596"/>
        <v>1217.1600000000001</v>
      </c>
      <c r="I236" s="264" t="str">
        <f t="shared" si="578"/>
        <v>1190x1490x1707</v>
      </c>
      <c r="J236" s="264" t="str">
        <f t="shared" si="579"/>
        <v>3600</v>
      </c>
      <c r="K236" s="264" t="str">
        <f t="shared" si="580"/>
        <v>666</v>
      </c>
      <c r="L236" s="264" t="str">
        <f t="shared" si="683"/>
        <v>220</v>
      </c>
      <c r="M236" s="276">
        <f t="shared" si="603"/>
        <v>0</v>
      </c>
      <c r="N236" s="276">
        <f t="shared" ref="N236:U236" si="694">N235</f>
        <v>1</v>
      </c>
      <c r="O236" s="276">
        <f t="shared" si="694"/>
        <v>1</v>
      </c>
      <c r="P236" s="276">
        <f t="shared" si="694"/>
        <v>0</v>
      </c>
      <c r="Q236" s="276">
        <f t="shared" si="694"/>
        <v>0</v>
      </c>
      <c r="R236" s="276">
        <f t="shared" si="694"/>
        <v>0</v>
      </c>
      <c r="S236" s="276">
        <f t="shared" si="694"/>
        <v>0</v>
      </c>
      <c r="T236" s="276">
        <f t="shared" si="694"/>
        <v>0</v>
      </c>
      <c r="U236" s="276">
        <f t="shared" si="694"/>
        <v>0</v>
      </c>
      <c r="V236" s="276">
        <f t="shared" si="645"/>
        <v>0</v>
      </c>
      <c r="W236" s="276">
        <f t="shared" si="645"/>
        <v>1</v>
      </c>
      <c r="X236" s="276">
        <f t="shared" si="645"/>
        <v>1</v>
      </c>
      <c r="Y236" s="276">
        <f t="shared" ref="Y236:AK236" si="695">Y235</f>
        <v>0</v>
      </c>
      <c r="Z236" s="276">
        <f t="shared" si="695"/>
        <v>0</v>
      </c>
      <c r="AA236" s="276">
        <f t="shared" si="695"/>
        <v>0</v>
      </c>
      <c r="AB236" s="276">
        <f t="shared" si="695"/>
        <v>0</v>
      </c>
      <c r="AC236" s="276">
        <f t="shared" si="695"/>
        <v>0</v>
      </c>
      <c r="AD236" s="276">
        <f t="shared" si="667"/>
        <v>0</v>
      </c>
      <c r="AE236" s="276">
        <f t="shared" si="667"/>
        <v>1</v>
      </c>
      <c r="AF236" s="276">
        <f t="shared" si="667"/>
        <v>0</v>
      </c>
      <c r="AG236" s="276">
        <f t="shared" si="667"/>
        <v>0</v>
      </c>
      <c r="AH236" s="276">
        <f t="shared" si="667"/>
        <v>1</v>
      </c>
      <c r="AI236" s="276">
        <f t="shared" ref="AI236:AJ236" si="696">AI235</f>
        <v>0</v>
      </c>
      <c r="AJ236" s="276">
        <f t="shared" si="696"/>
        <v>0</v>
      </c>
      <c r="AK236" s="276">
        <f t="shared" si="695"/>
        <v>0</v>
      </c>
    </row>
    <row r="237" spans="1:37" s="261" customFormat="1" ht="12" customHeight="1" x14ac:dyDescent="0.2">
      <c r="A237" s="262" t="s">
        <v>486</v>
      </c>
      <c r="B237" s="263" t="str">
        <f t="shared" si="576"/>
        <v>HCT800/2</v>
      </c>
      <c r="C237" s="264"/>
      <c r="D237" s="265">
        <f t="shared" si="629"/>
        <v>800</v>
      </c>
      <c r="E237" s="265">
        <f t="shared" si="577"/>
        <v>1800</v>
      </c>
      <c r="F237" s="264">
        <v>20.266999999999999</v>
      </c>
      <c r="G237" s="264" t="s">
        <v>238</v>
      </c>
      <c r="H237" s="264">
        <f t="shared" si="596"/>
        <v>1080</v>
      </c>
      <c r="I237" s="264" t="str">
        <f t="shared" si="578"/>
        <v>1190x1490x1707</v>
      </c>
      <c r="J237" s="264" t="str">
        <f t="shared" si="579"/>
        <v>3600</v>
      </c>
      <c r="K237" s="264" t="str">
        <f t="shared" si="580"/>
        <v>666</v>
      </c>
      <c r="L237" s="264" t="str">
        <f t="shared" si="683"/>
        <v>220</v>
      </c>
      <c r="M237" s="276">
        <f t="shared" si="603"/>
        <v>0</v>
      </c>
      <c r="N237" s="276">
        <f t="shared" ref="N237:U237" si="697">N236</f>
        <v>1</v>
      </c>
      <c r="O237" s="276">
        <f t="shared" si="697"/>
        <v>1</v>
      </c>
      <c r="P237" s="276">
        <f t="shared" si="697"/>
        <v>0</v>
      </c>
      <c r="Q237" s="276">
        <f t="shared" si="697"/>
        <v>0</v>
      </c>
      <c r="R237" s="276">
        <f t="shared" si="697"/>
        <v>0</v>
      </c>
      <c r="S237" s="276">
        <f t="shared" si="697"/>
        <v>0</v>
      </c>
      <c r="T237" s="276">
        <f t="shared" si="697"/>
        <v>0</v>
      </c>
      <c r="U237" s="276">
        <f t="shared" si="697"/>
        <v>0</v>
      </c>
      <c r="V237" s="276">
        <f t="shared" ref="V237:AK260" si="698">V236</f>
        <v>0</v>
      </c>
      <c r="W237" s="276">
        <f t="shared" si="698"/>
        <v>1</v>
      </c>
      <c r="X237" s="276">
        <f t="shared" si="698"/>
        <v>1</v>
      </c>
      <c r="Y237" s="276">
        <f t="shared" si="698"/>
        <v>0</v>
      </c>
      <c r="Z237" s="276">
        <f t="shared" si="698"/>
        <v>0</v>
      </c>
      <c r="AA237" s="276">
        <f t="shared" si="698"/>
        <v>0</v>
      </c>
      <c r="AB237" s="276">
        <f t="shared" si="698"/>
        <v>0</v>
      </c>
      <c r="AC237" s="276">
        <f t="shared" si="698"/>
        <v>0</v>
      </c>
      <c r="AD237" s="276">
        <f t="shared" ref="AD237:AH237" si="699">AD236</f>
        <v>0</v>
      </c>
      <c r="AE237" s="276">
        <f t="shared" si="699"/>
        <v>1</v>
      </c>
      <c r="AF237" s="276">
        <f t="shared" si="699"/>
        <v>0</v>
      </c>
      <c r="AG237" s="276">
        <f t="shared" si="699"/>
        <v>0</v>
      </c>
      <c r="AH237" s="276">
        <f t="shared" si="699"/>
        <v>1</v>
      </c>
      <c r="AI237" s="276">
        <f t="shared" ref="AI237:AJ237" si="700">AI236</f>
        <v>0</v>
      </c>
      <c r="AJ237" s="276">
        <f t="shared" si="700"/>
        <v>0</v>
      </c>
      <c r="AK237" s="276">
        <f t="shared" si="698"/>
        <v>0</v>
      </c>
    </row>
    <row r="238" spans="1:37" s="261" customFormat="1" ht="12" customHeight="1" x14ac:dyDescent="0.2">
      <c r="A238" s="262" t="s">
        <v>486</v>
      </c>
      <c r="B238" s="263" t="str">
        <f t="shared" si="576"/>
        <v>HCT800/2</v>
      </c>
      <c r="C238" s="264"/>
      <c r="D238" s="265">
        <f t="shared" si="629"/>
        <v>800</v>
      </c>
      <c r="E238" s="265">
        <f t="shared" si="577"/>
        <v>1800</v>
      </c>
      <c r="F238" s="264">
        <v>22.175999999999998</v>
      </c>
      <c r="G238" s="264" t="s">
        <v>288</v>
      </c>
      <c r="H238" s="264">
        <f t="shared" si="596"/>
        <v>986.94</v>
      </c>
      <c r="I238" s="264" t="str">
        <f t="shared" si="578"/>
        <v>1190x1490x1707</v>
      </c>
      <c r="J238" s="264" t="str">
        <f t="shared" si="579"/>
        <v>3600</v>
      </c>
      <c r="K238" s="264" t="str">
        <f t="shared" si="580"/>
        <v>666</v>
      </c>
      <c r="L238" s="264" t="str">
        <f t="shared" si="683"/>
        <v>220</v>
      </c>
      <c r="M238" s="276">
        <f t="shared" si="603"/>
        <v>0</v>
      </c>
      <c r="N238" s="276">
        <f t="shared" ref="N238:U238" si="701">N237</f>
        <v>1</v>
      </c>
      <c r="O238" s="276">
        <f t="shared" si="701"/>
        <v>1</v>
      </c>
      <c r="P238" s="276">
        <f t="shared" si="701"/>
        <v>0</v>
      </c>
      <c r="Q238" s="276">
        <f t="shared" si="701"/>
        <v>0</v>
      </c>
      <c r="R238" s="276">
        <f t="shared" si="701"/>
        <v>0</v>
      </c>
      <c r="S238" s="276">
        <f t="shared" si="701"/>
        <v>0</v>
      </c>
      <c r="T238" s="276">
        <f t="shared" si="701"/>
        <v>0</v>
      </c>
      <c r="U238" s="276">
        <f t="shared" si="701"/>
        <v>0</v>
      </c>
      <c r="V238" s="276">
        <f t="shared" si="698"/>
        <v>0</v>
      </c>
      <c r="W238" s="276">
        <f t="shared" si="698"/>
        <v>1</v>
      </c>
      <c r="X238" s="276">
        <f t="shared" si="698"/>
        <v>1</v>
      </c>
      <c r="Y238" s="276">
        <f t="shared" si="698"/>
        <v>0</v>
      </c>
      <c r="Z238" s="276">
        <f t="shared" si="698"/>
        <v>0</v>
      </c>
      <c r="AA238" s="276">
        <f t="shared" si="698"/>
        <v>0</v>
      </c>
      <c r="AB238" s="276">
        <f t="shared" si="698"/>
        <v>0</v>
      </c>
      <c r="AC238" s="276">
        <f t="shared" si="698"/>
        <v>0</v>
      </c>
      <c r="AD238" s="276">
        <f t="shared" ref="AD238:AH238" si="702">AD237</f>
        <v>0</v>
      </c>
      <c r="AE238" s="276">
        <f t="shared" si="702"/>
        <v>1</v>
      </c>
      <c r="AF238" s="276">
        <f t="shared" si="702"/>
        <v>0</v>
      </c>
      <c r="AG238" s="276">
        <f t="shared" si="702"/>
        <v>0</v>
      </c>
      <c r="AH238" s="276">
        <f t="shared" si="702"/>
        <v>1</v>
      </c>
      <c r="AI238" s="276">
        <f t="shared" ref="AI238:AJ238" si="703">AI237</f>
        <v>0</v>
      </c>
      <c r="AJ238" s="276">
        <f t="shared" si="703"/>
        <v>0</v>
      </c>
      <c r="AK238" s="276">
        <f t="shared" si="698"/>
        <v>0</v>
      </c>
    </row>
    <row r="239" spans="1:37" s="261" customFormat="1" ht="12" customHeight="1" x14ac:dyDescent="0.2">
      <c r="A239" s="262" t="s">
        <v>486</v>
      </c>
      <c r="B239" s="263" t="s">
        <v>174</v>
      </c>
      <c r="C239" s="264"/>
      <c r="D239" s="265">
        <v>800</v>
      </c>
      <c r="E239" s="265">
        <v>1800</v>
      </c>
      <c r="F239" s="264">
        <v>16.559999999999999</v>
      </c>
      <c r="G239" s="264" t="s">
        <v>290</v>
      </c>
      <c r="H239" s="264">
        <f t="shared" si="596"/>
        <v>1458</v>
      </c>
      <c r="I239" s="264" t="s">
        <v>293</v>
      </c>
      <c r="J239" s="264" t="s">
        <v>294</v>
      </c>
      <c r="K239" s="264" t="s">
        <v>295</v>
      </c>
      <c r="L239" s="264" t="s">
        <v>55</v>
      </c>
      <c r="M239" s="276">
        <f t="shared" si="603"/>
        <v>0</v>
      </c>
      <c r="N239" s="276">
        <f t="shared" ref="N239:U239" si="704">N238</f>
        <v>1</v>
      </c>
      <c r="O239" s="276">
        <f t="shared" si="704"/>
        <v>1</v>
      </c>
      <c r="P239" s="276">
        <f t="shared" si="704"/>
        <v>0</v>
      </c>
      <c r="Q239" s="276">
        <f t="shared" si="704"/>
        <v>0</v>
      </c>
      <c r="R239" s="276">
        <f t="shared" si="704"/>
        <v>0</v>
      </c>
      <c r="S239" s="276">
        <f t="shared" si="704"/>
        <v>0</v>
      </c>
      <c r="T239" s="276">
        <f t="shared" si="704"/>
        <v>0</v>
      </c>
      <c r="U239" s="276">
        <f t="shared" si="704"/>
        <v>0</v>
      </c>
      <c r="V239" s="276">
        <f t="shared" si="698"/>
        <v>0</v>
      </c>
      <c r="W239" s="276">
        <f t="shared" si="698"/>
        <v>1</v>
      </c>
      <c r="X239" s="276">
        <f t="shared" si="698"/>
        <v>1</v>
      </c>
      <c r="Y239" s="276">
        <f t="shared" si="698"/>
        <v>0</v>
      </c>
      <c r="Z239" s="276">
        <f t="shared" si="698"/>
        <v>0</v>
      </c>
      <c r="AA239" s="276">
        <f t="shared" si="698"/>
        <v>0</v>
      </c>
      <c r="AB239" s="276">
        <f t="shared" si="698"/>
        <v>0</v>
      </c>
      <c r="AC239" s="276">
        <f t="shared" si="698"/>
        <v>0</v>
      </c>
      <c r="AD239" s="276">
        <f t="shared" ref="AD239:AH239" si="705">AD238</f>
        <v>0</v>
      </c>
      <c r="AE239" s="276">
        <f t="shared" si="705"/>
        <v>1</v>
      </c>
      <c r="AF239" s="276">
        <f t="shared" si="705"/>
        <v>0</v>
      </c>
      <c r="AG239" s="276">
        <f t="shared" si="705"/>
        <v>0</v>
      </c>
      <c r="AH239" s="276">
        <f t="shared" si="705"/>
        <v>1</v>
      </c>
      <c r="AI239" s="276">
        <f t="shared" ref="AI239:AJ239" si="706">AI238</f>
        <v>0</v>
      </c>
      <c r="AJ239" s="276">
        <f t="shared" si="706"/>
        <v>0</v>
      </c>
      <c r="AK239" s="276">
        <f t="shared" si="698"/>
        <v>0</v>
      </c>
    </row>
    <row r="240" spans="1:37" s="261" customFormat="1" ht="12" customHeight="1" x14ac:dyDescent="0.2">
      <c r="A240" s="262" t="s">
        <v>486</v>
      </c>
      <c r="B240" s="263" t="str">
        <f t="shared" si="576"/>
        <v>HCT800/3</v>
      </c>
      <c r="C240" s="264"/>
      <c r="D240" s="265">
        <f t="shared" si="629"/>
        <v>800</v>
      </c>
      <c r="E240" s="265">
        <f t="shared" si="577"/>
        <v>1800</v>
      </c>
      <c r="F240" s="264">
        <v>17.95</v>
      </c>
      <c r="G240" s="264" t="s">
        <v>263</v>
      </c>
      <c r="H240" s="264">
        <f t="shared" si="596"/>
        <v>1350</v>
      </c>
      <c r="I240" s="264" t="str">
        <f t="shared" si="578"/>
        <v>1235x1570x1789</v>
      </c>
      <c r="J240" s="264" t="str">
        <f t="shared" si="579"/>
        <v>4200</v>
      </c>
      <c r="K240" s="264" t="str">
        <f t="shared" si="580"/>
        <v>736</v>
      </c>
      <c r="L240" s="264" t="str">
        <f>L239</f>
        <v>240</v>
      </c>
      <c r="M240" s="276">
        <f t="shared" si="603"/>
        <v>0</v>
      </c>
      <c r="N240" s="276">
        <f t="shared" ref="N240:U240" si="707">N239</f>
        <v>1</v>
      </c>
      <c r="O240" s="276">
        <f t="shared" si="707"/>
        <v>1</v>
      </c>
      <c r="P240" s="276">
        <f t="shared" si="707"/>
        <v>0</v>
      </c>
      <c r="Q240" s="276">
        <f t="shared" si="707"/>
        <v>0</v>
      </c>
      <c r="R240" s="276">
        <f t="shared" si="707"/>
        <v>0</v>
      </c>
      <c r="S240" s="276">
        <f t="shared" si="707"/>
        <v>0</v>
      </c>
      <c r="T240" s="276">
        <f t="shared" si="707"/>
        <v>0</v>
      </c>
      <c r="U240" s="276">
        <f t="shared" si="707"/>
        <v>0</v>
      </c>
      <c r="V240" s="276">
        <f t="shared" si="698"/>
        <v>0</v>
      </c>
      <c r="W240" s="276">
        <f t="shared" si="698"/>
        <v>1</v>
      </c>
      <c r="X240" s="276">
        <f t="shared" si="698"/>
        <v>1</v>
      </c>
      <c r="Y240" s="276">
        <f t="shared" si="698"/>
        <v>0</v>
      </c>
      <c r="Z240" s="276">
        <f t="shared" si="698"/>
        <v>0</v>
      </c>
      <c r="AA240" s="276">
        <f t="shared" si="698"/>
        <v>0</v>
      </c>
      <c r="AB240" s="276">
        <f t="shared" si="698"/>
        <v>0</v>
      </c>
      <c r="AC240" s="276">
        <f t="shared" si="698"/>
        <v>0</v>
      </c>
      <c r="AD240" s="276">
        <f t="shared" ref="AD240:AH240" si="708">AD239</f>
        <v>0</v>
      </c>
      <c r="AE240" s="276">
        <f t="shared" si="708"/>
        <v>1</v>
      </c>
      <c r="AF240" s="276">
        <f t="shared" si="708"/>
        <v>0</v>
      </c>
      <c r="AG240" s="276">
        <f t="shared" si="708"/>
        <v>0</v>
      </c>
      <c r="AH240" s="276">
        <f t="shared" si="708"/>
        <v>1</v>
      </c>
      <c r="AI240" s="276">
        <f t="shared" ref="AI240:AJ240" si="709">AI239</f>
        <v>0</v>
      </c>
      <c r="AJ240" s="276">
        <f t="shared" si="709"/>
        <v>0</v>
      </c>
      <c r="AK240" s="276">
        <f t="shared" si="698"/>
        <v>0</v>
      </c>
    </row>
    <row r="241" spans="1:37" s="261" customFormat="1" ht="12" customHeight="1" x14ac:dyDescent="0.2">
      <c r="A241" s="262" t="s">
        <v>486</v>
      </c>
      <c r="B241" s="263" t="str">
        <f t="shared" si="576"/>
        <v>HCT800/3</v>
      </c>
      <c r="C241" s="264"/>
      <c r="D241" s="265">
        <f t="shared" si="629"/>
        <v>800</v>
      </c>
      <c r="E241" s="265">
        <f t="shared" si="577"/>
        <v>1800</v>
      </c>
      <c r="F241" s="264">
        <v>20.2</v>
      </c>
      <c r="G241" s="264" t="s">
        <v>277</v>
      </c>
      <c r="H241" s="264">
        <f t="shared" si="596"/>
        <v>1206</v>
      </c>
      <c r="I241" s="264" t="str">
        <f t="shared" si="578"/>
        <v>1235x1570x1789</v>
      </c>
      <c r="J241" s="264" t="str">
        <f t="shared" si="579"/>
        <v>4200</v>
      </c>
      <c r="K241" s="264" t="str">
        <f t="shared" si="580"/>
        <v>736</v>
      </c>
      <c r="L241" s="264" t="str">
        <f>L240</f>
        <v>240</v>
      </c>
      <c r="M241" s="276">
        <f t="shared" si="603"/>
        <v>0</v>
      </c>
      <c r="N241" s="276">
        <f t="shared" ref="N241:U241" si="710">N240</f>
        <v>1</v>
      </c>
      <c r="O241" s="276">
        <f t="shared" si="710"/>
        <v>1</v>
      </c>
      <c r="P241" s="276">
        <f t="shared" si="710"/>
        <v>0</v>
      </c>
      <c r="Q241" s="276">
        <f t="shared" si="710"/>
        <v>0</v>
      </c>
      <c r="R241" s="276">
        <f t="shared" si="710"/>
        <v>0</v>
      </c>
      <c r="S241" s="276">
        <f t="shared" si="710"/>
        <v>0</v>
      </c>
      <c r="T241" s="276">
        <f t="shared" si="710"/>
        <v>0</v>
      </c>
      <c r="U241" s="276">
        <f t="shared" si="710"/>
        <v>0</v>
      </c>
      <c r="V241" s="276">
        <f t="shared" si="698"/>
        <v>0</v>
      </c>
      <c r="W241" s="276">
        <f t="shared" si="698"/>
        <v>1</v>
      </c>
      <c r="X241" s="276">
        <f t="shared" si="698"/>
        <v>1</v>
      </c>
      <c r="Y241" s="276">
        <f t="shared" si="698"/>
        <v>0</v>
      </c>
      <c r="Z241" s="276">
        <f t="shared" si="698"/>
        <v>0</v>
      </c>
      <c r="AA241" s="276">
        <f t="shared" si="698"/>
        <v>0</v>
      </c>
      <c r="AB241" s="276">
        <f t="shared" si="698"/>
        <v>0</v>
      </c>
      <c r="AC241" s="276">
        <f t="shared" si="698"/>
        <v>0</v>
      </c>
      <c r="AD241" s="276">
        <f t="shared" ref="AD241:AH241" si="711">AD240</f>
        <v>0</v>
      </c>
      <c r="AE241" s="276">
        <f t="shared" si="711"/>
        <v>1</v>
      </c>
      <c r="AF241" s="276">
        <f t="shared" si="711"/>
        <v>0</v>
      </c>
      <c r="AG241" s="276">
        <f t="shared" si="711"/>
        <v>0</v>
      </c>
      <c r="AH241" s="276">
        <f t="shared" si="711"/>
        <v>1</v>
      </c>
      <c r="AI241" s="276">
        <f t="shared" ref="AI241:AJ241" si="712">AI240</f>
        <v>0</v>
      </c>
      <c r="AJ241" s="276">
        <f t="shared" si="712"/>
        <v>0</v>
      </c>
      <c r="AK241" s="276">
        <f t="shared" si="698"/>
        <v>0</v>
      </c>
    </row>
    <row r="242" spans="1:37" s="261" customFormat="1" ht="12" customHeight="1" x14ac:dyDescent="0.2">
      <c r="A242" s="262" t="s">
        <v>486</v>
      </c>
      <c r="B242" s="263" t="s">
        <v>175</v>
      </c>
      <c r="C242" s="264"/>
      <c r="D242" s="265">
        <v>600</v>
      </c>
      <c r="E242" s="265">
        <v>1900</v>
      </c>
      <c r="F242" s="264">
        <v>2</v>
      </c>
      <c r="G242" s="264" t="s">
        <v>291</v>
      </c>
      <c r="H242" s="264">
        <f t="shared" si="596"/>
        <v>1900</v>
      </c>
      <c r="I242" s="264" t="s">
        <v>297</v>
      </c>
      <c r="J242" s="264" t="s">
        <v>266</v>
      </c>
      <c r="K242" s="264" t="s">
        <v>296</v>
      </c>
      <c r="L242" s="264" t="s">
        <v>261</v>
      </c>
      <c r="M242" s="276">
        <f t="shared" si="603"/>
        <v>0</v>
      </c>
      <c r="N242" s="276">
        <f t="shared" ref="N242:U242" si="713">N241</f>
        <v>1</v>
      </c>
      <c r="O242" s="276">
        <v>0</v>
      </c>
      <c r="P242" s="276">
        <v>0</v>
      </c>
      <c r="Q242" s="276">
        <f t="shared" si="713"/>
        <v>0</v>
      </c>
      <c r="R242" s="276">
        <f t="shared" si="713"/>
        <v>0</v>
      </c>
      <c r="S242" s="276">
        <f t="shared" si="713"/>
        <v>0</v>
      </c>
      <c r="T242" s="276">
        <f t="shared" si="713"/>
        <v>0</v>
      </c>
      <c r="U242" s="276">
        <f t="shared" si="713"/>
        <v>0</v>
      </c>
      <c r="V242" s="276">
        <f t="shared" si="698"/>
        <v>0</v>
      </c>
      <c r="W242" s="276">
        <f t="shared" si="698"/>
        <v>1</v>
      </c>
      <c r="X242" s="276">
        <v>1</v>
      </c>
      <c r="Y242" s="276">
        <v>0</v>
      </c>
      <c r="Z242" s="276">
        <f t="shared" ref="Z242:AK242" si="714">Z241</f>
        <v>0</v>
      </c>
      <c r="AA242" s="276">
        <f t="shared" si="714"/>
        <v>0</v>
      </c>
      <c r="AB242" s="276">
        <f t="shared" si="714"/>
        <v>0</v>
      </c>
      <c r="AC242" s="276">
        <f t="shared" si="714"/>
        <v>0</v>
      </c>
      <c r="AD242" s="276">
        <f>AD241</f>
        <v>0</v>
      </c>
      <c r="AE242" s="276">
        <f>AE241</f>
        <v>1</v>
      </c>
      <c r="AF242" s="276">
        <v>0</v>
      </c>
      <c r="AG242" s="276">
        <v>0</v>
      </c>
      <c r="AH242" s="276">
        <f t="shared" ref="AH242:AJ242" si="715">AH241</f>
        <v>1</v>
      </c>
      <c r="AI242" s="276">
        <v>1</v>
      </c>
      <c r="AJ242" s="276">
        <f t="shared" si="715"/>
        <v>0</v>
      </c>
      <c r="AK242" s="276">
        <f t="shared" si="714"/>
        <v>0</v>
      </c>
    </row>
    <row r="243" spans="1:37" s="261" customFormat="1" ht="12" customHeight="1" x14ac:dyDescent="0.2">
      <c r="A243" s="262" t="s">
        <v>486</v>
      </c>
      <c r="B243" s="263" t="str">
        <f t="shared" si="576"/>
        <v>HC1000</v>
      </c>
      <c r="C243" s="264"/>
      <c r="D243" s="265">
        <f t="shared" si="629"/>
        <v>600</v>
      </c>
      <c r="E243" s="265">
        <f t="shared" si="577"/>
        <v>1900</v>
      </c>
      <c r="F243" s="264">
        <v>2.5</v>
      </c>
      <c r="G243" s="264" t="str">
        <f>G242</f>
        <v>1,0</v>
      </c>
      <c r="H243" s="264">
        <f t="shared" si="596"/>
        <v>1900</v>
      </c>
      <c r="I243" s="264" t="str">
        <f t="shared" si="578"/>
        <v>1082x1120x990</v>
      </c>
      <c r="J243" s="264" t="str">
        <f t="shared" si="579"/>
        <v>2700</v>
      </c>
      <c r="K243" s="264" t="str">
        <f t="shared" si="580"/>
        <v>335</v>
      </c>
      <c r="L243" s="264" t="str">
        <f>L242</f>
        <v>110</v>
      </c>
      <c r="M243" s="276">
        <f t="shared" si="603"/>
        <v>0</v>
      </c>
      <c r="N243" s="276">
        <f t="shared" ref="N243:U243" si="716">N242</f>
        <v>1</v>
      </c>
      <c r="O243" s="276">
        <f t="shared" si="716"/>
        <v>0</v>
      </c>
      <c r="P243" s="276">
        <f t="shared" si="716"/>
        <v>0</v>
      </c>
      <c r="Q243" s="276">
        <f t="shared" si="716"/>
        <v>0</v>
      </c>
      <c r="R243" s="276">
        <f t="shared" si="716"/>
        <v>0</v>
      </c>
      <c r="S243" s="276">
        <f t="shared" si="716"/>
        <v>0</v>
      </c>
      <c r="T243" s="276">
        <f t="shared" si="716"/>
        <v>0</v>
      </c>
      <c r="U243" s="276">
        <f t="shared" si="716"/>
        <v>0</v>
      </c>
      <c r="V243" s="276">
        <f t="shared" si="698"/>
        <v>0</v>
      </c>
      <c r="W243" s="276">
        <f t="shared" si="698"/>
        <v>1</v>
      </c>
      <c r="X243" s="276">
        <f t="shared" si="698"/>
        <v>1</v>
      </c>
      <c r="Y243" s="276">
        <f t="shared" si="698"/>
        <v>0</v>
      </c>
      <c r="Z243" s="276">
        <f t="shared" si="698"/>
        <v>0</v>
      </c>
      <c r="AA243" s="276">
        <f t="shared" si="698"/>
        <v>0</v>
      </c>
      <c r="AB243" s="276">
        <f t="shared" si="698"/>
        <v>0</v>
      </c>
      <c r="AC243" s="276">
        <f t="shared" si="698"/>
        <v>0</v>
      </c>
      <c r="AD243" s="276">
        <f t="shared" ref="AD243:AH243" si="717">AD242</f>
        <v>0</v>
      </c>
      <c r="AE243" s="276">
        <f t="shared" si="717"/>
        <v>1</v>
      </c>
      <c r="AF243" s="276">
        <f t="shared" si="717"/>
        <v>0</v>
      </c>
      <c r="AG243" s="276">
        <f t="shared" si="717"/>
        <v>0</v>
      </c>
      <c r="AH243" s="276">
        <f t="shared" si="717"/>
        <v>1</v>
      </c>
      <c r="AI243" s="276">
        <f t="shared" ref="AI243:AJ243" si="718">AI242</f>
        <v>1</v>
      </c>
      <c r="AJ243" s="276">
        <f t="shared" si="718"/>
        <v>0</v>
      </c>
      <c r="AK243" s="276">
        <f t="shared" si="698"/>
        <v>0</v>
      </c>
    </row>
    <row r="244" spans="1:37" s="261" customFormat="1" ht="12" customHeight="1" x14ac:dyDescent="0.2">
      <c r="A244" s="262" t="s">
        <v>486</v>
      </c>
      <c r="B244" s="263" t="str">
        <f t="shared" si="576"/>
        <v>HC1000</v>
      </c>
      <c r="C244" s="264"/>
      <c r="D244" s="265">
        <f t="shared" si="629"/>
        <v>600</v>
      </c>
      <c r="E244" s="265">
        <f t="shared" si="577"/>
        <v>1900</v>
      </c>
      <c r="F244" s="264">
        <v>3.04</v>
      </c>
      <c r="G244" s="264" t="str">
        <f>G243</f>
        <v>1,0</v>
      </c>
      <c r="H244" s="264">
        <f t="shared" si="596"/>
        <v>1900</v>
      </c>
      <c r="I244" s="264" t="str">
        <f t="shared" si="578"/>
        <v>1082x1120x990</v>
      </c>
      <c r="J244" s="264" t="str">
        <f t="shared" si="579"/>
        <v>2700</v>
      </c>
      <c r="K244" s="264" t="str">
        <f t="shared" si="580"/>
        <v>335</v>
      </c>
      <c r="L244" s="264" t="str">
        <f>L243</f>
        <v>110</v>
      </c>
      <c r="M244" s="276">
        <f t="shared" si="603"/>
        <v>0</v>
      </c>
      <c r="N244" s="276">
        <f t="shared" ref="N244:U244" si="719">N243</f>
        <v>1</v>
      </c>
      <c r="O244" s="276">
        <f t="shared" si="719"/>
        <v>0</v>
      </c>
      <c r="P244" s="276">
        <f t="shared" si="719"/>
        <v>0</v>
      </c>
      <c r="Q244" s="276">
        <f t="shared" si="719"/>
        <v>0</v>
      </c>
      <c r="R244" s="276">
        <f t="shared" si="719"/>
        <v>0</v>
      </c>
      <c r="S244" s="276">
        <f t="shared" si="719"/>
        <v>0</v>
      </c>
      <c r="T244" s="276">
        <f t="shared" si="719"/>
        <v>0</v>
      </c>
      <c r="U244" s="276">
        <f t="shared" si="719"/>
        <v>0</v>
      </c>
      <c r="V244" s="276">
        <f t="shared" si="698"/>
        <v>0</v>
      </c>
      <c r="W244" s="276">
        <f t="shared" si="698"/>
        <v>1</v>
      </c>
      <c r="X244" s="276">
        <f t="shared" si="698"/>
        <v>1</v>
      </c>
      <c r="Y244" s="276">
        <f t="shared" si="698"/>
        <v>0</v>
      </c>
      <c r="Z244" s="276">
        <f t="shared" si="698"/>
        <v>0</v>
      </c>
      <c r="AA244" s="276">
        <f t="shared" si="698"/>
        <v>0</v>
      </c>
      <c r="AB244" s="276">
        <f t="shared" si="698"/>
        <v>0</v>
      </c>
      <c r="AC244" s="276">
        <f t="shared" si="698"/>
        <v>0</v>
      </c>
      <c r="AD244" s="276">
        <f t="shared" ref="AD244:AH244" si="720">AD243</f>
        <v>0</v>
      </c>
      <c r="AE244" s="276">
        <f t="shared" si="720"/>
        <v>1</v>
      </c>
      <c r="AF244" s="276">
        <f t="shared" si="720"/>
        <v>0</v>
      </c>
      <c r="AG244" s="276">
        <f t="shared" si="720"/>
        <v>0</v>
      </c>
      <c r="AH244" s="276">
        <f t="shared" si="720"/>
        <v>1</v>
      </c>
      <c r="AI244" s="276">
        <f t="shared" ref="AI244:AJ244" si="721">AI243</f>
        <v>1</v>
      </c>
      <c r="AJ244" s="276">
        <f t="shared" si="721"/>
        <v>0</v>
      </c>
      <c r="AK244" s="276">
        <f t="shared" si="698"/>
        <v>0</v>
      </c>
    </row>
    <row r="245" spans="1:37" s="261" customFormat="1" ht="12" customHeight="1" x14ac:dyDescent="0.2">
      <c r="A245" s="262" t="s">
        <v>486</v>
      </c>
      <c r="B245" s="263" t="str">
        <f t="shared" si="576"/>
        <v>HC1000</v>
      </c>
      <c r="C245" s="264"/>
      <c r="D245" s="265">
        <f t="shared" si="629"/>
        <v>600</v>
      </c>
      <c r="E245" s="265">
        <f t="shared" si="577"/>
        <v>1900</v>
      </c>
      <c r="F245" s="264">
        <v>3.48</v>
      </c>
      <c r="G245" s="264" t="str">
        <f>G244</f>
        <v>1,0</v>
      </c>
      <c r="H245" s="264">
        <f t="shared" si="596"/>
        <v>1900</v>
      </c>
      <c r="I245" s="264" t="str">
        <f t="shared" si="578"/>
        <v>1082x1120x990</v>
      </c>
      <c r="J245" s="264" t="str">
        <f t="shared" si="579"/>
        <v>2700</v>
      </c>
      <c r="K245" s="264" t="str">
        <f t="shared" si="580"/>
        <v>335</v>
      </c>
      <c r="L245" s="264" t="str">
        <f>L244</f>
        <v>110</v>
      </c>
      <c r="M245" s="276">
        <f t="shared" si="603"/>
        <v>0</v>
      </c>
      <c r="N245" s="276">
        <f t="shared" ref="N245:U245" si="722">N244</f>
        <v>1</v>
      </c>
      <c r="O245" s="276">
        <f t="shared" si="722"/>
        <v>0</v>
      </c>
      <c r="P245" s="276">
        <f t="shared" si="722"/>
        <v>0</v>
      </c>
      <c r="Q245" s="276">
        <f t="shared" si="722"/>
        <v>0</v>
      </c>
      <c r="R245" s="276">
        <f t="shared" si="722"/>
        <v>0</v>
      </c>
      <c r="S245" s="276">
        <f t="shared" si="722"/>
        <v>0</v>
      </c>
      <c r="T245" s="276">
        <f t="shared" si="722"/>
        <v>0</v>
      </c>
      <c r="U245" s="276">
        <f t="shared" si="722"/>
        <v>0</v>
      </c>
      <c r="V245" s="276">
        <f t="shared" si="698"/>
        <v>0</v>
      </c>
      <c r="W245" s="276">
        <f t="shared" si="698"/>
        <v>1</v>
      </c>
      <c r="X245" s="276">
        <f t="shared" si="698"/>
        <v>1</v>
      </c>
      <c r="Y245" s="276">
        <f t="shared" si="698"/>
        <v>0</v>
      </c>
      <c r="Z245" s="276">
        <f t="shared" si="698"/>
        <v>0</v>
      </c>
      <c r="AA245" s="276">
        <f t="shared" si="698"/>
        <v>0</v>
      </c>
      <c r="AB245" s="276">
        <f t="shared" si="698"/>
        <v>0</v>
      </c>
      <c r="AC245" s="276">
        <f t="shared" si="698"/>
        <v>0</v>
      </c>
      <c r="AD245" s="276">
        <f t="shared" ref="AD245:AH245" si="723">AD244</f>
        <v>0</v>
      </c>
      <c r="AE245" s="276">
        <f t="shared" si="723"/>
        <v>1</v>
      </c>
      <c r="AF245" s="276">
        <f t="shared" si="723"/>
        <v>0</v>
      </c>
      <c r="AG245" s="276">
        <f t="shared" si="723"/>
        <v>0</v>
      </c>
      <c r="AH245" s="276">
        <f t="shared" si="723"/>
        <v>1</v>
      </c>
      <c r="AI245" s="276">
        <f t="shared" ref="AI245:AJ245" si="724">AI244</f>
        <v>1</v>
      </c>
      <c r="AJ245" s="276">
        <f t="shared" si="724"/>
        <v>0</v>
      </c>
      <c r="AK245" s="276">
        <f t="shared" si="698"/>
        <v>0</v>
      </c>
    </row>
    <row r="246" spans="1:37" s="261" customFormat="1" ht="12" customHeight="1" x14ac:dyDescent="0.2">
      <c r="A246" s="262" t="s">
        <v>486</v>
      </c>
      <c r="B246" s="263" t="str">
        <f t="shared" si="576"/>
        <v>HC1000</v>
      </c>
      <c r="C246" s="264"/>
      <c r="D246" s="265">
        <f t="shared" si="629"/>
        <v>600</v>
      </c>
      <c r="E246" s="265">
        <f t="shared" si="577"/>
        <v>1900</v>
      </c>
      <c r="F246" s="264">
        <v>3.59</v>
      </c>
      <c r="G246" s="264" t="s">
        <v>292</v>
      </c>
      <c r="H246" s="264">
        <f t="shared" si="596"/>
        <v>1679.6</v>
      </c>
      <c r="I246" s="264" t="str">
        <f t="shared" si="578"/>
        <v>1082x1120x990</v>
      </c>
      <c r="J246" s="264" t="str">
        <f t="shared" si="579"/>
        <v>2700</v>
      </c>
      <c r="K246" s="264" t="str">
        <f t="shared" si="580"/>
        <v>335</v>
      </c>
      <c r="L246" s="264" t="str">
        <f>L245</f>
        <v>110</v>
      </c>
      <c r="M246" s="276">
        <f t="shared" si="603"/>
        <v>0</v>
      </c>
      <c r="N246" s="276">
        <f t="shared" ref="N246:U246" si="725">N245</f>
        <v>1</v>
      </c>
      <c r="O246" s="276">
        <f t="shared" si="725"/>
        <v>0</v>
      </c>
      <c r="P246" s="276">
        <f t="shared" si="725"/>
        <v>0</v>
      </c>
      <c r="Q246" s="276">
        <f t="shared" si="725"/>
        <v>0</v>
      </c>
      <c r="R246" s="276">
        <f t="shared" si="725"/>
        <v>0</v>
      </c>
      <c r="S246" s="276">
        <f t="shared" si="725"/>
        <v>0</v>
      </c>
      <c r="T246" s="276">
        <f t="shared" si="725"/>
        <v>0</v>
      </c>
      <c r="U246" s="276">
        <f t="shared" si="725"/>
        <v>0</v>
      </c>
      <c r="V246" s="276">
        <f t="shared" si="698"/>
        <v>0</v>
      </c>
      <c r="W246" s="276">
        <f t="shared" si="698"/>
        <v>1</v>
      </c>
      <c r="X246" s="276">
        <f t="shared" si="698"/>
        <v>1</v>
      </c>
      <c r="Y246" s="276">
        <f t="shared" si="698"/>
        <v>0</v>
      </c>
      <c r="Z246" s="276">
        <f t="shared" si="698"/>
        <v>0</v>
      </c>
      <c r="AA246" s="276">
        <f t="shared" si="698"/>
        <v>0</v>
      </c>
      <c r="AB246" s="276">
        <f t="shared" si="698"/>
        <v>0</v>
      </c>
      <c r="AC246" s="276">
        <f t="shared" si="698"/>
        <v>0</v>
      </c>
      <c r="AD246" s="276">
        <f t="shared" ref="AD246:AH246" si="726">AD245</f>
        <v>0</v>
      </c>
      <c r="AE246" s="276">
        <f t="shared" si="726"/>
        <v>1</v>
      </c>
      <c r="AF246" s="276">
        <f t="shared" si="726"/>
        <v>0</v>
      </c>
      <c r="AG246" s="276">
        <f t="shared" si="726"/>
        <v>0</v>
      </c>
      <c r="AH246" s="276">
        <f t="shared" si="726"/>
        <v>1</v>
      </c>
      <c r="AI246" s="276">
        <f t="shared" ref="AI246:AJ246" si="727">AI245</f>
        <v>1</v>
      </c>
      <c r="AJ246" s="276">
        <f t="shared" si="727"/>
        <v>0</v>
      </c>
      <c r="AK246" s="276">
        <f t="shared" si="698"/>
        <v>0</v>
      </c>
    </row>
    <row r="247" spans="1:37" s="261" customFormat="1" ht="12" customHeight="1" x14ac:dyDescent="0.2">
      <c r="A247" s="262" t="s">
        <v>486</v>
      </c>
      <c r="B247" s="263" t="str">
        <f t="shared" si="576"/>
        <v>HC1000</v>
      </c>
      <c r="C247" s="264"/>
      <c r="D247" s="265">
        <f t="shared" si="629"/>
        <v>600</v>
      </c>
      <c r="E247" s="265">
        <f t="shared" si="577"/>
        <v>1900</v>
      </c>
      <c r="F247" s="264">
        <v>4.0599999999999996</v>
      </c>
      <c r="G247" s="264" t="str">
        <f>G246</f>
        <v>0,884</v>
      </c>
      <c r="H247" s="264">
        <f t="shared" si="596"/>
        <v>1679.6</v>
      </c>
      <c r="I247" s="264" t="str">
        <f t="shared" si="578"/>
        <v>1082x1120x990</v>
      </c>
      <c r="J247" s="264" t="str">
        <f t="shared" si="579"/>
        <v>2700</v>
      </c>
      <c r="K247" s="264" t="str">
        <f t="shared" si="580"/>
        <v>335</v>
      </c>
      <c r="L247" s="264" t="str">
        <f>L246</f>
        <v>110</v>
      </c>
      <c r="M247" s="276">
        <f t="shared" si="603"/>
        <v>0</v>
      </c>
      <c r="N247" s="276">
        <f t="shared" ref="N247:U247" si="728">N246</f>
        <v>1</v>
      </c>
      <c r="O247" s="276">
        <f t="shared" si="728"/>
        <v>0</v>
      </c>
      <c r="P247" s="276">
        <f t="shared" si="728"/>
        <v>0</v>
      </c>
      <c r="Q247" s="276">
        <f t="shared" si="728"/>
        <v>0</v>
      </c>
      <c r="R247" s="276">
        <f t="shared" si="728"/>
        <v>0</v>
      </c>
      <c r="S247" s="276">
        <f t="shared" si="728"/>
        <v>0</v>
      </c>
      <c r="T247" s="276">
        <f t="shared" si="728"/>
        <v>0</v>
      </c>
      <c r="U247" s="276">
        <f t="shared" si="728"/>
        <v>0</v>
      </c>
      <c r="V247" s="276">
        <f t="shared" si="698"/>
        <v>0</v>
      </c>
      <c r="W247" s="276">
        <f t="shared" si="698"/>
        <v>1</v>
      </c>
      <c r="X247" s="276">
        <f t="shared" si="698"/>
        <v>1</v>
      </c>
      <c r="Y247" s="276">
        <f t="shared" si="698"/>
        <v>0</v>
      </c>
      <c r="Z247" s="276">
        <f t="shared" si="698"/>
        <v>0</v>
      </c>
      <c r="AA247" s="276">
        <f t="shared" si="698"/>
        <v>0</v>
      </c>
      <c r="AB247" s="276">
        <f t="shared" si="698"/>
        <v>0</v>
      </c>
      <c r="AC247" s="276">
        <f t="shared" si="698"/>
        <v>0</v>
      </c>
      <c r="AD247" s="276">
        <f t="shared" ref="AD247:AH247" si="729">AD246</f>
        <v>0</v>
      </c>
      <c r="AE247" s="276">
        <f t="shared" si="729"/>
        <v>1</v>
      </c>
      <c r="AF247" s="276">
        <f t="shared" si="729"/>
        <v>0</v>
      </c>
      <c r="AG247" s="276">
        <f t="shared" si="729"/>
        <v>0</v>
      </c>
      <c r="AH247" s="276">
        <f t="shared" si="729"/>
        <v>1</v>
      </c>
      <c r="AI247" s="276">
        <f t="shared" ref="AI247:AJ247" si="730">AI246</f>
        <v>1</v>
      </c>
      <c r="AJ247" s="276">
        <f t="shared" si="730"/>
        <v>0</v>
      </c>
      <c r="AK247" s="276">
        <f t="shared" si="698"/>
        <v>0</v>
      </c>
    </row>
    <row r="248" spans="1:37" s="261" customFormat="1" ht="12" customHeight="1" x14ac:dyDescent="0.2">
      <c r="A248" s="262" t="s">
        <v>486</v>
      </c>
      <c r="B248" s="263" t="s">
        <v>176</v>
      </c>
      <c r="C248" s="264"/>
      <c r="D248" s="265">
        <v>600</v>
      </c>
      <c r="E248" s="265">
        <v>1900</v>
      </c>
      <c r="F248" s="264">
        <v>3.4289999999999998</v>
      </c>
      <c r="G248" s="264" t="s">
        <v>298</v>
      </c>
      <c r="H248" s="264">
        <f t="shared" si="596"/>
        <v>1900</v>
      </c>
      <c r="I248" s="264" t="s">
        <v>317</v>
      </c>
      <c r="J248" s="264" t="s">
        <v>289</v>
      </c>
      <c r="K248" s="264" t="s">
        <v>260</v>
      </c>
      <c r="L248" s="264" t="s">
        <v>51</v>
      </c>
      <c r="M248" s="276">
        <f t="shared" si="603"/>
        <v>0</v>
      </c>
      <c r="N248" s="276">
        <f t="shared" ref="N248:U248" si="731">N247</f>
        <v>1</v>
      </c>
      <c r="O248" s="276">
        <v>1</v>
      </c>
      <c r="P248" s="276">
        <v>1</v>
      </c>
      <c r="Q248" s="276">
        <f t="shared" si="731"/>
        <v>0</v>
      </c>
      <c r="R248" s="276">
        <f t="shared" si="731"/>
        <v>0</v>
      </c>
      <c r="S248" s="276">
        <f t="shared" si="731"/>
        <v>0</v>
      </c>
      <c r="T248" s="276">
        <f t="shared" si="731"/>
        <v>0</v>
      </c>
      <c r="U248" s="276">
        <f t="shared" si="731"/>
        <v>0</v>
      </c>
      <c r="V248" s="276">
        <f t="shared" si="698"/>
        <v>0</v>
      </c>
      <c r="W248" s="276">
        <f t="shared" si="698"/>
        <v>1</v>
      </c>
      <c r="X248" s="276">
        <v>1</v>
      </c>
      <c r="Y248" s="276">
        <v>0</v>
      </c>
      <c r="Z248" s="276">
        <f t="shared" ref="Z248:AK248" si="732">Z247</f>
        <v>0</v>
      </c>
      <c r="AA248" s="276">
        <f t="shared" si="732"/>
        <v>0</v>
      </c>
      <c r="AB248" s="276">
        <f t="shared" si="732"/>
        <v>0</v>
      </c>
      <c r="AC248" s="276">
        <f t="shared" si="732"/>
        <v>0</v>
      </c>
      <c r="AD248" s="276">
        <f>AD247</f>
        <v>0</v>
      </c>
      <c r="AE248" s="276">
        <f>AE247</f>
        <v>1</v>
      </c>
      <c r="AF248" s="276">
        <v>0</v>
      </c>
      <c r="AG248" s="276">
        <v>0</v>
      </c>
      <c r="AH248" s="276">
        <f t="shared" ref="AH248:AJ248" si="733">AH247</f>
        <v>1</v>
      </c>
      <c r="AI248" s="276">
        <v>1</v>
      </c>
      <c r="AJ248" s="276">
        <f t="shared" si="733"/>
        <v>0</v>
      </c>
      <c r="AK248" s="276">
        <f t="shared" si="732"/>
        <v>0</v>
      </c>
    </row>
    <row r="249" spans="1:37" s="261" customFormat="1" ht="12" customHeight="1" x14ac:dyDescent="0.2">
      <c r="A249" s="262" t="s">
        <v>486</v>
      </c>
      <c r="B249" s="263" t="str">
        <f t="shared" si="576"/>
        <v>HCD1000</v>
      </c>
      <c r="C249" s="264"/>
      <c r="D249" s="265">
        <f t="shared" si="629"/>
        <v>600</v>
      </c>
      <c r="E249" s="265">
        <f t="shared" si="577"/>
        <v>1900</v>
      </c>
      <c r="F249" s="264">
        <v>3.96</v>
      </c>
      <c r="G249" s="264" t="str">
        <f>G248</f>
        <v>1,000</v>
      </c>
      <c r="H249" s="264">
        <f t="shared" si="596"/>
        <v>1900</v>
      </c>
      <c r="I249" s="264" t="str">
        <f t="shared" si="578"/>
        <v>1082x1280x1345</v>
      </c>
      <c r="J249" s="264" t="str">
        <f t="shared" si="579"/>
        <v>1900</v>
      </c>
      <c r="K249" s="264" t="str">
        <f t="shared" si="580"/>
        <v>450</v>
      </c>
      <c r="L249" s="264" t="str">
        <f t="shared" ref="L249:L255" si="734">L248</f>
        <v>140</v>
      </c>
      <c r="M249" s="276">
        <f t="shared" si="603"/>
        <v>0</v>
      </c>
      <c r="N249" s="276">
        <f t="shared" ref="N249:U249" si="735">N248</f>
        <v>1</v>
      </c>
      <c r="O249" s="276">
        <f t="shared" si="735"/>
        <v>1</v>
      </c>
      <c r="P249" s="276">
        <f t="shared" si="735"/>
        <v>1</v>
      </c>
      <c r="Q249" s="276">
        <f t="shared" si="735"/>
        <v>0</v>
      </c>
      <c r="R249" s="276">
        <f t="shared" si="735"/>
        <v>0</v>
      </c>
      <c r="S249" s="276">
        <f t="shared" si="735"/>
        <v>0</v>
      </c>
      <c r="T249" s="276">
        <f t="shared" si="735"/>
        <v>0</v>
      </c>
      <c r="U249" s="276">
        <f t="shared" si="735"/>
        <v>0</v>
      </c>
      <c r="V249" s="276">
        <f t="shared" si="698"/>
        <v>0</v>
      </c>
      <c r="W249" s="276">
        <f t="shared" si="698"/>
        <v>1</v>
      </c>
      <c r="X249" s="276">
        <f t="shared" si="698"/>
        <v>1</v>
      </c>
      <c r="Y249" s="276">
        <f t="shared" si="698"/>
        <v>0</v>
      </c>
      <c r="Z249" s="276">
        <f t="shared" si="698"/>
        <v>0</v>
      </c>
      <c r="AA249" s="276">
        <f t="shared" si="698"/>
        <v>0</v>
      </c>
      <c r="AB249" s="276">
        <f t="shared" si="698"/>
        <v>0</v>
      </c>
      <c r="AC249" s="276">
        <f t="shared" si="698"/>
        <v>0</v>
      </c>
      <c r="AD249" s="276">
        <f t="shared" ref="AD249:AH249" si="736">AD248</f>
        <v>0</v>
      </c>
      <c r="AE249" s="276">
        <f t="shared" si="736"/>
        <v>1</v>
      </c>
      <c r="AF249" s="276">
        <f t="shared" si="736"/>
        <v>0</v>
      </c>
      <c r="AG249" s="276">
        <f t="shared" si="736"/>
        <v>0</v>
      </c>
      <c r="AH249" s="276">
        <f t="shared" si="736"/>
        <v>1</v>
      </c>
      <c r="AI249" s="276">
        <f t="shared" ref="AI249:AJ249" si="737">AI248</f>
        <v>1</v>
      </c>
      <c r="AJ249" s="276">
        <f t="shared" si="737"/>
        <v>0</v>
      </c>
      <c r="AK249" s="276">
        <f t="shared" si="698"/>
        <v>0</v>
      </c>
    </row>
    <row r="250" spans="1:37" s="261" customFormat="1" ht="12" customHeight="1" x14ac:dyDescent="0.2">
      <c r="A250" s="262" t="s">
        <v>486</v>
      </c>
      <c r="B250" s="263" t="str">
        <f t="shared" si="576"/>
        <v>HCD1000</v>
      </c>
      <c r="C250" s="264"/>
      <c r="D250" s="265">
        <f t="shared" si="629"/>
        <v>600</v>
      </c>
      <c r="E250" s="265">
        <f t="shared" si="577"/>
        <v>1900</v>
      </c>
      <c r="F250" s="264">
        <v>4.391</v>
      </c>
      <c r="G250" s="264" t="str">
        <f>G249</f>
        <v>1,000</v>
      </c>
      <c r="H250" s="264">
        <f t="shared" si="596"/>
        <v>1900</v>
      </c>
      <c r="I250" s="264" t="str">
        <f t="shared" si="578"/>
        <v>1082x1280x1345</v>
      </c>
      <c r="J250" s="264" t="str">
        <f t="shared" si="579"/>
        <v>1900</v>
      </c>
      <c r="K250" s="264" t="str">
        <f t="shared" si="580"/>
        <v>450</v>
      </c>
      <c r="L250" s="264" t="str">
        <f t="shared" si="734"/>
        <v>140</v>
      </c>
      <c r="M250" s="276">
        <f t="shared" si="603"/>
        <v>0</v>
      </c>
      <c r="N250" s="276">
        <f t="shared" ref="N250:U250" si="738">N249</f>
        <v>1</v>
      </c>
      <c r="O250" s="276">
        <f t="shared" si="738"/>
        <v>1</v>
      </c>
      <c r="P250" s="276">
        <f t="shared" si="738"/>
        <v>1</v>
      </c>
      <c r="Q250" s="276">
        <f t="shared" si="738"/>
        <v>0</v>
      </c>
      <c r="R250" s="276">
        <f t="shared" si="738"/>
        <v>0</v>
      </c>
      <c r="S250" s="276">
        <f t="shared" si="738"/>
        <v>0</v>
      </c>
      <c r="T250" s="276">
        <f t="shared" si="738"/>
        <v>0</v>
      </c>
      <c r="U250" s="276">
        <f t="shared" si="738"/>
        <v>0</v>
      </c>
      <c r="V250" s="276">
        <f t="shared" si="698"/>
        <v>0</v>
      </c>
      <c r="W250" s="276">
        <f t="shared" si="698"/>
        <v>1</v>
      </c>
      <c r="X250" s="276">
        <f t="shared" si="698"/>
        <v>1</v>
      </c>
      <c r="Y250" s="276">
        <f t="shared" si="698"/>
        <v>0</v>
      </c>
      <c r="Z250" s="276">
        <f t="shared" si="698"/>
        <v>0</v>
      </c>
      <c r="AA250" s="276">
        <f t="shared" si="698"/>
        <v>0</v>
      </c>
      <c r="AB250" s="276">
        <f t="shared" si="698"/>
        <v>0</v>
      </c>
      <c r="AC250" s="276">
        <f t="shared" si="698"/>
        <v>0</v>
      </c>
      <c r="AD250" s="276">
        <f t="shared" ref="AD250:AH250" si="739">AD249</f>
        <v>0</v>
      </c>
      <c r="AE250" s="276">
        <f t="shared" si="739"/>
        <v>1</v>
      </c>
      <c r="AF250" s="276">
        <f t="shared" si="739"/>
        <v>0</v>
      </c>
      <c r="AG250" s="276">
        <f t="shared" si="739"/>
        <v>0</v>
      </c>
      <c r="AH250" s="276">
        <f t="shared" si="739"/>
        <v>1</v>
      </c>
      <c r="AI250" s="276">
        <f t="shared" ref="AI250:AJ250" si="740">AI249</f>
        <v>1</v>
      </c>
      <c r="AJ250" s="276">
        <f t="shared" si="740"/>
        <v>0</v>
      </c>
      <c r="AK250" s="276">
        <f t="shared" si="698"/>
        <v>0</v>
      </c>
    </row>
    <row r="251" spans="1:37" s="261" customFormat="1" ht="12" customHeight="1" x14ac:dyDescent="0.2">
      <c r="A251" s="262" t="s">
        <v>486</v>
      </c>
      <c r="B251" s="263" t="str">
        <f t="shared" si="576"/>
        <v>HCD1000</v>
      </c>
      <c r="C251" s="264"/>
      <c r="D251" s="265">
        <f t="shared" si="629"/>
        <v>600</v>
      </c>
      <c r="E251" s="265">
        <f t="shared" si="577"/>
        <v>1900</v>
      </c>
      <c r="F251" s="264">
        <v>4.45</v>
      </c>
      <c r="G251" s="264" t="str">
        <f>G250</f>
        <v>1,000</v>
      </c>
      <c r="H251" s="264">
        <f t="shared" si="596"/>
        <v>1900</v>
      </c>
      <c r="I251" s="264" t="str">
        <f t="shared" si="578"/>
        <v>1082x1280x1345</v>
      </c>
      <c r="J251" s="264" t="str">
        <f t="shared" si="579"/>
        <v>1900</v>
      </c>
      <c r="K251" s="264" t="str">
        <f t="shared" si="580"/>
        <v>450</v>
      </c>
      <c r="L251" s="264" t="str">
        <f t="shared" si="734"/>
        <v>140</v>
      </c>
      <c r="M251" s="276">
        <f t="shared" si="603"/>
        <v>0</v>
      </c>
      <c r="N251" s="276">
        <f t="shared" ref="N251:U251" si="741">N250</f>
        <v>1</v>
      </c>
      <c r="O251" s="276">
        <f t="shared" si="741"/>
        <v>1</v>
      </c>
      <c r="P251" s="276">
        <f t="shared" si="741"/>
        <v>1</v>
      </c>
      <c r="Q251" s="276">
        <f t="shared" si="741"/>
        <v>0</v>
      </c>
      <c r="R251" s="276">
        <f t="shared" si="741"/>
        <v>0</v>
      </c>
      <c r="S251" s="276">
        <f t="shared" si="741"/>
        <v>0</v>
      </c>
      <c r="T251" s="276">
        <f t="shared" si="741"/>
        <v>0</v>
      </c>
      <c r="U251" s="276">
        <f t="shared" si="741"/>
        <v>0</v>
      </c>
      <c r="V251" s="276">
        <f t="shared" si="698"/>
        <v>0</v>
      </c>
      <c r="W251" s="276">
        <f t="shared" si="698"/>
        <v>1</v>
      </c>
      <c r="X251" s="276">
        <f t="shared" si="698"/>
        <v>1</v>
      </c>
      <c r="Y251" s="276">
        <f t="shared" si="698"/>
        <v>0</v>
      </c>
      <c r="Z251" s="276">
        <f t="shared" si="698"/>
        <v>0</v>
      </c>
      <c r="AA251" s="276">
        <f t="shared" si="698"/>
        <v>0</v>
      </c>
      <c r="AB251" s="276">
        <f t="shared" si="698"/>
        <v>0</v>
      </c>
      <c r="AC251" s="276">
        <f t="shared" si="698"/>
        <v>0</v>
      </c>
      <c r="AD251" s="276">
        <f t="shared" ref="AD251:AH251" si="742">AD250</f>
        <v>0</v>
      </c>
      <c r="AE251" s="276">
        <f t="shared" si="742"/>
        <v>1</v>
      </c>
      <c r="AF251" s="276">
        <f t="shared" si="742"/>
        <v>0</v>
      </c>
      <c r="AG251" s="276">
        <f t="shared" si="742"/>
        <v>0</v>
      </c>
      <c r="AH251" s="276">
        <f t="shared" si="742"/>
        <v>1</v>
      </c>
      <c r="AI251" s="276">
        <f t="shared" ref="AI251:AJ251" si="743">AI250</f>
        <v>1</v>
      </c>
      <c r="AJ251" s="276">
        <f t="shared" si="743"/>
        <v>0</v>
      </c>
      <c r="AK251" s="276">
        <f t="shared" si="698"/>
        <v>0</v>
      </c>
    </row>
    <row r="252" spans="1:37" s="261" customFormat="1" ht="12" customHeight="1" x14ac:dyDescent="0.2">
      <c r="A252" s="262" t="s">
        <v>486</v>
      </c>
      <c r="B252" s="263" t="str">
        <f t="shared" si="576"/>
        <v>HCD1000</v>
      </c>
      <c r="C252" s="264"/>
      <c r="D252" s="265">
        <f t="shared" si="629"/>
        <v>600</v>
      </c>
      <c r="E252" s="265">
        <f t="shared" si="577"/>
        <v>1900</v>
      </c>
      <c r="F252" s="264">
        <v>4.9050000000000002</v>
      </c>
      <c r="G252" s="264" t="str">
        <f>G251</f>
        <v>1,000</v>
      </c>
      <c r="H252" s="264">
        <f t="shared" si="596"/>
        <v>1900</v>
      </c>
      <c r="I252" s="264" t="str">
        <f t="shared" si="578"/>
        <v>1082x1280x1345</v>
      </c>
      <c r="J252" s="264" t="str">
        <f t="shared" si="579"/>
        <v>1900</v>
      </c>
      <c r="K252" s="264" t="str">
        <f t="shared" si="580"/>
        <v>450</v>
      </c>
      <c r="L252" s="264" t="str">
        <f t="shared" si="734"/>
        <v>140</v>
      </c>
      <c r="M252" s="276">
        <f t="shared" si="603"/>
        <v>0</v>
      </c>
      <c r="N252" s="276">
        <f t="shared" ref="N252:U252" si="744">N251</f>
        <v>1</v>
      </c>
      <c r="O252" s="276">
        <f t="shared" si="744"/>
        <v>1</v>
      </c>
      <c r="P252" s="276">
        <f t="shared" si="744"/>
        <v>1</v>
      </c>
      <c r="Q252" s="276">
        <f t="shared" si="744"/>
        <v>0</v>
      </c>
      <c r="R252" s="276">
        <f t="shared" si="744"/>
        <v>0</v>
      </c>
      <c r="S252" s="276">
        <f t="shared" si="744"/>
        <v>0</v>
      </c>
      <c r="T252" s="276">
        <f t="shared" si="744"/>
        <v>0</v>
      </c>
      <c r="U252" s="276">
        <f t="shared" si="744"/>
        <v>0</v>
      </c>
      <c r="V252" s="276">
        <f t="shared" si="698"/>
        <v>0</v>
      </c>
      <c r="W252" s="276">
        <f t="shared" si="698"/>
        <v>1</v>
      </c>
      <c r="X252" s="276">
        <f t="shared" si="698"/>
        <v>1</v>
      </c>
      <c r="Y252" s="276">
        <f t="shared" si="698"/>
        <v>0</v>
      </c>
      <c r="Z252" s="276">
        <f t="shared" si="698"/>
        <v>0</v>
      </c>
      <c r="AA252" s="276">
        <f t="shared" si="698"/>
        <v>0</v>
      </c>
      <c r="AB252" s="276">
        <f t="shared" si="698"/>
        <v>0</v>
      </c>
      <c r="AC252" s="276">
        <f t="shared" si="698"/>
        <v>0</v>
      </c>
      <c r="AD252" s="276">
        <f t="shared" ref="AD252:AH252" si="745">AD251</f>
        <v>0</v>
      </c>
      <c r="AE252" s="276">
        <f t="shared" si="745"/>
        <v>1</v>
      </c>
      <c r="AF252" s="276">
        <f t="shared" si="745"/>
        <v>0</v>
      </c>
      <c r="AG252" s="276">
        <f t="shared" si="745"/>
        <v>0</v>
      </c>
      <c r="AH252" s="276">
        <f t="shared" si="745"/>
        <v>1</v>
      </c>
      <c r="AI252" s="276">
        <f t="shared" ref="AI252:AJ252" si="746">AI251</f>
        <v>1</v>
      </c>
      <c r="AJ252" s="276">
        <f t="shared" si="746"/>
        <v>0</v>
      </c>
      <c r="AK252" s="276">
        <f t="shared" si="698"/>
        <v>0</v>
      </c>
    </row>
    <row r="253" spans="1:37" s="261" customFormat="1" ht="12" customHeight="1" x14ac:dyDescent="0.2">
      <c r="A253" s="262" t="s">
        <v>486</v>
      </c>
      <c r="B253" s="263" t="str">
        <f t="shared" si="576"/>
        <v>HCD1000</v>
      </c>
      <c r="C253" s="264"/>
      <c r="D253" s="265">
        <f t="shared" si="629"/>
        <v>600</v>
      </c>
      <c r="E253" s="265">
        <f t="shared" si="577"/>
        <v>1900</v>
      </c>
      <c r="F253" s="264">
        <v>5.0599999999999996</v>
      </c>
      <c r="G253" s="264" t="str">
        <f>G252</f>
        <v>1,000</v>
      </c>
      <c r="H253" s="264">
        <f t="shared" si="596"/>
        <v>1900</v>
      </c>
      <c r="I253" s="264" t="str">
        <f t="shared" si="578"/>
        <v>1082x1280x1345</v>
      </c>
      <c r="J253" s="264" t="str">
        <f t="shared" si="579"/>
        <v>1900</v>
      </c>
      <c r="K253" s="264" t="str">
        <f t="shared" si="580"/>
        <v>450</v>
      </c>
      <c r="L253" s="264" t="str">
        <f t="shared" si="734"/>
        <v>140</v>
      </c>
      <c r="M253" s="276">
        <f t="shared" si="603"/>
        <v>0</v>
      </c>
      <c r="N253" s="276">
        <f t="shared" ref="N253:U253" si="747">N252</f>
        <v>1</v>
      </c>
      <c r="O253" s="276">
        <f t="shared" si="747"/>
        <v>1</v>
      </c>
      <c r="P253" s="276">
        <f t="shared" si="747"/>
        <v>1</v>
      </c>
      <c r="Q253" s="276">
        <f t="shared" si="747"/>
        <v>0</v>
      </c>
      <c r="R253" s="276">
        <f t="shared" si="747"/>
        <v>0</v>
      </c>
      <c r="S253" s="276">
        <f t="shared" si="747"/>
        <v>0</v>
      </c>
      <c r="T253" s="276">
        <f t="shared" si="747"/>
        <v>0</v>
      </c>
      <c r="U253" s="276">
        <f t="shared" si="747"/>
        <v>0</v>
      </c>
      <c r="V253" s="276">
        <f t="shared" si="698"/>
        <v>0</v>
      </c>
      <c r="W253" s="276">
        <f t="shared" si="698"/>
        <v>1</v>
      </c>
      <c r="X253" s="276">
        <f t="shared" si="698"/>
        <v>1</v>
      </c>
      <c r="Y253" s="276">
        <f t="shared" si="698"/>
        <v>0</v>
      </c>
      <c r="Z253" s="276">
        <f t="shared" si="698"/>
        <v>0</v>
      </c>
      <c r="AA253" s="276">
        <f t="shared" si="698"/>
        <v>0</v>
      </c>
      <c r="AB253" s="276">
        <f t="shared" si="698"/>
        <v>0</v>
      </c>
      <c r="AC253" s="276">
        <f t="shared" si="698"/>
        <v>0</v>
      </c>
      <c r="AD253" s="276">
        <f t="shared" ref="AD253:AH253" si="748">AD252</f>
        <v>0</v>
      </c>
      <c r="AE253" s="276">
        <f t="shared" si="748"/>
        <v>1</v>
      </c>
      <c r="AF253" s="276">
        <f t="shared" si="748"/>
        <v>0</v>
      </c>
      <c r="AG253" s="276">
        <f t="shared" si="748"/>
        <v>0</v>
      </c>
      <c r="AH253" s="276">
        <f t="shared" si="748"/>
        <v>1</v>
      </c>
      <c r="AI253" s="276">
        <f t="shared" ref="AI253:AJ253" si="749">AI252</f>
        <v>1</v>
      </c>
      <c r="AJ253" s="276">
        <f t="shared" si="749"/>
        <v>0</v>
      </c>
      <c r="AK253" s="276">
        <f t="shared" si="698"/>
        <v>0</v>
      </c>
    </row>
    <row r="254" spans="1:37" s="261" customFormat="1" ht="12" customHeight="1" x14ac:dyDescent="0.2">
      <c r="A254" s="262" t="s">
        <v>486</v>
      </c>
      <c r="B254" s="263" t="str">
        <f t="shared" ref="B254:B316" si="750">B253</f>
        <v>HCD1000</v>
      </c>
      <c r="C254" s="264"/>
      <c r="D254" s="265">
        <f t="shared" si="629"/>
        <v>600</v>
      </c>
      <c r="E254" s="265">
        <f t="shared" ref="E254:E316" si="751">E253</f>
        <v>1900</v>
      </c>
      <c r="F254" s="264">
        <v>5.4740000000000002</v>
      </c>
      <c r="G254" s="264" t="s">
        <v>299</v>
      </c>
      <c r="H254" s="264">
        <f t="shared" si="596"/>
        <v>1757.5</v>
      </c>
      <c r="I254" s="264" t="str">
        <f t="shared" ref="I254:I287" si="752">I253</f>
        <v>1082x1280x1345</v>
      </c>
      <c r="J254" s="264" t="str">
        <f t="shared" ref="J254:J287" si="753">J253</f>
        <v>1900</v>
      </c>
      <c r="K254" s="264" t="str">
        <f t="shared" ref="K254:K287" si="754">K253</f>
        <v>450</v>
      </c>
      <c r="L254" s="264" t="str">
        <f t="shared" si="734"/>
        <v>140</v>
      </c>
      <c r="M254" s="276">
        <f t="shared" si="603"/>
        <v>0</v>
      </c>
      <c r="N254" s="276">
        <f t="shared" ref="N254:U254" si="755">N253</f>
        <v>1</v>
      </c>
      <c r="O254" s="276">
        <f t="shared" si="755"/>
        <v>1</v>
      </c>
      <c r="P254" s="276">
        <f t="shared" si="755"/>
        <v>1</v>
      </c>
      <c r="Q254" s="276">
        <f t="shared" si="755"/>
        <v>0</v>
      </c>
      <c r="R254" s="276">
        <f t="shared" si="755"/>
        <v>0</v>
      </c>
      <c r="S254" s="276">
        <f t="shared" si="755"/>
        <v>0</v>
      </c>
      <c r="T254" s="276">
        <f t="shared" si="755"/>
        <v>0</v>
      </c>
      <c r="U254" s="276">
        <f t="shared" si="755"/>
        <v>0</v>
      </c>
      <c r="V254" s="276">
        <f t="shared" si="698"/>
        <v>0</v>
      </c>
      <c r="W254" s="276">
        <f t="shared" si="698"/>
        <v>1</v>
      </c>
      <c r="X254" s="276">
        <f t="shared" si="698"/>
        <v>1</v>
      </c>
      <c r="Y254" s="276">
        <f t="shared" si="698"/>
        <v>0</v>
      </c>
      <c r="Z254" s="276">
        <f t="shared" si="698"/>
        <v>0</v>
      </c>
      <c r="AA254" s="276">
        <f t="shared" si="698"/>
        <v>0</v>
      </c>
      <c r="AB254" s="276">
        <f t="shared" si="698"/>
        <v>0</v>
      </c>
      <c r="AC254" s="276">
        <f t="shared" si="698"/>
        <v>0</v>
      </c>
      <c r="AD254" s="276">
        <f t="shared" ref="AD254:AH254" si="756">AD253</f>
        <v>0</v>
      </c>
      <c r="AE254" s="276">
        <f t="shared" si="756"/>
        <v>1</v>
      </c>
      <c r="AF254" s="276">
        <f t="shared" si="756"/>
        <v>0</v>
      </c>
      <c r="AG254" s="276">
        <f t="shared" si="756"/>
        <v>0</v>
      </c>
      <c r="AH254" s="276">
        <f t="shared" si="756"/>
        <v>1</v>
      </c>
      <c r="AI254" s="276">
        <f t="shared" ref="AI254:AJ254" si="757">AI253</f>
        <v>1</v>
      </c>
      <c r="AJ254" s="276">
        <f t="shared" si="757"/>
        <v>0</v>
      </c>
      <c r="AK254" s="276">
        <f t="shared" si="698"/>
        <v>0</v>
      </c>
    </row>
    <row r="255" spans="1:37" s="261" customFormat="1" ht="12" customHeight="1" x14ac:dyDescent="0.2">
      <c r="A255" s="262" t="s">
        <v>486</v>
      </c>
      <c r="B255" s="263" t="str">
        <f t="shared" si="750"/>
        <v>HCD1000</v>
      </c>
      <c r="C255" s="264"/>
      <c r="D255" s="265">
        <f t="shared" si="629"/>
        <v>600</v>
      </c>
      <c r="E255" s="265">
        <f t="shared" si="751"/>
        <v>1900</v>
      </c>
      <c r="F255" s="264">
        <v>5.8330000000000002</v>
      </c>
      <c r="G255" s="264" t="s">
        <v>300</v>
      </c>
      <c r="H255" s="264">
        <f t="shared" si="596"/>
        <v>1681.5</v>
      </c>
      <c r="I255" s="264" t="str">
        <f t="shared" si="752"/>
        <v>1082x1280x1345</v>
      </c>
      <c r="J255" s="264" t="str">
        <f t="shared" si="753"/>
        <v>1900</v>
      </c>
      <c r="K255" s="264" t="str">
        <f t="shared" si="754"/>
        <v>450</v>
      </c>
      <c r="L255" s="264" t="str">
        <f t="shared" si="734"/>
        <v>140</v>
      </c>
      <c r="M255" s="276">
        <f t="shared" si="603"/>
        <v>0</v>
      </c>
      <c r="N255" s="276">
        <f t="shared" ref="N255:U255" si="758">N254</f>
        <v>1</v>
      </c>
      <c r="O255" s="276">
        <f t="shared" si="758"/>
        <v>1</v>
      </c>
      <c r="P255" s="276">
        <f t="shared" si="758"/>
        <v>1</v>
      </c>
      <c r="Q255" s="276">
        <f t="shared" si="758"/>
        <v>0</v>
      </c>
      <c r="R255" s="276">
        <f t="shared" si="758"/>
        <v>0</v>
      </c>
      <c r="S255" s="276">
        <f t="shared" si="758"/>
        <v>0</v>
      </c>
      <c r="T255" s="276">
        <f t="shared" si="758"/>
        <v>0</v>
      </c>
      <c r="U255" s="276">
        <f t="shared" si="758"/>
        <v>0</v>
      </c>
      <c r="V255" s="276">
        <f t="shared" si="698"/>
        <v>0</v>
      </c>
      <c r="W255" s="276">
        <f t="shared" si="698"/>
        <v>1</v>
      </c>
      <c r="X255" s="276">
        <f t="shared" si="698"/>
        <v>1</v>
      </c>
      <c r="Y255" s="276">
        <f t="shared" si="698"/>
        <v>0</v>
      </c>
      <c r="Z255" s="276">
        <f t="shared" si="698"/>
        <v>0</v>
      </c>
      <c r="AA255" s="276">
        <f t="shared" si="698"/>
        <v>0</v>
      </c>
      <c r="AB255" s="276">
        <f t="shared" si="698"/>
        <v>0</v>
      </c>
      <c r="AC255" s="276">
        <f t="shared" si="698"/>
        <v>0</v>
      </c>
      <c r="AD255" s="276">
        <f t="shared" ref="AD255:AH255" si="759">AD254</f>
        <v>0</v>
      </c>
      <c r="AE255" s="276">
        <f t="shared" si="759"/>
        <v>1</v>
      </c>
      <c r="AF255" s="276">
        <f t="shared" si="759"/>
        <v>0</v>
      </c>
      <c r="AG255" s="276">
        <f t="shared" si="759"/>
        <v>0</v>
      </c>
      <c r="AH255" s="276">
        <f t="shared" si="759"/>
        <v>1</v>
      </c>
      <c r="AI255" s="276">
        <f t="shared" ref="AI255:AJ255" si="760">AI254</f>
        <v>1</v>
      </c>
      <c r="AJ255" s="276">
        <f t="shared" si="760"/>
        <v>0</v>
      </c>
      <c r="AK255" s="276">
        <f t="shared" si="698"/>
        <v>0</v>
      </c>
    </row>
    <row r="256" spans="1:37" s="261" customFormat="1" ht="12" customHeight="1" x14ac:dyDescent="0.2">
      <c r="A256" s="262" t="s">
        <v>486</v>
      </c>
      <c r="B256" s="263" t="s">
        <v>177</v>
      </c>
      <c r="C256" s="264"/>
      <c r="D256" s="265">
        <v>700</v>
      </c>
      <c r="E256" s="265">
        <v>1800</v>
      </c>
      <c r="F256" s="264">
        <v>4.9400000000000004</v>
      </c>
      <c r="G256" s="264" t="s">
        <v>301</v>
      </c>
      <c r="H256" s="264">
        <f t="shared" si="596"/>
        <v>2070</v>
      </c>
      <c r="I256" s="264" t="s">
        <v>318</v>
      </c>
      <c r="J256" s="264" t="s">
        <v>42</v>
      </c>
      <c r="K256" s="264" t="s">
        <v>254</v>
      </c>
      <c r="L256" s="264" t="s">
        <v>319</v>
      </c>
      <c r="M256" s="276">
        <f t="shared" si="603"/>
        <v>0</v>
      </c>
      <c r="N256" s="276">
        <f t="shared" ref="N256:U256" si="761">N255</f>
        <v>1</v>
      </c>
      <c r="O256" s="276">
        <v>0</v>
      </c>
      <c r="P256" s="276">
        <v>0</v>
      </c>
      <c r="Q256" s="276">
        <f t="shared" si="761"/>
        <v>0</v>
      </c>
      <c r="R256" s="276">
        <f t="shared" si="761"/>
        <v>0</v>
      </c>
      <c r="S256" s="276">
        <f t="shared" si="761"/>
        <v>0</v>
      </c>
      <c r="T256" s="276">
        <f t="shared" si="761"/>
        <v>0</v>
      </c>
      <c r="U256" s="276">
        <f t="shared" si="761"/>
        <v>0</v>
      </c>
      <c r="V256" s="276">
        <f t="shared" si="698"/>
        <v>0</v>
      </c>
      <c r="W256" s="276">
        <f t="shared" si="698"/>
        <v>1</v>
      </c>
      <c r="X256" s="276">
        <v>1</v>
      </c>
      <c r="Y256" s="276">
        <v>0</v>
      </c>
      <c r="Z256" s="276">
        <f t="shared" ref="Z256:AK256" si="762">Z255</f>
        <v>0</v>
      </c>
      <c r="AA256" s="276">
        <f t="shared" si="762"/>
        <v>0</v>
      </c>
      <c r="AB256" s="276">
        <f t="shared" si="762"/>
        <v>0</v>
      </c>
      <c r="AC256" s="276">
        <f t="shared" si="762"/>
        <v>0</v>
      </c>
      <c r="AD256" s="276">
        <f>AD255</f>
        <v>0</v>
      </c>
      <c r="AE256" s="276">
        <f>AE255</f>
        <v>1</v>
      </c>
      <c r="AF256" s="276">
        <v>0</v>
      </c>
      <c r="AG256" s="276">
        <v>0</v>
      </c>
      <c r="AH256" s="276">
        <f t="shared" ref="AH256" si="763">AH255</f>
        <v>1</v>
      </c>
      <c r="AI256" s="276">
        <v>0</v>
      </c>
      <c r="AJ256" s="276">
        <v>1</v>
      </c>
      <c r="AK256" s="276">
        <f t="shared" si="762"/>
        <v>0</v>
      </c>
    </row>
    <row r="257" spans="1:37" s="261" customFormat="1" ht="12" customHeight="1" x14ac:dyDescent="0.2">
      <c r="A257" s="262" t="s">
        <v>486</v>
      </c>
      <c r="B257" s="263" t="str">
        <f t="shared" si="750"/>
        <v>HCT1100</v>
      </c>
      <c r="C257" s="264"/>
      <c r="D257" s="265">
        <f t="shared" si="629"/>
        <v>700</v>
      </c>
      <c r="E257" s="265">
        <f t="shared" si="751"/>
        <v>1800</v>
      </c>
      <c r="F257" s="264">
        <v>5.6</v>
      </c>
      <c r="G257" s="264" t="str">
        <f>G256</f>
        <v>1,15</v>
      </c>
      <c r="H257" s="264">
        <f t="shared" si="596"/>
        <v>2070</v>
      </c>
      <c r="I257" s="264" t="str">
        <f t="shared" si="752"/>
        <v>1150x1350x1547</v>
      </c>
      <c r="J257" s="264" t="str">
        <f t="shared" si="753"/>
        <v>3000</v>
      </c>
      <c r="K257" s="264" t="str">
        <f t="shared" si="754"/>
        <v>500</v>
      </c>
      <c r="L257" s="264" t="str">
        <f t="shared" ref="L257:L262" si="764">L256</f>
        <v>150</v>
      </c>
      <c r="M257" s="276">
        <f t="shared" si="603"/>
        <v>0</v>
      </c>
      <c r="N257" s="276">
        <f t="shared" ref="N257:U257" si="765">N256</f>
        <v>1</v>
      </c>
      <c r="O257" s="276">
        <f t="shared" si="765"/>
        <v>0</v>
      </c>
      <c r="P257" s="276">
        <f t="shared" si="765"/>
        <v>0</v>
      </c>
      <c r="Q257" s="276">
        <f t="shared" si="765"/>
        <v>0</v>
      </c>
      <c r="R257" s="276">
        <f t="shared" si="765"/>
        <v>0</v>
      </c>
      <c r="S257" s="276">
        <f t="shared" si="765"/>
        <v>0</v>
      </c>
      <c r="T257" s="276">
        <f t="shared" si="765"/>
        <v>0</v>
      </c>
      <c r="U257" s="276">
        <f t="shared" si="765"/>
        <v>0</v>
      </c>
      <c r="V257" s="276">
        <f t="shared" si="698"/>
        <v>0</v>
      </c>
      <c r="W257" s="276">
        <f t="shared" si="698"/>
        <v>1</v>
      </c>
      <c r="X257" s="276">
        <f t="shared" si="698"/>
        <v>1</v>
      </c>
      <c r="Y257" s="276">
        <f t="shared" si="698"/>
        <v>0</v>
      </c>
      <c r="Z257" s="276">
        <f t="shared" si="698"/>
        <v>0</v>
      </c>
      <c r="AA257" s="276">
        <f t="shared" si="698"/>
        <v>0</v>
      </c>
      <c r="AB257" s="276">
        <f t="shared" si="698"/>
        <v>0</v>
      </c>
      <c r="AC257" s="276">
        <f t="shared" si="698"/>
        <v>0</v>
      </c>
      <c r="AD257" s="276">
        <f t="shared" ref="AD257:AH257" si="766">AD256</f>
        <v>0</v>
      </c>
      <c r="AE257" s="276">
        <f t="shared" si="766"/>
        <v>1</v>
      </c>
      <c r="AF257" s="276">
        <f t="shared" si="766"/>
        <v>0</v>
      </c>
      <c r="AG257" s="276">
        <f t="shared" si="766"/>
        <v>0</v>
      </c>
      <c r="AH257" s="276">
        <f t="shared" si="766"/>
        <v>1</v>
      </c>
      <c r="AI257" s="276">
        <f t="shared" ref="AI257:AJ257" si="767">AI256</f>
        <v>0</v>
      </c>
      <c r="AJ257" s="276">
        <f t="shared" si="767"/>
        <v>1</v>
      </c>
      <c r="AK257" s="276">
        <f t="shared" si="698"/>
        <v>0</v>
      </c>
    </row>
    <row r="258" spans="1:37" s="261" customFormat="1" ht="12" customHeight="1" x14ac:dyDescent="0.2">
      <c r="A258" s="262" t="s">
        <v>486</v>
      </c>
      <c r="B258" s="263" t="str">
        <f t="shared" si="750"/>
        <v>HCT1100</v>
      </c>
      <c r="C258" s="264"/>
      <c r="D258" s="265">
        <f t="shared" si="629"/>
        <v>700</v>
      </c>
      <c r="E258" s="265">
        <f t="shared" si="751"/>
        <v>1800</v>
      </c>
      <c r="F258" s="264">
        <v>5.98</v>
      </c>
      <c r="G258" s="264" t="str">
        <f>G257</f>
        <v>1,15</v>
      </c>
      <c r="H258" s="264">
        <f t="shared" si="596"/>
        <v>2070</v>
      </c>
      <c r="I258" s="264" t="str">
        <f t="shared" si="752"/>
        <v>1150x1350x1547</v>
      </c>
      <c r="J258" s="264" t="str">
        <f t="shared" si="753"/>
        <v>3000</v>
      </c>
      <c r="K258" s="264" t="str">
        <f t="shared" si="754"/>
        <v>500</v>
      </c>
      <c r="L258" s="264" t="str">
        <f t="shared" si="764"/>
        <v>150</v>
      </c>
      <c r="M258" s="276">
        <f t="shared" si="603"/>
        <v>0</v>
      </c>
      <c r="N258" s="276">
        <f t="shared" ref="N258:U258" si="768">N257</f>
        <v>1</v>
      </c>
      <c r="O258" s="276">
        <f t="shared" si="768"/>
        <v>0</v>
      </c>
      <c r="P258" s="276">
        <f t="shared" si="768"/>
        <v>0</v>
      </c>
      <c r="Q258" s="276">
        <f t="shared" si="768"/>
        <v>0</v>
      </c>
      <c r="R258" s="276">
        <f t="shared" si="768"/>
        <v>0</v>
      </c>
      <c r="S258" s="276">
        <f t="shared" si="768"/>
        <v>0</v>
      </c>
      <c r="T258" s="276">
        <f t="shared" si="768"/>
        <v>0</v>
      </c>
      <c r="U258" s="276">
        <f t="shared" si="768"/>
        <v>0</v>
      </c>
      <c r="V258" s="276">
        <f t="shared" si="698"/>
        <v>0</v>
      </c>
      <c r="W258" s="276">
        <f t="shared" si="698"/>
        <v>1</v>
      </c>
      <c r="X258" s="276">
        <f t="shared" si="698"/>
        <v>1</v>
      </c>
      <c r="Y258" s="276">
        <f t="shared" si="698"/>
        <v>0</v>
      </c>
      <c r="Z258" s="276">
        <f t="shared" si="698"/>
        <v>0</v>
      </c>
      <c r="AA258" s="276">
        <f t="shared" si="698"/>
        <v>0</v>
      </c>
      <c r="AB258" s="276">
        <f t="shared" si="698"/>
        <v>0</v>
      </c>
      <c r="AC258" s="276">
        <f t="shared" si="698"/>
        <v>0</v>
      </c>
      <c r="AD258" s="276">
        <f t="shared" ref="AD258:AH258" si="769">AD257</f>
        <v>0</v>
      </c>
      <c r="AE258" s="276">
        <f t="shared" si="769"/>
        <v>1</v>
      </c>
      <c r="AF258" s="276">
        <f t="shared" si="769"/>
        <v>0</v>
      </c>
      <c r="AG258" s="276">
        <f t="shared" si="769"/>
        <v>0</v>
      </c>
      <c r="AH258" s="276">
        <f t="shared" si="769"/>
        <v>1</v>
      </c>
      <c r="AI258" s="276">
        <f t="shared" ref="AI258:AJ258" si="770">AI257</f>
        <v>0</v>
      </c>
      <c r="AJ258" s="276">
        <f t="shared" si="770"/>
        <v>1</v>
      </c>
      <c r="AK258" s="276">
        <f t="shared" si="698"/>
        <v>0</v>
      </c>
    </row>
    <row r="259" spans="1:37" s="261" customFormat="1" ht="12" customHeight="1" x14ac:dyDescent="0.2">
      <c r="A259" s="262" t="s">
        <v>486</v>
      </c>
      <c r="B259" s="263" t="str">
        <f t="shared" si="750"/>
        <v>HCT1100</v>
      </c>
      <c r="C259" s="264"/>
      <c r="D259" s="265">
        <f t="shared" si="629"/>
        <v>700</v>
      </c>
      <c r="E259" s="265">
        <f t="shared" si="751"/>
        <v>1800</v>
      </c>
      <c r="F259" s="264">
        <v>6.39</v>
      </c>
      <c r="G259" s="264" t="str">
        <f>G258</f>
        <v>1,15</v>
      </c>
      <c r="H259" s="264">
        <f t="shared" ref="H259:H322" si="771">E259*G259</f>
        <v>2070</v>
      </c>
      <c r="I259" s="264" t="str">
        <f t="shared" si="752"/>
        <v>1150x1350x1547</v>
      </c>
      <c r="J259" s="264" t="str">
        <f t="shared" si="753"/>
        <v>3000</v>
      </c>
      <c r="K259" s="264" t="str">
        <f t="shared" si="754"/>
        <v>500</v>
      </c>
      <c r="L259" s="264" t="str">
        <f t="shared" si="764"/>
        <v>150</v>
      </c>
      <c r="M259" s="276">
        <f t="shared" si="603"/>
        <v>0</v>
      </c>
      <c r="N259" s="276">
        <f t="shared" ref="N259:U259" si="772">N258</f>
        <v>1</v>
      </c>
      <c r="O259" s="276">
        <f t="shared" si="772"/>
        <v>0</v>
      </c>
      <c r="P259" s="276">
        <f t="shared" si="772"/>
        <v>0</v>
      </c>
      <c r="Q259" s="276">
        <f t="shared" si="772"/>
        <v>0</v>
      </c>
      <c r="R259" s="276">
        <f t="shared" si="772"/>
        <v>0</v>
      </c>
      <c r="S259" s="276">
        <f t="shared" si="772"/>
        <v>0</v>
      </c>
      <c r="T259" s="276">
        <f t="shared" si="772"/>
        <v>0</v>
      </c>
      <c r="U259" s="276">
        <f t="shared" si="772"/>
        <v>0</v>
      </c>
      <c r="V259" s="276">
        <f t="shared" si="698"/>
        <v>0</v>
      </c>
      <c r="W259" s="276">
        <f t="shared" si="698"/>
        <v>1</v>
      </c>
      <c r="X259" s="276">
        <f t="shared" si="698"/>
        <v>1</v>
      </c>
      <c r="Y259" s="276">
        <f t="shared" si="698"/>
        <v>0</v>
      </c>
      <c r="Z259" s="276">
        <f t="shared" si="698"/>
        <v>0</v>
      </c>
      <c r="AA259" s="276">
        <f t="shared" si="698"/>
        <v>0</v>
      </c>
      <c r="AB259" s="276">
        <f t="shared" si="698"/>
        <v>0</v>
      </c>
      <c r="AC259" s="276">
        <f t="shared" si="698"/>
        <v>0</v>
      </c>
      <c r="AD259" s="276">
        <f t="shared" ref="AD259:AH259" si="773">AD258</f>
        <v>0</v>
      </c>
      <c r="AE259" s="276">
        <f t="shared" si="773"/>
        <v>1</v>
      </c>
      <c r="AF259" s="276">
        <f t="shared" si="773"/>
        <v>0</v>
      </c>
      <c r="AG259" s="276">
        <f t="shared" si="773"/>
        <v>0</v>
      </c>
      <c r="AH259" s="276">
        <f t="shared" si="773"/>
        <v>1</v>
      </c>
      <c r="AI259" s="276">
        <f t="shared" ref="AI259:AJ259" si="774">AI258</f>
        <v>0</v>
      </c>
      <c r="AJ259" s="276">
        <f t="shared" si="774"/>
        <v>1</v>
      </c>
      <c r="AK259" s="276">
        <f t="shared" si="698"/>
        <v>0</v>
      </c>
    </row>
    <row r="260" spans="1:37" s="261" customFormat="1" ht="12" customHeight="1" x14ac:dyDescent="0.2">
      <c r="A260" s="262" t="s">
        <v>486</v>
      </c>
      <c r="B260" s="263" t="str">
        <f t="shared" si="750"/>
        <v>HCT1100</v>
      </c>
      <c r="C260" s="264"/>
      <c r="D260" s="265">
        <f t="shared" si="629"/>
        <v>700</v>
      </c>
      <c r="E260" s="265">
        <f t="shared" si="751"/>
        <v>1800</v>
      </c>
      <c r="F260" s="264">
        <v>6.85</v>
      </c>
      <c r="G260" s="264" t="s">
        <v>302</v>
      </c>
      <c r="H260" s="264">
        <f t="shared" si="771"/>
        <v>2052</v>
      </c>
      <c r="I260" s="264" t="str">
        <f t="shared" si="752"/>
        <v>1150x1350x1547</v>
      </c>
      <c r="J260" s="264" t="str">
        <f t="shared" si="753"/>
        <v>3000</v>
      </c>
      <c r="K260" s="264" t="str">
        <f t="shared" si="754"/>
        <v>500</v>
      </c>
      <c r="L260" s="264" t="str">
        <f t="shared" si="764"/>
        <v>150</v>
      </c>
      <c r="M260" s="276">
        <f t="shared" si="603"/>
        <v>0</v>
      </c>
      <c r="N260" s="276">
        <f t="shared" ref="N260:U260" si="775">N259</f>
        <v>1</v>
      </c>
      <c r="O260" s="276">
        <f t="shared" si="775"/>
        <v>0</v>
      </c>
      <c r="P260" s="276">
        <f t="shared" si="775"/>
        <v>0</v>
      </c>
      <c r="Q260" s="276">
        <f t="shared" si="775"/>
        <v>0</v>
      </c>
      <c r="R260" s="276">
        <f t="shared" si="775"/>
        <v>0</v>
      </c>
      <c r="S260" s="276">
        <f t="shared" si="775"/>
        <v>0</v>
      </c>
      <c r="T260" s="276">
        <f t="shared" si="775"/>
        <v>0</v>
      </c>
      <c r="U260" s="276">
        <f t="shared" si="775"/>
        <v>0</v>
      </c>
      <c r="V260" s="276">
        <f t="shared" si="698"/>
        <v>0</v>
      </c>
      <c r="W260" s="276">
        <f t="shared" si="698"/>
        <v>1</v>
      </c>
      <c r="X260" s="276">
        <f t="shared" si="698"/>
        <v>1</v>
      </c>
      <c r="Y260" s="276">
        <f t="shared" si="698"/>
        <v>0</v>
      </c>
      <c r="Z260" s="276">
        <f t="shared" si="698"/>
        <v>0</v>
      </c>
      <c r="AA260" s="276">
        <f t="shared" si="698"/>
        <v>0</v>
      </c>
      <c r="AB260" s="276">
        <f t="shared" si="698"/>
        <v>0</v>
      </c>
      <c r="AC260" s="276">
        <f t="shared" si="698"/>
        <v>0</v>
      </c>
      <c r="AD260" s="276">
        <f t="shared" ref="AD260:AH260" si="776">AD259</f>
        <v>0</v>
      </c>
      <c r="AE260" s="276">
        <f t="shared" si="776"/>
        <v>1</v>
      </c>
      <c r="AF260" s="276">
        <f t="shared" si="776"/>
        <v>0</v>
      </c>
      <c r="AG260" s="276">
        <f t="shared" si="776"/>
        <v>0</v>
      </c>
      <c r="AH260" s="276">
        <f t="shared" si="776"/>
        <v>1</v>
      </c>
      <c r="AI260" s="276">
        <f t="shared" ref="AI260:AJ260" si="777">AI259</f>
        <v>0</v>
      </c>
      <c r="AJ260" s="276">
        <f t="shared" si="777"/>
        <v>1</v>
      </c>
      <c r="AK260" s="276">
        <f t="shared" si="698"/>
        <v>0</v>
      </c>
    </row>
    <row r="261" spans="1:37" s="261" customFormat="1" ht="12" customHeight="1" x14ac:dyDescent="0.2">
      <c r="A261" s="262" t="s">
        <v>486</v>
      </c>
      <c r="B261" s="263" t="str">
        <f t="shared" si="750"/>
        <v>HCT1100</v>
      </c>
      <c r="C261" s="264"/>
      <c r="D261" s="265">
        <f t="shared" si="629"/>
        <v>700</v>
      </c>
      <c r="E261" s="265">
        <f t="shared" si="751"/>
        <v>1800</v>
      </c>
      <c r="F261" s="264">
        <v>7.35</v>
      </c>
      <c r="G261" s="264" t="s">
        <v>303</v>
      </c>
      <c r="H261" s="264">
        <f t="shared" si="771"/>
        <v>1890</v>
      </c>
      <c r="I261" s="264" t="str">
        <f t="shared" si="752"/>
        <v>1150x1350x1547</v>
      </c>
      <c r="J261" s="264" t="str">
        <f t="shared" si="753"/>
        <v>3000</v>
      </c>
      <c r="K261" s="264" t="str">
        <f t="shared" si="754"/>
        <v>500</v>
      </c>
      <c r="L261" s="264" t="str">
        <f t="shared" si="764"/>
        <v>150</v>
      </c>
      <c r="M261" s="276">
        <f t="shared" ref="M261:M262" si="778">M260</f>
        <v>0</v>
      </c>
      <c r="N261" s="276">
        <f t="shared" ref="N261:U261" si="779">N260</f>
        <v>1</v>
      </c>
      <c r="O261" s="276">
        <f t="shared" si="779"/>
        <v>0</v>
      </c>
      <c r="P261" s="276">
        <f t="shared" si="779"/>
        <v>0</v>
      </c>
      <c r="Q261" s="276">
        <f t="shared" si="779"/>
        <v>0</v>
      </c>
      <c r="R261" s="276">
        <f t="shared" si="779"/>
        <v>0</v>
      </c>
      <c r="S261" s="276">
        <f t="shared" si="779"/>
        <v>0</v>
      </c>
      <c r="T261" s="276">
        <f t="shared" si="779"/>
        <v>0</v>
      </c>
      <c r="U261" s="276">
        <f t="shared" si="779"/>
        <v>0</v>
      </c>
      <c r="V261" s="276">
        <f t="shared" ref="V261:AK286" si="780">V260</f>
        <v>0</v>
      </c>
      <c r="W261" s="276">
        <f t="shared" si="780"/>
        <v>1</v>
      </c>
      <c r="X261" s="276">
        <f t="shared" si="780"/>
        <v>1</v>
      </c>
      <c r="Y261" s="276">
        <f t="shared" si="780"/>
        <v>0</v>
      </c>
      <c r="Z261" s="276">
        <f t="shared" si="780"/>
        <v>0</v>
      </c>
      <c r="AA261" s="276">
        <f t="shared" si="780"/>
        <v>0</v>
      </c>
      <c r="AB261" s="276">
        <f t="shared" si="780"/>
        <v>0</v>
      </c>
      <c r="AC261" s="276">
        <f t="shared" si="780"/>
        <v>0</v>
      </c>
      <c r="AD261" s="276">
        <f t="shared" ref="AD261:AH261" si="781">AD260</f>
        <v>0</v>
      </c>
      <c r="AE261" s="276">
        <f t="shared" si="781"/>
        <v>1</v>
      </c>
      <c r="AF261" s="276">
        <f t="shared" si="781"/>
        <v>0</v>
      </c>
      <c r="AG261" s="276">
        <f t="shared" si="781"/>
        <v>0</v>
      </c>
      <c r="AH261" s="276">
        <f t="shared" si="781"/>
        <v>1</v>
      </c>
      <c r="AI261" s="276">
        <f t="shared" ref="AI261:AJ261" si="782">AI260</f>
        <v>0</v>
      </c>
      <c r="AJ261" s="276">
        <f t="shared" si="782"/>
        <v>1</v>
      </c>
      <c r="AK261" s="276">
        <f t="shared" si="780"/>
        <v>0</v>
      </c>
    </row>
    <row r="262" spans="1:37" s="261" customFormat="1" ht="12" customHeight="1" x14ac:dyDescent="0.2">
      <c r="A262" s="262" t="s">
        <v>486</v>
      </c>
      <c r="B262" s="263" t="str">
        <f t="shared" si="750"/>
        <v>HCT1100</v>
      </c>
      <c r="C262" s="264"/>
      <c r="D262" s="265">
        <f t="shared" si="629"/>
        <v>700</v>
      </c>
      <c r="E262" s="265">
        <f t="shared" si="751"/>
        <v>1800</v>
      </c>
      <c r="F262" s="264">
        <v>7.9</v>
      </c>
      <c r="G262" s="264" t="s">
        <v>304</v>
      </c>
      <c r="H262" s="264">
        <f t="shared" si="771"/>
        <v>1800</v>
      </c>
      <c r="I262" s="264" t="str">
        <f t="shared" si="752"/>
        <v>1150x1350x1547</v>
      </c>
      <c r="J262" s="264" t="str">
        <f t="shared" si="753"/>
        <v>3000</v>
      </c>
      <c r="K262" s="264" t="str">
        <f t="shared" si="754"/>
        <v>500</v>
      </c>
      <c r="L262" s="264" t="str">
        <f t="shared" si="764"/>
        <v>150</v>
      </c>
      <c r="M262" s="276">
        <f t="shared" si="778"/>
        <v>0</v>
      </c>
      <c r="N262" s="276">
        <f t="shared" ref="N262:U262" si="783">N261</f>
        <v>1</v>
      </c>
      <c r="O262" s="276">
        <f t="shared" si="783"/>
        <v>0</v>
      </c>
      <c r="P262" s="276">
        <f t="shared" si="783"/>
        <v>0</v>
      </c>
      <c r="Q262" s="276">
        <f t="shared" si="783"/>
        <v>0</v>
      </c>
      <c r="R262" s="276">
        <f t="shared" si="783"/>
        <v>0</v>
      </c>
      <c r="S262" s="276">
        <f t="shared" si="783"/>
        <v>0</v>
      </c>
      <c r="T262" s="276">
        <f t="shared" si="783"/>
        <v>0</v>
      </c>
      <c r="U262" s="276">
        <f t="shared" si="783"/>
        <v>0</v>
      </c>
      <c r="V262" s="276">
        <f t="shared" si="780"/>
        <v>0</v>
      </c>
      <c r="W262" s="276">
        <f t="shared" si="780"/>
        <v>1</v>
      </c>
      <c r="X262" s="276">
        <f t="shared" si="780"/>
        <v>1</v>
      </c>
      <c r="Y262" s="276">
        <f t="shared" si="780"/>
        <v>0</v>
      </c>
      <c r="Z262" s="276">
        <f t="shared" si="780"/>
        <v>0</v>
      </c>
      <c r="AA262" s="276">
        <f t="shared" si="780"/>
        <v>0</v>
      </c>
      <c r="AB262" s="276">
        <f t="shared" si="780"/>
        <v>0</v>
      </c>
      <c r="AC262" s="276">
        <f t="shared" si="780"/>
        <v>0</v>
      </c>
      <c r="AD262" s="276">
        <f t="shared" ref="AD262:AH262" si="784">AD261</f>
        <v>0</v>
      </c>
      <c r="AE262" s="276">
        <f t="shared" si="784"/>
        <v>1</v>
      </c>
      <c r="AF262" s="276">
        <f t="shared" si="784"/>
        <v>0</v>
      </c>
      <c r="AG262" s="276">
        <f t="shared" si="784"/>
        <v>0</v>
      </c>
      <c r="AH262" s="276">
        <f t="shared" si="784"/>
        <v>1</v>
      </c>
      <c r="AI262" s="276">
        <f t="shared" ref="AI262:AJ262" si="785">AI261</f>
        <v>0</v>
      </c>
      <c r="AJ262" s="276">
        <f t="shared" si="785"/>
        <v>1</v>
      </c>
      <c r="AK262" s="276">
        <f t="shared" si="780"/>
        <v>0</v>
      </c>
    </row>
    <row r="263" spans="1:37" s="261" customFormat="1" ht="12" customHeight="1" x14ac:dyDescent="0.2">
      <c r="A263" s="262" t="s">
        <v>486</v>
      </c>
      <c r="B263" s="263" t="s">
        <v>178</v>
      </c>
      <c r="C263" s="264"/>
      <c r="D263" s="265">
        <v>600</v>
      </c>
      <c r="E263" s="265">
        <v>1900</v>
      </c>
      <c r="F263" s="264">
        <v>2.0299999999999998</v>
      </c>
      <c r="G263" s="264" t="s">
        <v>305</v>
      </c>
      <c r="H263" s="264">
        <f t="shared" si="771"/>
        <v>2394</v>
      </c>
      <c r="I263" s="264" t="s">
        <v>320</v>
      </c>
      <c r="J263" s="264" t="s">
        <v>37</v>
      </c>
      <c r="K263" s="264" t="s">
        <v>321</v>
      </c>
      <c r="L263" s="264" t="s">
        <v>231</v>
      </c>
      <c r="M263" s="276">
        <f t="shared" ref="M263:M326" si="786">M262</f>
        <v>0</v>
      </c>
      <c r="N263" s="276">
        <f t="shared" ref="N263:U263" si="787">N262</f>
        <v>1</v>
      </c>
      <c r="O263" s="276">
        <f t="shared" si="787"/>
        <v>0</v>
      </c>
      <c r="P263" s="276">
        <f t="shared" si="787"/>
        <v>0</v>
      </c>
      <c r="Q263" s="276">
        <f t="shared" si="787"/>
        <v>0</v>
      </c>
      <c r="R263" s="276">
        <f t="shared" si="787"/>
        <v>0</v>
      </c>
      <c r="S263" s="276">
        <f t="shared" si="787"/>
        <v>0</v>
      </c>
      <c r="T263" s="276">
        <f t="shared" si="787"/>
        <v>0</v>
      </c>
      <c r="U263" s="276">
        <f t="shared" si="787"/>
        <v>0</v>
      </c>
      <c r="V263" s="276">
        <f t="shared" si="780"/>
        <v>0</v>
      </c>
      <c r="W263" s="276">
        <f t="shared" si="780"/>
        <v>1</v>
      </c>
      <c r="X263" s="276">
        <f t="shared" si="780"/>
        <v>1</v>
      </c>
      <c r="Y263" s="276">
        <f t="shared" si="780"/>
        <v>0</v>
      </c>
      <c r="Z263" s="276">
        <f t="shared" si="780"/>
        <v>0</v>
      </c>
      <c r="AA263" s="276">
        <f t="shared" si="780"/>
        <v>0</v>
      </c>
      <c r="AB263" s="276">
        <f t="shared" si="780"/>
        <v>0</v>
      </c>
      <c r="AC263" s="276">
        <f t="shared" si="780"/>
        <v>0</v>
      </c>
      <c r="AD263" s="276">
        <f t="shared" ref="AD263:AH263" si="788">AD262</f>
        <v>0</v>
      </c>
      <c r="AE263" s="276">
        <f t="shared" si="788"/>
        <v>1</v>
      </c>
      <c r="AF263" s="276">
        <f t="shared" si="788"/>
        <v>0</v>
      </c>
      <c r="AG263" s="276">
        <f t="shared" si="788"/>
        <v>0</v>
      </c>
      <c r="AH263" s="276">
        <f t="shared" si="788"/>
        <v>1</v>
      </c>
      <c r="AI263" s="276">
        <f t="shared" ref="AI263" si="789">AI262</f>
        <v>0</v>
      </c>
      <c r="AJ263" s="276">
        <v>0</v>
      </c>
      <c r="AK263" s="276">
        <f t="shared" si="780"/>
        <v>0</v>
      </c>
    </row>
    <row r="264" spans="1:37" s="261" customFormat="1" ht="12" customHeight="1" x14ac:dyDescent="0.2">
      <c r="A264" s="262" t="s">
        <v>486</v>
      </c>
      <c r="B264" s="263" t="str">
        <f t="shared" si="750"/>
        <v>HC1200</v>
      </c>
      <c r="C264" s="264"/>
      <c r="D264" s="265">
        <f t="shared" si="629"/>
        <v>600</v>
      </c>
      <c r="E264" s="265">
        <f t="shared" si="751"/>
        <v>1900</v>
      </c>
      <c r="F264" s="264">
        <v>2.476</v>
      </c>
      <c r="G264" s="264" t="str">
        <f>G263</f>
        <v>1,26</v>
      </c>
      <c r="H264" s="264">
        <f t="shared" si="771"/>
        <v>2394</v>
      </c>
      <c r="I264" s="264" t="str">
        <f t="shared" si="752"/>
        <v>1082x1200x1130</v>
      </c>
      <c r="J264" s="264" t="str">
        <f t="shared" si="753"/>
        <v>2000</v>
      </c>
      <c r="K264" s="264" t="str">
        <f t="shared" si="754"/>
        <v>380</v>
      </c>
      <c r="L264" s="264" t="str">
        <f t="shared" ref="L264:L271" si="790">L263</f>
        <v>120</v>
      </c>
      <c r="M264" s="276">
        <f t="shared" si="786"/>
        <v>0</v>
      </c>
      <c r="N264" s="276">
        <f t="shared" ref="N264:U264" si="791">N263</f>
        <v>1</v>
      </c>
      <c r="O264" s="276">
        <f t="shared" si="791"/>
        <v>0</v>
      </c>
      <c r="P264" s="276">
        <f t="shared" si="791"/>
        <v>0</v>
      </c>
      <c r="Q264" s="276">
        <f t="shared" si="791"/>
        <v>0</v>
      </c>
      <c r="R264" s="276">
        <f t="shared" si="791"/>
        <v>0</v>
      </c>
      <c r="S264" s="276">
        <f t="shared" si="791"/>
        <v>0</v>
      </c>
      <c r="T264" s="276">
        <f t="shared" si="791"/>
        <v>0</v>
      </c>
      <c r="U264" s="276">
        <f t="shared" si="791"/>
        <v>0</v>
      </c>
      <c r="V264" s="276">
        <f t="shared" si="780"/>
        <v>0</v>
      </c>
      <c r="W264" s="276">
        <f t="shared" si="780"/>
        <v>1</v>
      </c>
      <c r="X264" s="276">
        <f t="shared" si="780"/>
        <v>1</v>
      </c>
      <c r="Y264" s="276">
        <f t="shared" si="780"/>
        <v>0</v>
      </c>
      <c r="Z264" s="276">
        <f t="shared" si="780"/>
        <v>0</v>
      </c>
      <c r="AA264" s="276">
        <f t="shared" si="780"/>
        <v>0</v>
      </c>
      <c r="AB264" s="276">
        <f t="shared" si="780"/>
        <v>0</v>
      </c>
      <c r="AC264" s="276">
        <f t="shared" si="780"/>
        <v>0</v>
      </c>
      <c r="AD264" s="276">
        <f t="shared" ref="AD264:AH264" si="792">AD263</f>
        <v>0</v>
      </c>
      <c r="AE264" s="276">
        <f t="shared" si="792"/>
        <v>1</v>
      </c>
      <c r="AF264" s="276">
        <f t="shared" si="792"/>
        <v>0</v>
      </c>
      <c r="AG264" s="276">
        <f t="shared" si="792"/>
        <v>0</v>
      </c>
      <c r="AH264" s="276">
        <f t="shared" si="792"/>
        <v>1</v>
      </c>
      <c r="AI264" s="276">
        <f t="shared" ref="AI264:AJ264" si="793">AI263</f>
        <v>0</v>
      </c>
      <c r="AJ264" s="276">
        <f t="shared" si="793"/>
        <v>0</v>
      </c>
      <c r="AK264" s="276">
        <f t="shared" si="780"/>
        <v>0</v>
      </c>
    </row>
    <row r="265" spans="1:37" s="261" customFormat="1" ht="12" customHeight="1" x14ac:dyDescent="0.2">
      <c r="A265" s="262" t="s">
        <v>486</v>
      </c>
      <c r="B265" s="263" t="str">
        <f t="shared" si="750"/>
        <v>HC1200</v>
      </c>
      <c r="C265" s="264"/>
      <c r="D265" s="265">
        <f t="shared" si="629"/>
        <v>600</v>
      </c>
      <c r="E265" s="265">
        <f t="shared" si="751"/>
        <v>1900</v>
      </c>
      <c r="F265" s="264">
        <v>2.5</v>
      </c>
      <c r="G265" s="264" t="str">
        <f>G264</f>
        <v>1,26</v>
      </c>
      <c r="H265" s="264">
        <f t="shared" si="771"/>
        <v>2394</v>
      </c>
      <c r="I265" s="264" t="str">
        <f t="shared" si="752"/>
        <v>1082x1200x1130</v>
      </c>
      <c r="J265" s="264" t="str">
        <f t="shared" si="753"/>
        <v>2000</v>
      </c>
      <c r="K265" s="264" t="str">
        <f t="shared" si="754"/>
        <v>380</v>
      </c>
      <c r="L265" s="264" t="str">
        <f t="shared" si="790"/>
        <v>120</v>
      </c>
      <c r="M265" s="276">
        <f t="shared" si="786"/>
        <v>0</v>
      </c>
      <c r="N265" s="276">
        <f t="shared" ref="N265:U265" si="794">N264</f>
        <v>1</v>
      </c>
      <c r="O265" s="276">
        <f t="shared" si="794"/>
        <v>0</v>
      </c>
      <c r="P265" s="276">
        <f t="shared" si="794"/>
        <v>0</v>
      </c>
      <c r="Q265" s="276">
        <f t="shared" si="794"/>
        <v>0</v>
      </c>
      <c r="R265" s="276">
        <f t="shared" si="794"/>
        <v>0</v>
      </c>
      <c r="S265" s="276">
        <f t="shared" si="794"/>
        <v>0</v>
      </c>
      <c r="T265" s="276">
        <f t="shared" si="794"/>
        <v>0</v>
      </c>
      <c r="U265" s="276">
        <f t="shared" si="794"/>
        <v>0</v>
      </c>
      <c r="V265" s="276">
        <f t="shared" si="780"/>
        <v>0</v>
      </c>
      <c r="W265" s="276">
        <f t="shared" si="780"/>
        <v>1</v>
      </c>
      <c r="X265" s="276">
        <f t="shared" si="780"/>
        <v>1</v>
      </c>
      <c r="Y265" s="276">
        <f t="shared" si="780"/>
        <v>0</v>
      </c>
      <c r="Z265" s="276">
        <f t="shared" si="780"/>
        <v>0</v>
      </c>
      <c r="AA265" s="276">
        <f t="shared" si="780"/>
        <v>0</v>
      </c>
      <c r="AB265" s="276">
        <f t="shared" si="780"/>
        <v>0</v>
      </c>
      <c r="AC265" s="276">
        <f t="shared" si="780"/>
        <v>0</v>
      </c>
      <c r="AD265" s="276">
        <f t="shared" ref="AD265:AH265" si="795">AD264</f>
        <v>0</v>
      </c>
      <c r="AE265" s="276">
        <f t="shared" si="795"/>
        <v>1</v>
      </c>
      <c r="AF265" s="276">
        <f t="shared" si="795"/>
        <v>0</v>
      </c>
      <c r="AG265" s="276">
        <f t="shared" si="795"/>
        <v>0</v>
      </c>
      <c r="AH265" s="276">
        <f t="shared" si="795"/>
        <v>1</v>
      </c>
      <c r="AI265" s="276">
        <f t="shared" ref="AI265:AJ265" si="796">AI264</f>
        <v>0</v>
      </c>
      <c r="AJ265" s="276">
        <f t="shared" si="796"/>
        <v>0</v>
      </c>
      <c r="AK265" s="276">
        <f t="shared" si="780"/>
        <v>0</v>
      </c>
    </row>
    <row r="266" spans="1:37" s="261" customFormat="1" ht="12" customHeight="1" x14ac:dyDescent="0.2">
      <c r="A266" s="262" t="s">
        <v>486</v>
      </c>
      <c r="B266" s="263" t="str">
        <f t="shared" si="750"/>
        <v>HC1200</v>
      </c>
      <c r="C266" s="264"/>
      <c r="D266" s="265">
        <f t="shared" si="629"/>
        <v>600</v>
      </c>
      <c r="E266" s="265">
        <f t="shared" si="751"/>
        <v>1900</v>
      </c>
      <c r="F266" s="264">
        <v>2.96</v>
      </c>
      <c r="G266" s="264" t="str">
        <f>G265</f>
        <v>1,26</v>
      </c>
      <c r="H266" s="264">
        <f t="shared" si="771"/>
        <v>2394</v>
      </c>
      <c r="I266" s="264" t="str">
        <f t="shared" si="752"/>
        <v>1082x1200x1130</v>
      </c>
      <c r="J266" s="264" t="str">
        <f t="shared" si="753"/>
        <v>2000</v>
      </c>
      <c r="K266" s="264" t="str">
        <f t="shared" si="754"/>
        <v>380</v>
      </c>
      <c r="L266" s="264" t="str">
        <f t="shared" si="790"/>
        <v>120</v>
      </c>
      <c r="M266" s="276">
        <f t="shared" si="786"/>
        <v>0</v>
      </c>
      <c r="N266" s="276">
        <f t="shared" ref="N266:U266" si="797">N265</f>
        <v>1</v>
      </c>
      <c r="O266" s="276">
        <f t="shared" si="797"/>
        <v>0</v>
      </c>
      <c r="P266" s="276">
        <f t="shared" si="797"/>
        <v>0</v>
      </c>
      <c r="Q266" s="276">
        <f t="shared" si="797"/>
        <v>0</v>
      </c>
      <c r="R266" s="276">
        <f t="shared" si="797"/>
        <v>0</v>
      </c>
      <c r="S266" s="276">
        <f t="shared" si="797"/>
        <v>0</v>
      </c>
      <c r="T266" s="276">
        <f t="shared" si="797"/>
        <v>0</v>
      </c>
      <c r="U266" s="276">
        <f t="shared" si="797"/>
        <v>0</v>
      </c>
      <c r="V266" s="276">
        <f t="shared" si="780"/>
        <v>0</v>
      </c>
      <c r="W266" s="276">
        <f t="shared" si="780"/>
        <v>1</v>
      </c>
      <c r="X266" s="276">
        <f t="shared" si="780"/>
        <v>1</v>
      </c>
      <c r="Y266" s="276">
        <f t="shared" si="780"/>
        <v>0</v>
      </c>
      <c r="Z266" s="276">
        <f t="shared" si="780"/>
        <v>0</v>
      </c>
      <c r="AA266" s="276">
        <f t="shared" si="780"/>
        <v>0</v>
      </c>
      <c r="AB266" s="276">
        <f t="shared" si="780"/>
        <v>0</v>
      </c>
      <c r="AC266" s="276">
        <f t="shared" si="780"/>
        <v>0</v>
      </c>
      <c r="AD266" s="276">
        <f t="shared" ref="AD266:AH266" si="798">AD265</f>
        <v>0</v>
      </c>
      <c r="AE266" s="276">
        <f t="shared" si="798"/>
        <v>1</v>
      </c>
      <c r="AF266" s="276">
        <f t="shared" si="798"/>
        <v>0</v>
      </c>
      <c r="AG266" s="276">
        <f t="shared" si="798"/>
        <v>0</v>
      </c>
      <c r="AH266" s="276">
        <f t="shared" si="798"/>
        <v>1</v>
      </c>
      <c r="AI266" s="276">
        <f t="shared" ref="AI266:AJ266" si="799">AI265</f>
        <v>0</v>
      </c>
      <c r="AJ266" s="276">
        <f t="shared" si="799"/>
        <v>0</v>
      </c>
      <c r="AK266" s="276">
        <f t="shared" si="780"/>
        <v>0</v>
      </c>
    </row>
    <row r="267" spans="1:37" s="261" customFormat="1" ht="12" customHeight="1" x14ac:dyDescent="0.2">
      <c r="A267" s="262" t="s">
        <v>486</v>
      </c>
      <c r="B267" s="263" t="str">
        <f t="shared" si="750"/>
        <v>HC1200</v>
      </c>
      <c r="C267" s="264"/>
      <c r="D267" s="265">
        <f t="shared" si="629"/>
        <v>600</v>
      </c>
      <c r="E267" s="265">
        <f t="shared" si="751"/>
        <v>1900</v>
      </c>
      <c r="F267" s="264">
        <v>3.55</v>
      </c>
      <c r="G267" s="264" t="str">
        <f>G266</f>
        <v>1,26</v>
      </c>
      <c r="H267" s="264">
        <f t="shared" si="771"/>
        <v>2394</v>
      </c>
      <c r="I267" s="264" t="str">
        <f t="shared" si="752"/>
        <v>1082x1200x1130</v>
      </c>
      <c r="J267" s="264" t="str">
        <f t="shared" si="753"/>
        <v>2000</v>
      </c>
      <c r="K267" s="264" t="str">
        <f t="shared" si="754"/>
        <v>380</v>
      </c>
      <c r="L267" s="264" t="str">
        <f t="shared" si="790"/>
        <v>120</v>
      </c>
      <c r="M267" s="276">
        <f t="shared" si="786"/>
        <v>0</v>
      </c>
      <c r="N267" s="276">
        <f t="shared" ref="N267:U267" si="800">N266</f>
        <v>1</v>
      </c>
      <c r="O267" s="276">
        <f t="shared" si="800"/>
        <v>0</v>
      </c>
      <c r="P267" s="276">
        <f t="shared" si="800"/>
        <v>0</v>
      </c>
      <c r="Q267" s="276">
        <f t="shared" si="800"/>
        <v>0</v>
      </c>
      <c r="R267" s="276">
        <f t="shared" si="800"/>
        <v>0</v>
      </c>
      <c r="S267" s="276">
        <f t="shared" si="800"/>
        <v>0</v>
      </c>
      <c r="T267" s="276">
        <f t="shared" si="800"/>
        <v>0</v>
      </c>
      <c r="U267" s="276">
        <f t="shared" si="800"/>
        <v>0</v>
      </c>
      <c r="V267" s="276">
        <f t="shared" si="780"/>
        <v>0</v>
      </c>
      <c r="W267" s="276">
        <f t="shared" si="780"/>
        <v>1</v>
      </c>
      <c r="X267" s="276">
        <f t="shared" si="780"/>
        <v>1</v>
      </c>
      <c r="Y267" s="276">
        <f t="shared" si="780"/>
        <v>0</v>
      </c>
      <c r="Z267" s="276">
        <f t="shared" si="780"/>
        <v>0</v>
      </c>
      <c r="AA267" s="276">
        <f t="shared" si="780"/>
        <v>0</v>
      </c>
      <c r="AB267" s="276">
        <f t="shared" si="780"/>
        <v>0</v>
      </c>
      <c r="AC267" s="276">
        <f t="shared" si="780"/>
        <v>0</v>
      </c>
      <c r="AD267" s="276">
        <f t="shared" ref="AD267:AH267" si="801">AD266</f>
        <v>0</v>
      </c>
      <c r="AE267" s="276">
        <f t="shared" si="801"/>
        <v>1</v>
      </c>
      <c r="AF267" s="276">
        <f t="shared" si="801"/>
        <v>0</v>
      </c>
      <c r="AG267" s="276">
        <f t="shared" si="801"/>
        <v>0</v>
      </c>
      <c r="AH267" s="276">
        <f t="shared" si="801"/>
        <v>1</v>
      </c>
      <c r="AI267" s="276">
        <f t="shared" ref="AI267:AJ267" si="802">AI266</f>
        <v>0</v>
      </c>
      <c r="AJ267" s="276">
        <f t="shared" si="802"/>
        <v>0</v>
      </c>
      <c r="AK267" s="276">
        <f t="shared" si="780"/>
        <v>0</v>
      </c>
    </row>
    <row r="268" spans="1:37" s="261" customFormat="1" ht="12" customHeight="1" x14ac:dyDescent="0.2">
      <c r="A268" s="262" t="s">
        <v>486</v>
      </c>
      <c r="B268" s="263" t="str">
        <f t="shared" si="750"/>
        <v>HC1200</v>
      </c>
      <c r="C268" s="264"/>
      <c r="D268" s="265">
        <f t="shared" si="629"/>
        <v>600</v>
      </c>
      <c r="E268" s="265">
        <f t="shared" si="751"/>
        <v>1900</v>
      </c>
      <c r="F268" s="264">
        <v>3.79</v>
      </c>
      <c r="G268" s="264" t="s">
        <v>306</v>
      </c>
      <c r="H268" s="264">
        <f t="shared" si="771"/>
        <v>2280</v>
      </c>
      <c r="I268" s="264" t="str">
        <f t="shared" si="752"/>
        <v>1082x1200x1130</v>
      </c>
      <c r="J268" s="264" t="str">
        <f t="shared" si="753"/>
        <v>2000</v>
      </c>
      <c r="K268" s="264" t="str">
        <f t="shared" si="754"/>
        <v>380</v>
      </c>
      <c r="L268" s="264" t="str">
        <f t="shared" si="790"/>
        <v>120</v>
      </c>
      <c r="M268" s="276">
        <f t="shared" si="786"/>
        <v>0</v>
      </c>
      <c r="N268" s="276">
        <f t="shared" ref="N268:U268" si="803">N267</f>
        <v>1</v>
      </c>
      <c r="O268" s="276">
        <f t="shared" si="803"/>
        <v>0</v>
      </c>
      <c r="P268" s="276">
        <f t="shared" si="803"/>
        <v>0</v>
      </c>
      <c r="Q268" s="276">
        <f t="shared" si="803"/>
        <v>0</v>
      </c>
      <c r="R268" s="276">
        <f t="shared" si="803"/>
        <v>0</v>
      </c>
      <c r="S268" s="276">
        <f t="shared" si="803"/>
        <v>0</v>
      </c>
      <c r="T268" s="276">
        <f t="shared" si="803"/>
        <v>0</v>
      </c>
      <c r="U268" s="276">
        <f t="shared" si="803"/>
        <v>0</v>
      </c>
      <c r="V268" s="276">
        <f t="shared" si="780"/>
        <v>0</v>
      </c>
      <c r="W268" s="276">
        <f t="shared" si="780"/>
        <v>1</v>
      </c>
      <c r="X268" s="276">
        <f t="shared" si="780"/>
        <v>1</v>
      </c>
      <c r="Y268" s="276">
        <f t="shared" si="780"/>
        <v>0</v>
      </c>
      <c r="Z268" s="276">
        <f t="shared" si="780"/>
        <v>0</v>
      </c>
      <c r="AA268" s="276">
        <f t="shared" si="780"/>
        <v>0</v>
      </c>
      <c r="AB268" s="276">
        <f t="shared" si="780"/>
        <v>0</v>
      </c>
      <c r="AC268" s="276">
        <f t="shared" si="780"/>
        <v>0</v>
      </c>
      <c r="AD268" s="276">
        <f t="shared" ref="AD268:AH268" si="804">AD267</f>
        <v>0</v>
      </c>
      <c r="AE268" s="276">
        <f t="shared" si="804"/>
        <v>1</v>
      </c>
      <c r="AF268" s="276">
        <f t="shared" si="804"/>
        <v>0</v>
      </c>
      <c r="AG268" s="276">
        <f t="shared" si="804"/>
        <v>0</v>
      </c>
      <c r="AH268" s="276">
        <f t="shared" si="804"/>
        <v>1</v>
      </c>
      <c r="AI268" s="276">
        <f t="shared" ref="AI268:AJ268" si="805">AI267</f>
        <v>0</v>
      </c>
      <c r="AJ268" s="276">
        <f t="shared" si="805"/>
        <v>0</v>
      </c>
      <c r="AK268" s="276">
        <f t="shared" si="780"/>
        <v>0</v>
      </c>
    </row>
    <row r="269" spans="1:37" s="261" customFormat="1" ht="12" customHeight="1" x14ac:dyDescent="0.2">
      <c r="A269" s="262" t="s">
        <v>486</v>
      </c>
      <c r="B269" s="263" t="str">
        <f t="shared" si="750"/>
        <v>HC1200</v>
      </c>
      <c r="C269" s="264"/>
      <c r="D269" s="265">
        <f t="shared" ref="D269:D300" si="806">D268</f>
        <v>600</v>
      </c>
      <c r="E269" s="265">
        <f t="shared" si="751"/>
        <v>1900</v>
      </c>
      <c r="F269" s="264">
        <v>4.05</v>
      </c>
      <c r="G269" s="264" t="s">
        <v>307</v>
      </c>
      <c r="H269" s="264">
        <f t="shared" si="771"/>
        <v>2071</v>
      </c>
      <c r="I269" s="264" t="str">
        <f t="shared" si="752"/>
        <v>1082x1200x1130</v>
      </c>
      <c r="J269" s="264" t="str">
        <f t="shared" si="753"/>
        <v>2000</v>
      </c>
      <c r="K269" s="264" t="str">
        <f t="shared" si="754"/>
        <v>380</v>
      </c>
      <c r="L269" s="264" t="str">
        <f t="shared" si="790"/>
        <v>120</v>
      </c>
      <c r="M269" s="276">
        <f t="shared" si="786"/>
        <v>0</v>
      </c>
      <c r="N269" s="276">
        <f t="shared" ref="N269:U269" si="807">N268</f>
        <v>1</v>
      </c>
      <c r="O269" s="276">
        <f t="shared" si="807"/>
        <v>0</v>
      </c>
      <c r="P269" s="276">
        <f t="shared" si="807"/>
        <v>0</v>
      </c>
      <c r="Q269" s="276">
        <f t="shared" si="807"/>
        <v>0</v>
      </c>
      <c r="R269" s="276">
        <f t="shared" si="807"/>
        <v>0</v>
      </c>
      <c r="S269" s="276">
        <f t="shared" si="807"/>
        <v>0</v>
      </c>
      <c r="T269" s="276">
        <f t="shared" si="807"/>
        <v>0</v>
      </c>
      <c r="U269" s="276">
        <f t="shared" si="807"/>
        <v>0</v>
      </c>
      <c r="V269" s="276">
        <f t="shared" si="780"/>
        <v>0</v>
      </c>
      <c r="W269" s="276">
        <f t="shared" si="780"/>
        <v>1</v>
      </c>
      <c r="X269" s="276">
        <f t="shared" si="780"/>
        <v>1</v>
      </c>
      <c r="Y269" s="276">
        <f t="shared" si="780"/>
        <v>0</v>
      </c>
      <c r="Z269" s="276">
        <f t="shared" si="780"/>
        <v>0</v>
      </c>
      <c r="AA269" s="276">
        <f t="shared" si="780"/>
        <v>0</v>
      </c>
      <c r="AB269" s="276">
        <f t="shared" si="780"/>
        <v>0</v>
      </c>
      <c r="AC269" s="276">
        <f t="shared" si="780"/>
        <v>0</v>
      </c>
      <c r="AD269" s="276">
        <f t="shared" ref="AD269:AH269" si="808">AD268</f>
        <v>0</v>
      </c>
      <c r="AE269" s="276">
        <f t="shared" si="808"/>
        <v>1</v>
      </c>
      <c r="AF269" s="276">
        <f t="shared" si="808"/>
        <v>0</v>
      </c>
      <c r="AG269" s="276">
        <f t="shared" si="808"/>
        <v>0</v>
      </c>
      <c r="AH269" s="276">
        <f t="shared" si="808"/>
        <v>1</v>
      </c>
      <c r="AI269" s="276">
        <f t="shared" ref="AI269:AJ269" si="809">AI268</f>
        <v>0</v>
      </c>
      <c r="AJ269" s="276">
        <f t="shared" si="809"/>
        <v>0</v>
      </c>
      <c r="AK269" s="276">
        <f t="shared" si="780"/>
        <v>0</v>
      </c>
    </row>
    <row r="270" spans="1:37" s="261" customFormat="1" ht="12" customHeight="1" x14ac:dyDescent="0.2">
      <c r="A270" s="262" t="s">
        <v>486</v>
      </c>
      <c r="B270" s="263" t="str">
        <f t="shared" si="750"/>
        <v>HC1200</v>
      </c>
      <c r="C270" s="264"/>
      <c r="D270" s="265">
        <f t="shared" si="806"/>
        <v>600</v>
      </c>
      <c r="E270" s="265">
        <f t="shared" si="751"/>
        <v>1900</v>
      </c>
      <c r="F270" s="264">
        <v>4.2</v>
      </c>
      <c r="G270" s="264" t="s">
        <v>308</v>
      </c>
      <c r="H270" s="264">
        <f t="shared" si="771"/>
        <v>1805</v>
      </c>
      <c r="I270" s="264" t="str">
        <f t="shared" si="752"/>
        <v>1082x1200x1130</v>
      </c>
      <c r="J270" s="264" t="str">
        <f t="shared" si="753"/>
        <v>2000</v>
      </c>
      <c r="K270" s="264" t="str">
        <f t="shared" si="754"/>
        <v>380</v>
      </c>
      <c r="L270" s="264" t="str">
        <f t="shared" si="790"/>
        <v>120</v>
      </c>
      <c r="M270" s="276">
        <f t="shared" si="786"/>
        <v>0</v>
      </c>
      <c r="N270" s="276">
        <f t="shared" ref="N270:U270" si="810">N269</f>
        <v>1</v>
      </c>
      <c r="O270" s="276">
        <f t="shared" si="810"/>
        <v>0</v>
      </c>
      <c r="P270" s="276">
        <f t="shared" si="810"/>
        <v>0</v>
      </c>
      <c r="Q270" s="276">
        <f t="shared" si="810"/>
        <v>0</v>
      </c>
      <c r="R270" s="276">
        <f t="shared" si="810"/>
        <v>0</v>
      </c>
      <c r="S270" s="276">
        <f t="shared" si="810"/>
        <v>0</v>
      </c>
      <c r="T270" s="276">
        <f t="shared" si="810"/>
        <v>0</v>
      </c>
      <c r="U270" s="276">
        <f t="shared" si="810"/>
        <v>0</v>
      </c>
      <c r="V270" s="276">
        <f t="shared" si="780"/>
        <v>0</v>
      </c>
      <c r="W270" s="276">
        <f t="shared" si="780"/>
        <v>1</v>
      </c>
      <c r="X270" s="276">
        <f t="shared" si="780"/>
        <v>1</v>
      </c>
      <c r="Y270" s="276">
        <f t="shared" si="780"/>
        <v>0</v>
      </c>
      <c r="Z270" s="276">
        <f t="shared" si="780"/>
        <v>0</v>
      </c>
      <c r="AA270" s="276">
        <f t="shared" si="780"/>
        <v>0</v>
      </c>
      <c r="AB270" s="276">
        <f t="shared" si="780"/>
        <v>0</v>
      </c>
      <c r="AC270" s="276">
        <f t="shared" si="780"/>
        <v>0</v>
      </c>
      <c r="AD270" s="276">
        <f t="shared" ref="AD270:AH270" si="811">AD269</f>
        <v>0</v>
      </c>
      <c r="AE270" s="276">
        <f t="shared" si="811"/>
        <v>1</v>
      </c>
      <c r="AF270" s="276">
        <f t="shared" si="811"/>
        <v>0</v>
      </c>
      <c r="AG270" s="276">
        <f t="shared" si="811"/>
        <v>0</v>
      </c>
      <c r="AH270" s="276">
        <f t="shared" si="811"/>
        <v>1</v>
      </c>
      <c r="AI270" s="276">
        <f t="shared" ref="AI270:AJ270" si="812">AI269</f>
        <v>0</v>
      </c>
      <c r="AJ270" s="276">
        <f t="shared" si="812"/>
        <v>0</v>
      </c>
      <c r="AK270" s="276">
        <f t="shared" si="780"/>
        <v>0</v>
      </c>
    </row>
    <row r="271" spans="1:37" s="261" customFormat="1" ht="12" customHeight="1" x14ac:dyDescent="0.2">
      <c r="A271" s="262" t="s">
        <v>486</v>
      </c>
      <c r="B271" s="263" t="str">
        <f t="shared" si="750"/>
        <v>HC1200</v>
      </c>
      <c r="C271" s="264"/>
      <c r="D271" s="265">
        <f t="shared" si="806"/>
        <v>600</v>
      </c>
      <c r="E271" s="265">
        <f t="shared" si="751"/>
        <v>1900</v>
      </c>
      <c r="F271" s="264">
        <v>4.47</v>
      </c>
      <c r="G271" s="264" t="s">
        <v>309</v>
      </c>
      <c r="H271" s="264">
        <f t="shared" si="771"/>
        <v>1672</v>
      </c>
      <c r="I271" s="264" t="str">
        <f t="shared" si="752"/>
        <v>1082x1200x1130</v>
      </c>
      <c r="J271" s="264" t="str">
        <f t="shared" si="753"/>
        <v>2000</v>
      </c>
      <c r="K271" s="264" t="str">
        <f t="shared" si="754"/>
        <v>380</v>
      </c>
      <c r="L271" s="264" t="str">
        <f t="shared" si="790"/>
        <v>120</v>
      </c>
      <c r="M271" s="276">
        <f t="shared" si="786"/>
        <v>0</v>
      </c>
      <c r="N271" s="276">
        <f t="shared" ref="N271:U271" si="813">N270</f>
        <v>1</v>
      </c>
      <c r="O271" s="276">
        <f t="shared" si="813"/>
        <v>0</v>
      </c>
      <c r="P271" s="276">
        <f t="shared" si="813"/>
        <v>0</v>
      </c>
      <c r="Q271" s="276">
        <f t="shared" si="813"/>
        <v>0</v>
      </c>
      <c r="R271" s="276">
        <f t="shared" si="813"/>
        <v>0</v>
      </c>
      <c r="S271" s="276">
        <f t="shared" si="813"/>
        <v>0</v>
      </c>
      <c r="T271" s="276">
        <f t="shared" si="813"/>
        <v>0</v>
      </c>
      <c r="U271" s="276">
        <f t="shared" si="813"/>
        <v>0</v>
      </c>
      <c r="V271" s="276">
        <f t="shared" si="780"/>
        <v>0</v>
      </c>
      <c r="W271" s="276">
        <f t="shared" si="780"/>
        <v>1</v>
      </c>
      <c r="X271" s="276">
        <f t="shared" si="780"/>
        <v>1</v>
      </c>
      <c r="Y271" s="276">
        <f t="shared" si="780"/>
        <v>0</v>
      </c>
      <c r="Z271" s="276">
        <f t="shared" si="780"/>
        <v>0</v>
      </c>
      <c r="AA271" s="276">
        <f t="shared" si="780"/>
        <v>0</v>
      </c>
      <c r="AB271" s="276">
        <f t="shared" si="780"/>
        <v>0</v>
      </c>
      <c r="AC271" s="276">
        <f t="shared" si="780"/>
        <v>0</v>
      </c>
      <c r="AD271" s="276">
        <f t="shared" ref="AD271:AH271" si="814">AD270</f>
        <v>0</v>
      </c>
      <c r="AE271" s="276">
        <f t="shared" si="814"/>
        <v>1</v>
      </c>
      <c r="AF271" s="276">
        <f t="shared" si="814"/>
        <v>0</v>
      </c>
      <c r="AG271" s="276">
        <f t="shared" si="814"/>
        <v>0</v>
      </c>
      <c r="AH271" s="276">
        <f t="shared" si="814"/>
        <v>1</v>
      </c>
      <c r="AI271" s="276">
        <f t="shared" ref="AI271:AJ271" si="815">AI270</f>
        <v>0</v>
      </c>
      <c r="AJ271" s="276">
        <f t="shared" si="815"/>
        <v>0</v>
      </c>
      <c r="AK271" s="276">
        <f t="shared" si="780"/>
        <v>0</v>
      </c>
    </row>
    <row r="272" spans="1:37" s="261" customFormat="1" ht="12" customHeight="1" x14ac:dyDescent="0.2">
      <c r="A272" s="262" t="s">
        <v>486</v>
      </c>
      <c r="B272" s="263" t="s">
        <v>179</v>
      </c>
      <c r="C272" s="264"/>
      <c r="D272" s="265">
        <v>600</v>
      </c>
      <c r="E272" s="265">
        <v>1800</v>
      </c>
      <c r="F272" s="264">
        <v>3.74</v>
      </c>
      <c r="G272" s="264" t="s">
        <v>310</v>
      </c>
      <c r="H272" s="264">
        <f t="shared" si="771"/>
        <v>2277</v>
      </c>
      <c r="I272" s="264" t="s">
        <v>322</v>
      </c>
      <c r="J272" s="264" t="s">
        <v>41</v>
      </c>
      <c r="K272" s="264" t="s">
        <v>260</v>
      </c>
      <c r="L272" s="264" t="s">
        <v>51</v>
      </c>
      <c r="M272" s="276">
        <f t="shared" si="786"/>
        <v>0</v>
      </c>
      <c r="N272" s="276">
        <f t="shared" ref="N272:U272" si="816">N271</f>
        <v>1</v>
      </c>
      <c r="O272" s="276">
        <f t="shared" si="816"/>
        <v>0</v>
      </c>
      <c r="P272" s="276">
        <f t="shared" si="816"/>
        <v>0</v>
      </c>
      <c r="Q272" s="276">
        <f t="shared" si="816"/>
        <v>0</v>
      </c>
      <c r="R272" s="276">
        <f t="shared" si="816"/>
        <v>0</v>
      </c>
      <c r="S272" s="276">
        <f t="shared" si="816"/>
        <v>0</v>
      </c>
      <c r="T272" s="276">
        <f t="shared" si="816"/>
        <v>0</v>
      </c>
      <c r="U272" s="276">
        <f t="shared" si="816"/>
        <v>0</v>
      </c>
      <c r="V272" s="276">
        <f t="shared" si="780"/>
        <v>0</v>
      </c>
      <c r="W272" s="276">
        <f t="shared" si="780"/>
        <v>1</v>
      </c>
      <c r="X272" s="276">
        <f t="shared" si="780"/>
        <v>1</v>
      </c>
      <c r="Y272" s="276">
        <f t="shared" si="780"/>
        <v>0</v>
      </c>
      <c r="Z272" s="276">
        <f t="shared" si="780"/>
        <v>0</v>
      </c>
      <c r="AA272" s="276">
        <f t="shared" si="780"/>
        <v>0</v>
      </c>
      <c r="AB272" s="276">
        <f t="shared" si="780"/>
        <v>0</v>
      </c>
      <c r="AC272" s="276">
        <f t="shared" si="780"/>
        <v>0</v>
      </c>
      <c r="AD272" s="276">
        <f t="shared" ref="AD272:AH272" si="817">AD271</f>
        <v>0</v>
      </c>
      <c r="AE272" s="276">
        <f t="shared" si="817"/>
        <v>1</v>
      </c>
      <c r="AF272" s="276">
        <f t="shared" si="817"/>
        <v>0</v>
      </c>
      <c r="AG272" s="276">
        <f t="shared" si="817"/>
        <v>0</v>
      </c>
      <c r="AH272" s="276">
        <f t="shared" si="817"/>
        <v>1</v>
      </c>
      <c r="AI272" s="276">
        <v>1</v>
      </c>
      <c r="AJ272" s="276">
        <f t="shared" ref="AJ272" si="818">AJ271</f>
        <v>0</v>
      </c>
      <c r="AK272" s="276">
        <f t="shared" si="780"/>
        <v>0</v>
      </c>
    </row>
    <row r="273" spans="1:38" s="261" customFormat="1" ht="12" customHeight="1" x14ac:dyDescent="0.2">
      <c r="A273" s="262" t="s">
        <v>486</v>
      </c>
      <c r="B273" s="263" t="str">
        <f t="shared" si="750"/>
        <v>HC1200/1</v>
      </c>
      <c r="C273" s="264"/>
      <c r="D273" s="265">
        <f t="shared" si="806"/>
        <v>600</v>
      </c>
      <c r="E273" s="265">
        <f t="shared" si="751"/>
        <v>1800</v>
      </c>
      <c r="F273" s="264">
        <v>3.95</v>
      </c>
      <c r="G273" s="264" t="str">
        <f>G272</f>
        <v>1,265</v>
      </c>
      <c r="H273" s="264">
        <f t="shared" si="771"/>
        <v>2277</v>
      </c>
      <c r="I273" s="264" t="str">
        <f t="shared" si="752"/>
        <v>1096x1260x1270</v>
      </c>
      <c r="J273" s="264" t="str">
        <f t="shared" si="753"/>
        <v>2500</v>
      </c>
      <c r="K273" s="264" t="str">
        <f t="shared" si="754"/>
        <v>450</v>
      </c>
      <c r="L273" s="264" t="str">
        <f>L272</f>
        <v>140</v>
      </c>
      <c r="M273" s="276">
        <f t="shared" si="786"/>
        <v>0</v>
      </c>
      <c r="N273" s="276">
        <f t="shared" ref="N273:U273" si="819">N272</f>
        <v>1</v>
      </c>
      <c r="O273" s="276">
        <f t="shared" si="819"/>
        <v>0</v>
      </c>
      <c r="P273" s="276">
        <f t="shared" si="819"/>
        <v>0</v>
      </c>
      <c r="Q273" s="276">
        <f t="shared" si="819"/>
        <v>0</v>
      </c>
      <c r="R273" s="276">
        <f t="shared" si="819"/>
        <v>0</v>
      </c>
      <c r="S273" s="276">
        <f t="shared" si="819"/>
        <v>0</v>
      </c>
      <c r="T273" s="276">
        <f t="shared" si="819"/>
        <v>0</v>
      </c>
      <c r="U273" s="276">
        <f t="shared" si="819"/>
        <v>0</v>
      </c>
      <c r="V273" s="276">
        <f t="shared" si="780"/>
        <v>0</v>
      </c>
      <c r="W273" s="276">
        <f t="shared" si="780"/>
        <v>1</v>
      </c>
      <c r="X273" s="276">
        <f t="shared" si="780"/>
        <v>1</v>
      </c>
      <c r="Y273" s="276">
        <f t="shared" si="780"/>
        <v>0</v>
      </c>
      <c r="Z273" s="276">
        <f t="shared" si="780"/>
        <v>0</v>
      </c>
      <c r="AA273" s="276">
        <f t="shared" si="780"/>
        <v>0</v>
      </c>
      <c r="AB273" s="276">
        <f t="shared" si="780"/>
        <v>0</v>
      </c>
      <c r="AC273" s="276">
        <f t="shared" si="780"/>
        <v>0</v>
      </c>
      <c r="AD273" s="276">
        <f t="shared" ref="AD273:AH273" si="820">AD272</f>
        <v>0</v>
      </c>
      <c r="AE273" s="276">
        <f t="shared" si="820"/>
        <v>1</v>
      </c>
      <c r="AF273" s="276">
        <f t="shared" si="820"/>
        <v>0</v>
      </c>
      <c r="AG273" s="276">
        <f t="shared" si="820"/>
        <v>0</v>
      </c>
      <c r="AH273" s="276">
        <f t="shared" si="820"/>
        <v>1</v>
      </c>
      <c r="AI273" s="276">
        <f t="shared" ref="AI273:AJ273" si="821">AI272</f>
        <v>1</v>
      </c>
      <c r="AJ273" s="276">
        <f t="shared" si="821"/>
        <v>0</v>
      </c>
      <c r="AK273" s="276">
        <f t="shared" si="780"/>
        <v>0</v>
      </c>
    </row>
    <row r="274" spans="1:38" s="261" customFormat="1" ht="12" customHeight="1" x14ac:dyDescent="0.2">
      <c r="A274" s="262" t="s">
        <v>486</v>
      </c>
      <c r="B274" s="263" t="str">
        <f t="shared" si="750"/>
        <v>HC1200/1</v>
      </c>
      <c r="C274" s="264"/>
      <c r="D274" s="265">
        <f t="shared" si="806"/>
        <v>600</v>
      </c>
      <c r="E274" s="265">
        <f t="shared" si="751"/>
        <v>1800</v>
      </c>
      <c r="F274" s="264">
        <v>4.45</v>
      </c>
      <c r="G274" s="264" t="str">
        <f>G273</f>
        <v>1,265</v>
      </c>
      <c r="H274" s="264">
        <f t="shared" si="771"/>
        <v>2277</v>
      </c>
      <c r="I274" s="264" t="str">
        <f t="shared" si="752"/>
        <v>1096x1260x1270</v>
      </c>
      <c r="J274" s="264" t="str">
        <f t="shared" si="753"/>
        <v>2500</v>
      </c>
      <c r="K274" s="264" t="str">
        <f t="shared" si="754"/>
        <v>450</v>
      </c>
      <c r="L274" s="264" t="str">
        <f>L273</f>
        <v>140</v>
      </c>
      <c r="M274" s="276">
        <f t="shared" si="786"/>
        <v>0</v>
      </c>
      <c r="N274" s="276">
        <f t="shared" ref="N274:U274" si="822">N273</f>
        <v>1</v>
      </c>
      <c r="O274" s="276">
        <f t="shared" si="822"/>
        <v>0</v>
      </c>
      <c r="P274" s="276">
        <f t="shared" si="822"/>
        <v>0</v>
      </c>
      <c r="Q274" s="276">
        <f t="shared" si="822"/>
        <v>0</v>
      </c>
      <c r="R274" s="276">
        <f t="shared" si="822"/>
        <v>0</v>
      </c>
      <c r="S274" s="276">
        <f t="shared" si="822"/>
        <v>0</v>
      </c>
      <c r="T274" s="276">
        <f t="shared" si="822"/>
        <v>0</v>
      </c>
      <c r="U274" s="276">
        <f t="shared" si="822"/>
        <v>0</v>
      </c>
      <c r="V274" s="276">
        <f t="shared" si="780"/>
        <v>0</v>
      </c>
      <c r="W274" s="276">
        <f t="shared" si="780"/>
        <v>1</v>
      </c>
      <c r="X274" s="276">
        <f t="shared" si="780"/>
        <v>1</v>
      </c>
      <c r="Y274" s="276">
        <f t="shared" si="780"/>
        <v>0</v>
      </c>
      <c r="Z274" s="276">
        <f t="shared" si="780"/>
        <v>0</v>
      </c>
      <c r="AA274" s="276">
        <f t="shared" si="780"/>
        <v>0</v>
      </c>
      <c r="AB274" s="276">
        <f t="shared" si="780"/>
        <v>0</v>
      </c>
      <c r="AC274" s="276">
        <f t="shared" si="780"/>
        <v>0</v>
      </c>
      <c r="AD274" s="276">
        <f t="shared" ref="AD274:AH274" si="823">AD273</f>
        <v>0</v>
      </c>
      <c r="AE274" s="276">
        <f t="shared" si="823"/>
        <v>1</v>
      </c>
      <c r="AF274" s="276">
        <f t="shared" si="823"/>
        <v>0</v>
      </c>
      <c r="AG274" s="276">
        <f t="shared" si="823"/>
        <v>0</v>
      </c>
      <c r="AH274" s="276">
        <f t="shared" si="823"/>
        <v>1</v>
      </c>
      <c r="AI274" s="276">
        <f t="shared" ref="AI274:AJ274" si="824">AI273</f>
        <v>1</v>
      </c>
      <c r="AJ274" s="276">
        <f t="shared" si="824"/>
        <v>0</v>
      </c>
      <c r="AK274" s="276">
        <f t="shared" si="780"/>
        <v>0</v>
      </c>
    </row>
    <row r="275" spans="1:38" s="261" customFormat="1" ht="12" customHeight="1" x14ac:dyDescent="0.2">
      <c r="A275" s="262" t="s">
        <v>486</v>
      </c>
      <c r="B275" s="263" t="str">
        <f t="shared" si="750"/>
        <v>HC1200/1</v>
      </c>
      <c r="C275" s="264"/>
      <c r="D275" s="265">
        <f t="shared" si="806"/>
        <v>600</v>
      </c>
      <c r="E275" s="265">
        <f t="shared" si="751"/>
        <v>1800</v>
      </c>
      <c r="F275" s="264">
        <v>5</v>
      </c>
      <c r="G275" s="264" t="s">
        <v>311</v>
      </c>
      <c r="H275" s="264">
        <f t="shared" si="771"/>
        <v>2039.4</v>
      </c>
      <c r="I275" s="264" t="str">
        <f t="shared" si="752"/>
        <v>1096x1260x1270</v>
      </c>
      <c r="J275" s="264" t="str">
        <f t="shared" si="753"/>
        <v>2500</v>
      </c>
      <c r="K275" s="264" t="str">
        <f t="shared" si="754"/>
        <v>450</v>
      </c>
      <c r="L275" s="264" t="str">
        <f>L274</f>
        <v>140</v>
      </c>
      <c r="M275" s="276">
        <f t="shared" si="786"/>
        <v>0</v>
      </c>
      <c r="N275" s="276">
        <f t="shared" ref="N275:U275" si="825">N274</f>
        <v>1</v>
      </c>
      <c r="O275" s="276">
        <f t="shared" si="825"/>
        <v>0</v>
      </c>
      <c r="P275" s="276">
        <f t="shared" si="825"/>
        <v>0</v>
      </c>
      <c r="Q275" s="276">
        <f t="shared" si="825"/>
        <v>0</v>
      </c>
      <c r="R275" s="276">
        <f t="shared" si="825"/>
        <v>0</v>
      </c>
      <c r="S275" s="276">
        <f t="shared" si="825"/>
        <v>0</v>
      </c>
      <c r="T275" s="276">
        <f t="shared" si="825"/>
        <v>0</v>
      </c>
      <c r="U275" s="276">
        <f t="shared" si="825"/>
        <v>0</v>
      </c>
      <c r="V275" s="276">
        <f t="shared" si="780"/>
        <v>0</v>
      </c>
      <c r="W275" s="276">
        <f t="shared" si="780"/>
        <v>1</v>
      </c>
      <c r="X275" s="276">
        <f t="shared" si="780"/>
        <v>1</v>
      </c>
      <c r="Y275" s="276">
        <f t="shared" si="780"/>
        <v>0</v>
      </c>
      <c r="Z275" s="276">
        <f t="shared" si="780"/>
        <v>0</v>
      </c>
      <c r="AA275" s="276">
        <f t="shared" si="780"/>
        <v>0</v>
      </c>
      <c r="AB275" s="276">
        <f t="shared" si="780"/>
        <v>0</v>
      </c>
      <c r="AC275" s="276">
        <f t="shared" si="780"/>
        <v>0</v>
      </c>
      <c r="AD275" s="276">
        <f t="shared" ref="AD275:AH275" si="826">AD274</f>
        <v>0</v>
      </c>
      <c r="AE275" s="276">
        <f t="shared" si="826"/>
        <v>1</v>
      </c>
      <c r="AF275" s="276">
        <f t="shared" si="826"/>
        <v>0</v>
      </c>
      <c r="AG275" s="276">
        <f t="shared" si="826"/>
        <v>0</v>
      </c>
      <c r="AH275" s="276">
        <f t="shared" si="826"/>
        <v>1</v>
      </c>
      <c r="AI275" s="276">
        <f t="shared" ref="AI275:AJ275" si="827">AI274</f>
        <v>1</v>
      </c>
      <c r="AJ275" s="276">
        <f t="shared" si="827"/>
        <v>0</v>
      </c>
      <c r="AK275" s="276">
        <f t="shared" si="780"/>
        <v>0</v>
      </c>
    </row>
    <row r="276" spans="1:38" s="261" customFormat="1" ht="12" customHeight="1" x14ac:dyDescent="0.2">
      <c r="A276" s="262" t="s">
        <v>486</v>
      </c>
      <c r="B276" s="263" t="str">
        <f t="shared" si="750"/>
        <v>HC1200/1</v>
      </c>
      <c r="C276" s="264"/>
      <c r="D276" s="265">
        <f t="shared" si="806"/>
        <v>600</v>
      </c>
      <c r="E276" s="265">
        <f t="shared" si="751"/>
        <v>1800</v>
      </c>
      <c r="F276" s="264">
        <v>5.25</v>
      </c>
      <c r="G276" s="264" t="s">
        <v>312</v>
      </c>
      <c r="H276" s="264">
        <f t="shared" si="771"/>
        <v>1702.8</v>
      </c>
      <c r="I276" s="264" t="str">
        <f t="shared" si="752"/>
        <v>1096x1260x1270</v>
      </c>
      <c r="J276" s="264" t="str">
        <f t="shared" si="753"/>
        <v>2500</v>
      </c>
      <c r="K276" s="264" t="str">
        <f t="shared" si="754"/>
        <v>450</v>
      </c>
      <c r="L276" s="264" t="str">
        <f>L275</f>
        <v>140</v>
      </c>
      <c r="M276" s="276">
        <f t="shared" si="786"/>
        <v>0</v>
      </c>
      <c r="N276" s="276">
        <f t="shared" ref="N276:U276" si="828">N275</f>
        <v>1</v>
      </c>
      <c r="O276" s="276">
        <f t="shared" si="828"/>
        <v>0</v>
      </c>
      <c r="P276" s="276">
        <f t="shared" si="828"/>
        <v>0</v>
      </c>
      <c r="Q276" s="276">
        <f t="shared" si="828"/>
        <v>0</v>
      </c>
      <c r="R276" s="276">
        <f t="shared" si="828"/>
        <v>0</v>
      </c>
      <c r="S276" s="276">
        <f t="shared" si="828"/>
        <v>0</v>
      </c>
      <c r="T276" s="276">
        <f t="shared" si="828"/>
        <v>0</v>
      </c>
      <c r="U276" s="276">
        <f t="shared" si="828"/>
        <v>0</v>
      </c>
      <c r="V276" s="276">
        <f t="shared" si="780"/>
        <v>0</v>
      </c>
      <c r="W276" s="276">
        <f t="shared" si="780"/>
        <v>1</v>
      </c>
      <c r="X276" s="276">
        <f t="shared" si="780"/>
        <v>1</v>
      </c>
      <c r="Y276" s="276">
        <f t="shared" si="780"/>
        <v>0</v>
      </c>
      <c r="Z276" s="276">
        <f t="shared" si="780"/>
        <v>0</v>
      </c>
      <c r="AA276" s="276">
        <f t="shared" si="780"/>
        <v>0</v>
      </c>
      <c r="AB276" s="276">
        <f t="shared" si="780"/>
        <v>0</v>
      </c>
      <c r="AC276" s="276">
        <f t="shared" si="780"/>
        <v>0</v>
      </c>
      <c r="AD276" s="276">
        <f t="shared" ref="AD276:AH276" si="829">AD275</f>
        <v>0</v>
      </c>
      <c r="AE276" s="276">
        <f t="shared" si="829"/>
        <v>1</v>
      </c>
      <c r="AF276" s="276">
        <f t="shared" si="829"/>
        <v>0</v>
      </c>
      <c r="AG276" s="276">
        <f t="shared" si="829"/>
        <v>0</v>
      </c>
      <c r="AH276" s="276">
        <f t="shared" si="829"/>
        <v>1</v>
      </c>
      <c r="AI276" s="276">
        <f t="shared" ref="AI276:AJ276" si="830">AI275</f>
        <v>1</v>
      </c>
      <c r="AJ276" s="276">
        <f t="shared" si="830"/>
        <v>0</v>
      </c>
      <c r="AK276" s="276">
        <f t="shared" si="780"/>
        <v>0</v>
      </c>
    </row>
    <row r="277" spans="1:38" s="261" customFormat="1" ht="12" customHeight="1" x14ac:dyDescent="0.2">
      <c r="A277" s="262" t="s">
        <v>486</v>
      </c>
      <c r="B277" s="263" t="str">
        <f t="shared" si="750"/>
        <v>HC1200/1</v>
      </c>
      <c r="C277" s="264"/>
      <c r="D277" s="265">
        <f t="shared" si="806"/>
        <v>600</v>
      </c>
      <c r="E277" s="265">
        <f t="shared" si="751"/>
        <v>1800</v>
      </c>
      <c r="F277" s="264">
        <v>5.58</v>
      </c>
      <c r="G277" s="264" t="s">
        <v>292</v>
      </c>
      <c r="H277" s="264">
        <f t="shared" si="771"/>
        <v>1591.2</v>
      </c>
      <c r="I277" s="264" t="str">
        <f t="shared" si="752"/>
        <v>1096x1260x1270</v>
      </c>
      <c r="J277" s="264" t="str">
        <f t="shared" si="753"/>
        <v>2500</v>
      </c>
      <c r="K277" s="264" t="str">
        <f t="shared" si="754"/>
        <v>450</v>
      </c>
      <c r="L277" s="264" t="str">
        <f>L276</f>
        <v>140</v>
      </c>
      <c r="M277" s="276">
        <f t="shared" si="786"/>
        <v>0</v>
      </c>
      <c r="N277" s="276">
        <f t="shared" ref="N277:U277" si="831">N276</f>
        <v>1</v>
      </c>
      <c r="O277" s="276">
        <f t="shared" si="831"/>
        <v>0</v>
      </c>
      <c r="P277" s="276">
        <f t="shared" si="831"/>
        <v>0</v>
      </c>
      <c r="Q277" s="276">
        <f t="shared" si="831"/>
        <v>0</v>
      </c>
      <c r="R277" s="276">
        <f t="shared" si="831"/>
        <v>0</v>
      </c>
      <c r="S277" s="276">
        <f t="shared" si="831"/>
        <v>0</v>
      </c>
      <c r="T277" s="276">
        <f t="shared" si="831"/>
        <v>0</v>
      </c>
      <c r="U277" s="276">
        <f t="shared" si="831"/>
        <v>0</v>
      </c>
      <c r="V277" s="276">
        <f t="shared" si="780"/>
        <v>0</v>
      </c>
      <c r="W277" s="276">
        <f t="shared" si="780"/>
        <v>1</v>
      </c>
      <c r="X277" s="276">
        <f t="shared" si="780"/>
        <v>1</v>
      </c>
      <c r="Y277" s="276">
        <f t="shared" si="780"/>
        <v>0</v>
      </c>
      <c r="Z277" s="276">
        <f t="shared" si="780"/>
        <v>0</v>
      </c>
      <c r="AA277" s="276">
        <f t="shared" si="780"/>
        <v>0</v>
      </c>
      <c r="AB277" s="276">
        <f t="shared" si="780"/>
        <v>0</v>
      </c>
      <c r="AC277" s="276">
        <f t="shared" si="780"/>
        <v>0</v>
      </c>
      <c r="AD277" s="276">
        <f t="shared" ref="AD277:AH277" si="832">AD276</f>
        <v>0</v>
      </c>
      <c r="AE277" s="276">
        <f t="shared" si="832"/>
        <v>1</v>
      </c>
      <c r="AF277" s="276">
        <f t="shared" si="832"/>
        <v>0</v>
      </c>
      <c r="AG277" s="276">
        <f t="shared" si="832"/>
        <v>0</v>
      </c>
      <c r="AH277" s="276">
        <f t="shared" si="832"/>
        <v>1</v>
      </c>
      <c r="AI277" s="276">
        <f t="shared" ref="AI277:AJ277" si="833">AI276</f>
        <v>1</v>
      </c>
      <c r="AJ277" s="276">
        <f t="shared" si="833"/>
        <v>0</v>
      </c>
      <c r="AK277" s="276">
        <f t="shared" si="780"/>
        <v>0</v>
      </c>
    </row>
    <row r="278" spans="1:38" s="261" customFormat="1" ht="12" customHeight="1" x14ac:dyDescent="0.2">
      <c r="A278" s="262" t="s">
        <v>486</v>
      </c>
      <c r="B278" s="263" t="s">
        <v>180</v>
      </c>
      <c r="C278" s="264"/>
      <c r="D278" s="265">
        <v>1000</v>
      </c>
      <c r="E278" s="265">
        <v>1600</v>
      </c>
      <c r="F278" s="264">
        <v>5.05</v>
      </c>
      <c r="G278" s="264" t="s">
        <v>310</v>
      </c>
      <c r="H278" s="264">
        <f t="shared" si="771"/>
        <v>2023.9999999999998</v>
      </c>
      <c r="I278" s="264" t="s">
        <v>323</v>
      </c>
      <c r="J278" s="264" t="s">
        <v>42</v>
      </c>
      <c r="K278" s="264" t="s">
        <v>254</v>
      </c>
      <c r="L278" s="264" t="s">
        <v>319</v>
      </c>
      <c r="M278" s="276">
        <f t="shared" si="786"/>
        <v>0</v>
      </c>
      <c r="N278" s="276">
        <f t="shared" ref="N278:U278" si="834">N277</f>
        <v>1</v>
      </c>
      <c r="O278" s="276">
        <f t="shared" si="834"/>
        <v>0</v>
      </c>
      <c r="P278" s="276">
        <f t="shared" si="834"/>
        <v>0</v>
      </c>
      <c r="Q278" s="276">
        <f t="shared" si="834"/>
        <v>0</v>
      </c>
      <c r="R278" s="276">
        <f t="shared" si="834"/>
        <v>0</v>
      </c>
      <c r="S278" s="276">
        <f t="shared" si="834"/>
        <v>0</v>
      </c>
      <c r="T278" s="276">
        <f t="shared" si="834"/>
        <v>0</v>
      </c>
      <c r="U278" s="276">
        <f t="shared" si="834"/>
        <v>0</v>
      </c>
      <c r="V278" s="276">
        <f t="shared" si="780"/>
        <v>0</v>
      </c>
      <c r="W278" s="276">
        <f t="shared" si="780"/>
        <v>1</v>
      </c>
      <c r="X278" s="276">
        <f t="shared" si="780"/>
        <v>1</v>
      </c>
      <c r="Y278" s="276">
        <v>1</v>
      </c>
      <c r="Z278" s="276">
        <f t="shared" si="780"/>
        <v>0</v>
      </c>
      <c r="AA278" s="276">
        <f t="shared" si="780"/>
        <v>0</v>
      </c>
      <c r="AB278" s="276">
        <f t="shared" si="780"/>
        <v>0</v>
      </c>
      <c r="AC278" s="276">
        <f t="shared" si="780"/>
        <v>0</v>
      </c>
      <c r="AD278" s="276">
        <f t="shared" ref="AD278:AF278" si="835">AD277</f>
        <v>0</v>
      </c>
      <c r="AE278" s="276">
        <f t="shared" si="835"/>
        <v>1</v>
      </c>
      <c r="AF278" s="276">
        <f t="shared" si="835"/>
        <v>0</v>
      </c>
      <c r="AG278" s="276">
        <v>0</v>
      </c>
      <c r="AH278" s="276">
        <f t="shared" ref="AH278" si="836">AH277</f>
        <v>1</v>
      </c>
      <c r="AI278" s="276">
        <v>1</v>
      </c>
      <c r="AJ278" s="276">
        <v>0</v>
      </c>
      <c r="AK278" s="276">
        <f t="shared" si="780"/>
        <v>0</v>
      </c>
    </row>
    <row r="279" spans="1:38" s="261" customFormat="1" ht="12" customHeight="1" x14ac:dyDescent="0.2">
      <c r="A279" s="262" t="s">
        <v>486</v>
      </c>
      <c r="B279" s="263" t="str">
        <f t="shared" si="750"/>
        <v>HCT1200</v>
      </c>
      <c r="C279" s="264"/>
      <c r="D279" s="265">
        <f t="shared" si="806"/>
        <v>1000</v>
      </c>
      <c r="E279" s="265">
        <f t="shared" si="751"/>
        <v>1600</v>
      </c>
      <c r="F279" s="264">
        <v>5.6</v>
      </c>
      <c r="G279" s="264" t="str">
        <f t="shared" ref="G279:G284" si="837">G278</f>
        <v>1,265</v>
      </c>
      <c r="H279" s="264">
        <f t="shared" si="771"/>
        <v>2023.9999999999998</v>
      </c>
      <c r="I279" s="264" t="str">
        <f t="shared" si="752"/>
        <v>1188x1350x1547</v>
      </c>
      <c r="J279" s="264" t="str">
        <f t="shared" si="753"/>
        <v>3000</v>
      </c>
      <c r="K279" s="264" t="str">
        <f t="shared" si="754"/>
        <v>500</v>
      </c>
      <c r="L279" s="264" t="str">
        <f t="shared" ref="L279:L284" si="838">L278</f>
        <v>150</v>
      </c>
      <c r="M279" s="276">
        <f t="shared" si="786"/>
        <v>0</v>
      </c>
      <c r="N279" s="276">
        <f t="shared" ref="N279:U279" si="839">N278</f>
        <v>1</v>
      </c>
      <c r="O279" s="276">
        <f t="shared" si="839"/>
        <v>0</v>
      </c>
      <c r="P279" s="276">
        <f t="shared" si="839"/>
        <v>0</v>
      </c>
      <c r="Q279" s="276">
        <f t="shared" si="839"/>
        <v>0</v>
      </c>
      <c r="R279" s="276">
        <f t="shared" si="839"/>
        <v>0</v>
      </c>
      <c r="S279" s="276">
        <f t="shared" si="839"/>
        <v>0</v>
      </c>
      <c r="T279" s="276">
        <f t="shared" si="839"/>
        <v>0</v>
      </c>
      <c r="U279" s="276">
        <f t="shared" si="839"/>
        <v>0</v>
      </c>
      <c r="V279" s="276">
        <f t="shared" si="780"/>
        <v>0</v>
      </c>
      <c r="W279" s="276">
        <f t="shared" si="780"/>
        <v>1</v>
      </c>
      <c r="X279" s="276">
        <f t="shared" si="780"/>
        <v>1</v>
      </c>
      <c r="Y279" s="276">
        <f t="shared" si="780"/>
        <v>1</v>
      </c>
      <c r="Z279" s="276">
        <f t="shared" si="780"/>
        <v>0</v>
      </c>
      <c r="AA279" s="276">
        <f t="shared" si="780"/>
        <v>0</v>
      </c>
      <c r="AB279" s="276">
        <f t="shared" si="780"/>
        <v>0</v>
      </c>
      <c r="AC279" s="276">
        <f t="shared" si="780"/>
        <v>0</v>
      </c>
      <c r="AD279" s="276">
        <f t="shared" ref="AD279:AH279" si="840">AD278</f>
        <v>0</v>
      </c>
      <c r="AE279" s="276">
        <f t="shared" si="840"/>
        <v>1</v>
      </c>
      <c r="AF279" s="276">
        <f t="shared" si="840"/>
        <v>0</v>
      </c>
      <c r="AG279" s="276">
        <f t="shared" si="840"/>
        <v>0</v>
      </c>
      <c r="AH279" s="276">
        <f t="shared" si="840"/>
        <v>1</v>
      </c>
      <c r="AI279" s="276">
        <f t="shared" ref="AI279:AJ279" si="841">AI278</f>
        <v>1</v>
      </c>
      <c r="AJ279" s="276">
        <f t="shared" si="841"/>
        <v>0</v>
      </c>
      <c r="AK279" s="276">
        <f t="shared" si="780"/>
        <v>0</v>
      </c>
    </row>
    <row r="280" spans="1:38" s="261" customFormat="1" ht="12" customHeight="1" x14ac:dyDescent="0.2">
      <c r="A280" s="262" t="s">
        <v>486</v>
      </c>
      <c r="B280" s="263" t="str">
        <f t="shared" si="750"/>
        <v>HCT1200</v>
      </c>
      <c r="C280" s="264"/>
      <c r="D280" s="265">
        <f t="shared" si="806"/>
        <v>1000</v>
      </c>
      <c r="E280" s="265">
        <f t="shared" si="751"/>
        <v>1600</v>
      </c>
      <c r="F280" s="264">
        <v>5.98</v>
      </c>
      <c r="G280" s="264" t="str">
        <f t="shared" si="837"/>
        <v>1,265</v>
      </c>
      <c r="H280" s="264">
        <f t="shared" si="771"/>
        <v>2023.9999999999998</v>
      </c>
      <c r="I280" s="264" t="str">
        <f t="shared" si="752"/>
        <v>1188x1350x1547</v>
      </c>
      <c r="J280" s="264" t="str">
        <f t="shared" si="753"/>
        <v>3000</v>
      </c>
      <c r="K280" s="264" t="str">
        <f t="shared" si="754"/>
        <v>500</v>
      </c>
      <c r="L280" s="264" t="str">
        <f t="shared" si="838"/>
        <v>150</v>
      </c>
      <c r="M280" s="276">
        <f t="shared" si="786"/>
        <v>0</v>
      </c>
      <c r="N280" s="276">
        <f t="shared" ref="N280:U280" si="842">N279</f>
        <v>1</v>
      </c>
      <c r="O280" s="276">
        <f t="shared" si="842"/>
        <v>0</v>
      </c>
      <c r="P280" s="276">
        <f t="shared" si="842"/>
        <v>0</v>
      </c>
      <c r="Q280" s="276">
        <f t="shared" si="842"/>
        <v>0</v>
      </c>
      <c r="R280" s="276">
        <f t="shared" si="842"/>
        <v>0</v>
      </c>
      <c r="S280" s="276">
        <f t="shared" si="842"/>
        <v>0</v>
      </c>
      <c r="T280" s="276">
        <f t="shared" si="842"/>
        <v>0</v>
      </c>
      <c r="U280" s="276">
        <f t="shared" si="842"/>
        <v>0</v>
      </c>
      <c r="V280" s="276">
        <f t="shared" si="780"/>
        <v>0</v>
      </c>
      <c r="W280" s="276">
        <f t="shared" si="780"/>
        <v>1</v>
      </c>
      <c r="X280" s="276">
        <f t="shared" si="780"/>
        <v>1</v>
      </c>
      <c r="Y280" s="276">
        <f t="shared" si="780"/>
        <v>1</v>
      </c>
      <c r="Z280" s="276">
        <f t="shared" si="780"/>
        <v>0</v>
      </c>
      <c r="AA280" s="276">
        <f t="shared" si="780"/>
        <v>0</v>
      </c>
      <c r="AB280" s="276">
        <f t="shared" si="780"/>
        <v>0</v>
      </c>
      <c r="AC280" s="276">
        <f t="shared" si="780"/>
        <v>0</v>
      </c>
      <c r="AD280" s="276">
        <f t="shared" ref="AD280:AH280" si="843">AD279</f>
        <v>0</v>
      </c>
      <c r="AE280" s="276">
        <f t="shared" si="843"/>
        <v>1</v>
      </c>
      <c r="AF280" s="276">
        <f t="shared" si="843"/>
        <v>0</v>
      </c>
      <c r="AG280" s="276">
        <f t="shared" si="843"/>
        <v>0</v>
      </c>
      <c r="AH280" s="276">
        <f t="shared" si="843"/>
        <v>1</v>
      </c>
      <c r="AI280" s="276">
        <f t="shared" ref="AI280:AJ280" si="844">AI279</f>
        <v>1</v>
      </c>
      <c r="AJ280" s="276">
        <f t="shared" si="844"/>
        <v>0</v>
      </c>
      <c r="AK280" s="276">
        <f t="shared" si="780"/>
        <v>0</v>
      </c>
    </row>
    <row r="281" spans="1:38" ht="12" customHeight="1" x14ac:dyDescent="0.25">
      <c r="A281" s="262" t="s">
        <v>486</v>
      </c>
      <c r="B281" s="263" t="str">
        <f t="shared" si="750"/>
        <v>HCT1200</v>
      </c>
      <c r="C281" s="264"/>
      <c r="D281" s="265">
        <f t="shared" si="806"/>
        <v>1000</v>
      </c>
      <c r="E281" s="265">
        <f t="shared" si="751"/>
        <v>1600</v>
      </c>
      <c r="F281" s="264">
        <v>6.3959999999999999</v>
      </c>
      <c r="G281" s="264" t="str">
        <f t="shared" si="837"/>
        <v>1,265</v>
      </c>
      <c r="H281" s="264">
        <f t="shared" si="771"/>
        <v>2023.9999999999998</v>
      </c>
      <c r="I281" s="264" t="str">
        <f t="shared" si="752"/>
        <v>1188x1350x1547</v>
      </c>
      <c r="J281" s="264" t="str">
        <f t="shared" si="753"/>
        <v>3000</v>
      </c>
      <c r="K281" s="264" t="str">
        <f t="shared" si="754"/>
        <v>500</v>
      </c>
      <c r="L281" s="264" t="str">
        <f t="shared" si="838"/>
        <v>150</v>
      </c>
      <c r="M281" s="276">
        <f t="shared" si="786"/>
        <v>0</v>
      </c>
      <c r="N281" s="276">
        <f t="shared" ref="N281:U281" si="845">N280</f>
        <v>1</v>
      </c>
      <c r="O281" s="276">
        <f t="shared" si="845"/>
        <v>0</v>
      </c>
      <c r="P281" s="276">
        <f t="shared" si="845"/>
        <v>0</v>
      </c>
      <c r="Q281" s="276">
        <f t="shared" si="845"/>
        <v>0</v>
      </c>
      <c r="R281" s="276">
        <f t="shared" si="845"/>
        <v>0</v>
      </c>
      <c r="S281" s="276">
        <f t="shared" si="845"/>
        <v>0</v>
      </c>
      <c r="T281" s="276">
        <f t="shared" si="845"/>
        <v>0</v>
      </c>
      <c r="U281" s="276">
        <f t="shared" si="845"/>
        <v>0</v>
      </c>
      <c r="V281" s="276">
        <f t="shared" si="780"/>
        <v>0</v>
      </c>
      <c r="W281" s="276">
        <f t="shared" si="780"/>
        <v>1</v>
      </c>
      <c r="X281" s="276">
        <f t="shared" si="780"/>
        <v>1</v>
      </c>
      <c r="Y281" s="276">
        <f t="shared" si="780"/>
        <v>1</v>
      </c>
      <c r="Z281" s="276">
        <f t="shared" si="780"/>
        <v>0</v>
      </c>
      <c r="AA281" s="276">
        <f t="shared" si="780"/>
        <v>0</v>
      </c>
      <c r="AB281" s="276">
        <f t="shared" si="780"/>
        <v>0</v>
      </c>
      <c r="AC281" s="276">
        <f t="shared" si="780"/>
        <v>0</v>
      </c>
      <c r="AD281" s="276">
        <f t="shared" ref="AD281:AH281" si="846">AD280</f>
        <v>0</v>
      </c>
      <c r="AE281" s="276">
        <f t="shared" si="846"/>
        <v>1</v>
      </c>
      <c r="AF281" s="276">
        <f t="shared" si="846"/>
        <v>0</v>
      </c>
      <c r="AG281" s="276">
        <f t="shared" si="846"/>
        <v>0</v>
      </c>
      <c r="AH281" s="276">
        <f t="shared" si="846"/>
        <v>1</v>
      </c>
      <c r="AI281" s="276">
        <f t="shared" ref="AI281:AJ281" si="847">AI280</f>
        <v>1</v>
      </c>
      <c r="AJ281" s="276">
        <f t="shared" si="847"/>
        <v>0</v>
      </c>
      <c r="AK281" s="276">
        <f t="shared" si="780"/>
        <v>0</v>
      </c>
      <c r="AL281" s="261"/>
    </row>
    <row r="282" spans="1:38" ht="12" customHeight="1" x14ac:dyDescent="0.25">
      <c r="A282" s="262" t="s">
        <v>486</v>
      </c>
      <c r="B282" s="263" t="str">
        <f t="shared" si="750"/>
        <v>HCT1200</v>
      </c>
      <c r="C282" s="264"/>
      <c r="D282" s="265">
        <f t="shared" si="806"/>
        <v>1000</v>
      </c>
      <c r="E282" s="265">
        <f t="shared" si="751"/>
        <v>1600</v>
      </c>
      <c r="F282" s="264">
        <v>6.85</v>
      </c>
      <c r="G282" s="264" t="str">
        <f t="shared" si="837"/>
        <v>1,265</v>
      </c>
      <c r="H282" s="264">
        <f t="shared" si="771"/>
        <v>2023.9999999999998</v>
      </c>
      <c r="I282" s="264" t="str">
        <f t="shared" si="752"/>
        <v>1188x1350x1547</v>
      </c>
      <c r="J282" s="264" t="str">
        <f t="shared" si="753"/>
        <v>3000</v>
      </c>
      <c r="K282" s="264" t="str">
        <f t="shared" si="754"/>
        <v>500</v>
      </c>
      <c r="L282" s="264" t="str">
        <f t="shared" si="838"/>
        <v>150</v>
      </c>
      <c r="M282" s="276">
        <f t="shared" si="786"/>
        <v>0</v>
      </c>
      <c r="N282" s="276">
        <f t="shared" ref="N282:U282" si="848">N281</f>
        <v>1</v>
      </c>
      <c r="O282" s="276">
        <f t="shared" si="848"/>
        <v>0</v>
      </c>
      <c r="P282" s="276">
        <f t="shared" si="848"/>
        <v>0</v>
      </c>
      <c r="Q282" s="276">
        <f t="shared" si="848"/>
        <v>0</v>
      </c>
      <c r="R282" s="276">
        <f t="shared" si="848"/>
        <v>0</v>
      </c>
      <c r="S282" s="276">
        <f t="shared" si="848"/>
        <v>0</v>
      </c>
      <c r="T282" s="276">
        <f t="shared" si="848"/>
        <v>0</v>
      </c>
      <c r="U282" s="276">
        <f t="shared" si="848"/>
        <v>0</v>
      </c>
      <c r="V282" s="276">
        <f t="shared" si="780"/>
        <v>0</v>
      </c>
      <c r="W282" s="276">
        <f t="shared" si="780"/>
        <v>1</v>
      </c>
      <c r="X282" s="276">
        <f t="shared" si="780"/>
        <v>1</v>
      </c>
      <c r="Y282" s="276">
        <f t="shared" si="780"/>
        <v>1</v>
      </c>
      <c r="Z282" s="276">
        <f t="shared" si="780"/>
        <v>0</v>
      </c>
      <c r="AA282" s="276">
        <f t="shared" si="780"/>
        <v>0</v>
      </c>
      <c r="AB282" s="276">
        <f t="shared" si="780"/>
        <v>0</v>
      </c>
      <c r="AC282" s="276">
        <f t="shared" si="780"/>
        <v>0</v>
      </c>
      <c r="AD282" s="276">
        <f t="shared" ref="AD282:AH282" si="849">AD281</f>
        <v>0</v>
      </c>
      <c r="AE282" s="276">
        <f t="shared" si="849"/>
        <v>1</v>
      </c>
      <c r="AF282" s="276">
        <f t="shared" si="849"/>
        <v>0</v>
      </c>
      <c r="AG282" s="276">
        <f t="shared" si="849"/>
        <v>0</v>
      </c>
      <c r="AH282" s="276">
        <f t="shared" si="849"/>
        <v>1</v>
      </c>
      <c r="AI282" s="276">
        <f t="shared" ref="AI282:AJ282" si="850">AI281</f>
        <v>1</v>
      </c>
      <c r="AJ282" s="276">
        <f t="shared" si="850"/>
        <v>0</v>
      </c>
      <c r="AK282" s="276">
        <f t="shared" si="780"/>
        <v>0</v>
      </c>
      <c r="AL282" s="261"/>
    </row>
    <row r="283" spans="1:38" ht="12" customHeight="1" x14ac:dyDescent="0.25">
      <c r="A283" s="262" t="s">
        <v>486</v>
      </c>
      <c r="B283" s="263" t="str">
        <f t="shared" si="750"/>
        <v>HCT1200</v>
      </c>
      <c r="C283" s="264"/>
      <c r="D283" s="265">
        <f t="shared" si="806"/>
        <v>1000</v>
      </c>
      <c r="E283" s="265">
        <f t="shared" si="751"/>
        <v>1600</v>
      </c>
      <c r="F283" s="264">
        <v>7.35</v>
      </c>
      <c r="G283" s="264" t="str">
        <f t="shared" si="837"/>
        <v>1,265</v>
      </c>
      <c r="H283" s="264">
        <f t="shared" si="771"/>
        <v>2023.9999999999998</v>
      </c>
      <c r="I283" s="264" t="str">
        <f t="shared" si="752"/>
        <v>1188x1350x1547</v>
      </c>
      <c r="J283" s="264" t="str">
        <f t="shared" si="753"/>
        <v>3000</v>
      </c>
      <c r="K283" s="264" t="str">
        <f t="shared" si="754"/>
        <v>500</v>
      </c>
      <c r="L283" s="264" t="str">
        <f t="shared" si="838"/>
        <v>150</v>
      </c>
      <c r="M283" s="276">
        <f t="shared" si="786"/>
        <v>0</v>
      </c>
      <c r="N283" s="276">
        <f t="shared" ref="N283:U283" si="851">N282</f>
        <v>1</v>
      </c>
      <c r="O283" s="276">
        <f t="shared" si="851"/>
        <v>0</v>
      </c>
      <c r="P283" s="276">
        <f t="shared" si="851"/>
        <v>0</v>
      </c>
      <c r="Q283" s="276">
        <f t="shared" si="851"/>
        <v>0</v>
      </c>
      <c r="R283" s="276">
        <f t="shared" si="851"/>
        <v>0</v>
      </c>
      <c r="S283" s="276">
        <f t="shared" si="851"/>
        <v>0</v>
      </c>
      <c r="T283" s="276">
        <f t="shared" si="851"/>
        <v>0</v>
      </c>
      <c r="U283" s="276">
        <f t="shared" si="851"/>
        <v>0</v>
      </c>
      <c r="V283" s="276">
        <f t="shared" si="780"/>
        <v>0</v>
      </c>
      <c r="W283" s="276">
        <f t="shared" si="780"/>
        <v>1</v>
      </c>
      <c r="X283" s="276">
        <f t="shared" si="780"/>
        <v>1</v>
      </c>
      <c r="Y283" s="276">
        <f t="shared" si="780"/>
        <v>1</v>
      </c>
      <c r="Z283" s="276">
        <f t="shared" si="780"/>
        <v>0</v>
      </c>
      <c r="AA283" s="276">
        <f t="shared" si="780"/>
        <v>0</v>
      </c>
      <c r="AB283" s="276">
        <f t="shared" si="780"/>
        <v>0</v>
      </c>
      <c r="AC283" s="276">
        <f t="shared" si="780"/>
        <v>0</v>
      </c>
      <c r="AD283" s="276">
        <f t="shared" ref="AD283:AH283" si="852">AD282</f>
        <v>0</v>
      </c>
      <c r="AE283" s="276">
        <f t="shared" si="852"/>
        <v>1</v>
      </c>
      <c r="AF283" s="276">
        <f t="shared" si="852"/>
        <v>0</v>
      </c>
      <c r="AG283" s="276">
        <f t="shared" si="852"/>
        <v>0</v>
      </c>
      <c r="AH283" s="276">
        <f t="shared" si="852"/>
        <v>1</v>
      </c>
      <c r="AI283" s="276">
        <f t="shared" ref="AI283:AJ283" si="853">AI282</f>
        <v>1</v>
      </c>
      <c r="AJ283" s="276">
        <f t="shared" si="853"/>
        <v>0</v>
      </c>
      <c r="AK283" s="276">
        <f t="shared" si="780"/>
        <v>0</v>
      </c>
      <c r="AL283" s="261"/>
    </row>
    <row r="284" spans="1:38" ht="12" customHeight="1" x14ac:dyDescent="0.25">
      <c r="A284" s="262" t="s">
        <v>486</v>
      </c>
      <c r="B284" s="263" t="str">
        <f t="shared" si="750"/>
        <v>HCT1200</v>
      </c>
      <c r="C284" s="264"/>
      <c r="D284" s="265">
        <f t="shared" si="806"/>
        <v>1000</v>
      </c>
      <c r="E284" s="265">
        <f t="shared" si="751"/>
        <v>1600</v>
      </c>
      <c r="F284" s="264">
        <v>7.9</v>
      </c>
      <c r="G284" s="264" t="str">
        <f t="shared" si="837"/>
        <v>1,265</v>
      </c>
      <c r="H284" s="264">
        <f t="shared" si="771"/>
        <v>2023.9999999999998</v>
      </c>
      <c r="I284" s="264" t="str">
        <f t="shared" si="752"/>
        <v>1188x1350x1547</v>
      </c>
      <c r="J284" s="264" t="str">
        <f t="shared" si="753"/>
        <v>3000</v>
      </c>
      <c r="K284" s="264" t="str">
        <f t="shared" si="754"/>
        <v>500</v>
      </c>
      <c r="L284" s="264" t="str">
        <f t="shared" si="838"/>
        <v>150</v>
      </c>
      <c r="M284" s="276">
        <f t="shared" si="786"/>
        <v>0</v>
      </c>
      <c r="N284" s="276">
        <f t="shared" ref="N284:U284" si="854">N283</f>
        <v>1</v>
      </c>
      <c r="O284" s="276">
        <f t="shared" si="854"/>
        <v>0</v>
      </c>
      <c r="P284" s="276">
        <f t="shared" si="854"/>
        <v>0</v>
      </c>
      <c r="Q284" s="276">
        <f t="shared" si="854"/>
        <v>0</v>
      </c>
      <c r="R284" s="276">
        <f t="shared" si="854"/>
        <v>0</v>
      </c>
      <c r="S284" s="276">
        <f t="shared" si="854"/>
        <v>0</v>
      </c>
      <c r="T284" s="276">
        <f t="shared" si="854"/>
        <v>0</v>
      </c>
      <c r="U284" s="276">
        <f t="shared" si="854"/>
        <v>0</v>
      </c>
      <c r="V284" s="276">
        <f t="shared" si="780"/>
        <v>0</v>
      </c>
      <c r="W284" s="276">
        <f t="shared" si="780"/>
        <v>1</v>
      </c>
      <c r="X284" s="276">
        <f t="shared" si="780"/>
        <v>1</v>
      </c>
      <c r="Y284" s="276">
        <f t="shared" si="780"/>
        <v>1</v>
      </c>
      <c r="Z284" s="276">
        <f t="shared" si="780"/>
        <v>0</v>
      </c>
      <c r="AA284" s="276">
        <f t="shared" si="780"/>
        <v>0</v>
      </c>
      <c r="AB284" s="276">
        <f t="shared" si="780"/>
        <v>0</v>
      </c>
      <c r="AC284" s="276">
        <f t="shared" si="780"/>
        <v>0</v>
      </c>
      <c r="AD284" s="276">
        <f t="shared" ref="AD284:AH284" si="855">AD283</f>
        <v>0</v>
      </c>
      <c r="AE284" s="276">
        <f t="shared" si="855"/>
        <v>1</v>
      </c>
      <c r="AF284" s="276">
        <f t="shared" si="855"/>
        <v>0</v>
      </c>
      <c r="AG284" s="276">
        <f t="shared" si="855"/>
        <v>0</v>
      </c>
      <c r="AH284" s="276">
        <f t="shared" si="855"/>
        <v>1</v>
      </c>
      <c r="AI284" s="276">
        <f t="shared" ref="AI284:AJ284" si="856">AI283</f>
        <v>1</v>
      </c>
      <c r="AJ284" s="276">
        <f t="shared" si="856"/>
        <v>0</v>
      </c>
      <c r="AK284" s="276">
        <f t="shared" si="780"/>
        <v>0</v>
      </c>
      <c r="AL284" s="261"/>
    </row>
    <row r="285" spans="1:38" ht="12" customHeight="1" x14ac:dyDescent="0.25">
      <c r="A285" s="262" t="s">
        <v>486</v>
      </c>
      <c r="B285" s="263" t="s">
        <v>181</v>
      </c>
      <c r="C285" s="264"/>
      <c r="D285" s="265">
        <v>700</v>
      </c>
      <c r="E285" s="265">
        <v>1600</v>
      </c>
      <c r="F285" s="264">
        <v>8.5500000000000007</v>
      </c>
      <c r="G285" s="264" t="s">
        <v>313</v>
      </c>
      <c r="H285" s="264">
        <f t="shared" si="771"/>
        <v>1995.3600000000001</v>
      </c>
      <c r="I285" s="264" t="s">
        <v>325</v>
      </c>
      <c r="J285" s="264" t="s">
        <v>272</v>
      </c>
      <c r="K285" s="264" t="s">
        <v>326</v>
      </c>
      <c r="L285" s="264" t="s">
        <v>129</v>
      </c>
      <c r="M285" s="276">
        <f t="shared" si="786"/>
        <v>0</v>
      </c>
      <c r="N285" s="276">
        <f t="shared" ref="N285:U285" si="857">N284</f>
        <v>1</v>
      </c>
      <c r="O285" s="276">
        <f t="shared" si="857"/>
        <v>0</v>
      </c>
      <c r="P285" s="276">
        <f t="shared" si="857"/>
        <v>0</v>
      </c>
      <c r="Q285" s="276">
        <f t="shared" si="857"/>
        <v>0</v>
      </c>
      <c r="R285" s="276">
        <f t="shared" si="857"/>
        <v>0</v>
      </c>
      <c r="S285" s="276">
        <f t="shared" si="857"/>
        <v>0</v>
      </c>
      <c r="T285" s="276">
        <f t="shared" si="857"/>
        <v>0</v>
      </c>
      <c r="U285" s="276">
        <f t="shared" si="857"/>
        <v>0</v>
      </c>
      <c r="V285" s="276">
        <f t="shared" si="780"/>
        <v>0</v>
      </c>
      <c r="W285" s="276">
        <f t="shared" si="780"/>
        <v>1</v>
      </c>
      <c r="X285" s="276">
        <f t="shared" si="780"/>
        <v>1</v>
      </c>
      <c r="Y285" s="276">
        <f t="shared" si="780"/>
        <v>1</v>
      </c>
      <c r="Z285" s="276">
        <f t="shared" si="780"/>
        <v>0</v>
      </c>
      <c r="AA285" s="276">
        <f t="shared" si="780"/>
        <v>0</v>
      </c>
      <c r="AB285" s="276">
        <f t="shared" si="780"/>
        <v>0</v>
      </c>
      <c r="AC285" s="276">
        <f t="shared" si="780"/>
        <v>0</v>
      </c>
      <c r="AD285" s="276">
        <f t="shared" ref="AD285:AH285" si="858">AD284</f>
        <v>0</v>
      </c>
      <c r="AE285" s="276">
        <f t="shared" si="858"/>
        <v>1</v>
      </c>
      <c r="AF285" s="276">
        <f t="shared" si="858"/>
        <v>0</v>
      </c>
      <c r="AG285" s="276">
        <f t="shared" si="858"/>
        <v>0</v>
      </c>
      <c r="AH285" s="276">
        <f t="shared" si="858"/>
        <v>1</v>
      </c>
      <c r="AI285" s="276">
        <f t="shared" ref="AI285" si="859">AI284</f>
        <v>1</v>
      </c>
      <c r="AJ285" s="276">
        <v>1</v>
      </c>
      <c r="AK285" s="276">
        <f t="shared" si="780"/>
        <v>0</v>
      </c>
      <c r="AL285" s="261"/>
    </row>
    <row r="286" spans="1:38" ht="12" customHeight="1" x14ac:dyDescent="0.25">
      <c r="A286" s="262" t="s">
        <v>486</v>
      </c>
      <c r="B286" s="263" t="str">
        <f t="shared" si="750"/>
        <v>HCT1200/1</v>
      </c>
      <c r="C286" s="264"/>
      <c r="D286" s="265">
        <f t="shared" si="806"/>
        <v>700</v>
      </c>
      <c r="E286" s="265">
        <f t="shared" si="751"/>
        <v>1600</v>
      </c>
      <c r="F286" s="264">
        <v>9.16</v>
      </c>
      <c r="G286" s="264" t="str">
        <f>G285</f>
        <v>1,2471</v>
      </c>
      <c r="H286" s="264">
        <f t="shared" si="771"/>
        <v>1995.3600000000001</v>
      </c>
      <c r="I286" s="264" t="str">
        <f t="shared" si="752"/>
        <v>1056x1430x1670</v>
      </c>
      <c r="J286" s="264" t="str">
        <f t="shared" si="753"/>
        <v>3600</v>
      </c>
      <c r="K286" s="264" t="str">
        <f t="shared" si="754"/>
        <v>580</v>
      </c>
      <c r="L286" s="264" t="str">
        <f t="shared" ref="L286:L291" si="860">L285</f>
        <v>270</v>
      </c>
      <c r="M286" s="276">
        <f t="shared" si="786"/>
        <v>0</v>
      </c>
      <c r="N286" s="276">
        <f t="shared" ref="N286:U286" si="861">N285</f>
        <v>1</v>
      </c>
      <c r="O286" s="276">
        <f t="shared" si="861"/>
        <v>0</v>
      </c>
      <c r="P286" s="276">
        <f t="shared" si="861"/>
        <v>0</v>
      </c>
      <c r="Q286" s="276">
        <f t="shared" si="861"/>
        <v>0</v>
      </c>
      <c r="R286" s="276">
        <f t="shared" si="861"/>
        <v>0</v>
      </c>
      <c r="S286" s="276">
        <f t="shared" si="861"/>
        <v>0</v>
      </c>
      <c r="T286" s="276">
        <f t="shared" si="861"/>
        <v>0</v>
      </c>
      <c r="U286" s="276">
        <f t="shared" si="861"/>
        <v>0</v>
      </c>
      <c r="V286" s="276">
        <f t="shared" si="780"/>
        <v>0</v>
      </c>
      <c r="W286" s="276">
        <f t="shared" ref="W286:AK286" si="862">W285</f>
        <v>1</v>
      </c>
      <c r="X286" s="276">
        <f t="shared" si="862"/>
        <v>1</v>
      </c>
      <c r="Y286" s="276">
        <f t="shared" si="862"/>
        <v>1</v>
      </c>
      <c r="Z286" s="276">
        <f t="shared" si="862"/>
        <v>0</v>
      </c>
      <c r="AA286" s="276">
        <f t="shared" si="862"/>
        <v>0</v>
      </c>
      <c r="AB286" s="276">
        <f t="shared" si="862"/>
        <v>0</v>
      </c>
      <c r="AC286" s="276">
        <f t="shared" si="862"/>
        <v>0</v>
      </c>
      <c r="AD286" s="276">
        <f>AD285</f>
        <v>0</v>
      </c>
      <c r="AE286" s="276">
        <f t="shared" ref="AE286:AH286" si="863">AE285</f>
        <v>1</v>
      </c>
      <c r="AF286" s="276">
        <f t="shared" si="863"/>
        <v>0</v>
      </c>
      <c r="AG286" s="276">
        <f t="shared" si="863"/>
        <v>0</v>
      </c>
      <c r="AH286" s="276">
        <f t="shared" si="863"/>
        <v>1</v>
      </c>
      <c r="AI286" s="276">
        <f t="shared" ref="AI286:AJ286" si="864">AI285</f>
        <v>1</v>
      </c>
      <c r="AJ286" s="276">
        <f t="shared" si="864"/>
        <v>1</v>
      </c>
      <c r="AK286" s="276">
        <f t="shared" si="862"/>
        <v>0</v>
      </c>
      <c r="AL286" s="261"/>
    </row>
    <row r="287" spans="1:38" ht="12" customHeight="1" x14ac:dyDescent="0.25">
      <c r="A287" s="262" t="s">
        <v>486</v>
      </c>
      <c r="B287" s="263" t="str">
        <f t="shared" si="750"/>
        <v>HCT1200/1</v>
      </c>
      <c r="C287" s="264"/>
      <c r="D287" s="265">
        <f t="shared" si="806"/>
        <v>700</v>
      </c>
      <c r="E287" s="265">
        <f t="shared" si="751"/>
        <v>1600</v>
      </c>
      <c r="F287" s="264">
        <v>9.57</v>
      </c>
      <c r="G287" s="264" t="str">
        <f>G286</f>
        <v>1,2471</v>
      </c>
      <c r="H287" s="264">
        <f t="shared" si="771"/>
        <v>1995.3600000000001</v>
      </c>
      <c r="I287" s="264" t="str">
        <f t="shared" si="752"/>
        <v>1056x1430x1670</v>
      </c>
      <c r="J287" s="264" t="str">
        <f t="shared" si="753"/>
        <v>3600</v>
      </c>
      <c r="K287" s="264" t="str">
        <f t="shared" si="754"/>
        <v>580</v>
      </c>
      <c r="L287" s="264" t="str">
        <f t="shared" si="860"/>
        <v>270</v>
      </c>
      <c r="M287" s="276">
        <f t="shared" si="786"/>
        <v>0</v>
      </c>
      <c r="N287" s="276">
        <f t="shared" ref="N287:U287" si="865">N286</f>
        <v>1</v>
      </c>
      <c r="O287" s="276">
        <f t="shared" si="865"/>
        <v>0</v>
      </c>
      <c r="P287" s="276">
        <f t="shared" si="865"/>
        <v>0</v>
      </c>
      <c r="Q287" s="276">
        <f t="shared" si="865"/>
        <v>0</v>
      </c>
      <c r="R287" s="276">
        <f t="shared" si="865"/>
        <v>0</v>
      </c>
      <c r="S287" s="276">
        <f t="shared" si="865"/>
        <v>0</v>
      </c>
      <c r="T287" s="276">
        <f t="shared" si="865"/>
        <v>0</v>
      </c>
      <c r="U287" s="276">
        <f t="shared" si="865"/>
        <v>0</v>
      </c>
      <c r="V287" s="276">
        <f t="shared" ref="V287:AK316" si="866">V286</f>
        <v>0</v>
      </c>
      <c r="W287" s="276">
        <f t="shared" si="866"/>
        <v>1</v>
      </c>
      <c r="X287" s="276">
        <f t="shared" si="866"/>
        <v>1</v>
      </c>
      <c r="Y287" s="276">
        <f t="shared" si="866"/>
        <v>1</v>
      </c>
      <c r="Z287" s="276">
        <f t="shared" si="866"/>
        <v>0</v>
      </c>
      <c r="AA287" s="276">
        <f t="shared" si="866"/>
        <v>0</v>
      </c>
      <c r="AB287" s="276">
        <f t="shared" si="866"/>
        <v>0</v>
      </c>
      <c r="AC287" s="276">
        <f t="shared" si="866"/>
        <v>0</v>
      </c>
      <c r="AD287" s="276">
        <f t="shared" ref="AD287:AH287" si="867">AD286</f>
        <v>0</v>
      </c>
      <c r="AE287" s="276">
        <f t="shared" si="867"/>
        <v>1</v>
      </c>
      <c r="AF287" s="276">
        <f t="shared" si="867"/>
        <v>0</v>
      </c>
      <c r="AG287" s="276">
        <f t="shared" si="867"/>
        <v>0</v>
      </c>
      <c r="AH287" s="276">
        <f t="shared" si="867"/>
        <v>1</v>
      </c>
      <c r="AI287" s="276">
        <f t="shared" ref="AI287:AJ287" si="868">AI286</f>
        <v>1</v>
      </c>
      <c r="AJ287" s="276">
        <f t="shared" si="868"/>
        <v>1</v>
      </c>
      <c r="AK287" s="276">
        <f t="shared" si="866"/>
        <v>0</v>
      </c>
      <c r="AL287" s="261"/>
    </row>
    <row r="288" spans="1:38" ht="12" customHeight="1" x14ac:dyDescent="0.25">
      <c r="A288" s="262" t="s">
        <v>486</v>
      </c>
      <c r="B288" s="263" t="str">
        <f t="shared" si="750"/>
        <v>HCT1200/1</v>
      </c>
      <c r="C288" s="264"/>
      <c r="D288" s="265">
        <f t="shared" si="806"/>
        <v>700</v>
      </c>
      <c r="E288" s="265">
        <f t="shared" si="751"/>
        <v>1600</v>
      </c>
      <c r="F288" s="264">
        <v>10.08</v>
      </c>
      <c r="G288" s="264" t="str">
        <f>G287</f>
        <v>1,2471</v>
      </c>
      <c r="H288" s="264">
        <f t="shared" si="771"/>
        <v>1995.3600000000001</v>
      </c>
      <c r="I288" s="264" t="str">
        <f t="shared" ref="I288:U303" si="869">I287</f>
        <v>1056x1430x1670</v>
      </c>
      <c r="J288" s="264" t="str">
        <f t="shared" si="869"/>
        <v>3600</v>
      </c>
      <c r="K288" s="264" t="str">
        <f>K287</f>
        <v>580</v>
      </c>
      <c r="L288" s="264" t="str">
        <f t="shared" si="860"/>
        <v>270</v>
      </c>
      <c r="M288" s="276">
        <f t="shared" si="786"/>
        <v>0</v>
      </c>
      <c r="N288" s="276">
        <f t="shared" si="869"/>
        <v>1</v>
      </c>
      <c r="O288" s="276">
        <f t="shared" si="869"/>
        <v>0</v>
      </c>
      <c r="P288" s="276">
        <f t="shared" si="869"/>
        <v>0</v>
      </c>
      <c r="Q288" s="276">
        <f t="shared" si="869"/>
        <v>0</v>
      </c>
      <c r="R288" s="276">
        <f t="shared" si="869"/>
        <v>0</v>
      </c>
      <c r="S288" s="276">
        <f t="shared" si="869"/>
        <v>0</v>
      </c>
      <c r="T288" s="276">
        <f t="shared" si="869"/>
        <v>0</v>
      </c>
      <c r="U288" s="276">
        <f t="shared" si="869"/>
        <v>0</v>
      </c>
      <c r="V288" s="276">
        <f t="shared" si="866"/>
        <v>0</v>
      </c>
      <c r="W288" s="276">
        <f t="shared" si="866"/>
        <v>1</v>
      </c>
      <c r="X288" s="276">
        <f t="shared" si="866"/>
        <v>1</v>
      </c>
      <c r="Y288" s="276">
        <f t="shared" si="866"/>
        <v>1</v>
      </c>
      <c r="Z288" s="276">
        <f t="shared" si="866"/>
        <v>0</v>
      </c>
      <c r="AA288" s="276">
        <f t="shared" si="866"/>
        <v>0</v>
      </c>
      <c r="AB288" s="276">
        <f t="shared" si="866"/>
        <v>0</v>
      </c>
      <c r="AC288" s="276">
        <f t="shared" si="866"/>
        <v>0</v>
      </c>
      <c r="AD288" s="276">
        <f t="shared" ref="AD288:AH288" si="870">AD287</f>
        <v>0</v>
      </c>
      <c r="AE288" s="276">
        <f t="shared" si="870"/>
        <v>1</v>
      </c>
      <c r="AF288" s="276">
        <f t="shared" si="870"/>
        <v>0</v>
      </c>
      <c r="AG288" s="276">
        <f t="shared" si="870"/>
        <v>0</v>
      </c>
      <c r="AH288" s="276">
        <f t="shared" si="870"/>
        <v>1</v>
      </c>
      <c r="AI288" s="276">
        <f t="shared" ref="AI288:AJ288" si="871">AI287</f>
        <v>1</v>
      </c>
      <c r="AJ288" s="276">
        <f t="shared" si="871"/>
        <v>1</v>
      </c>
      <c r="AK288" s="276">
        <f t="shared" si="866"/>
        <v>0</v>
      </c>
      <c r="AL288" s="261"/>
    </row>
    <row r="289" spans="1:38" ht="12" customHeight="1" x14ac:dyDescent="0.25">
      <c r="A289" s="262" t="s">
        <v>486</v>
      </c>
      <c r="B289" s="263" t="str">
        <f t="shared" si="750"/>
        <v>HCT1200/1</v>
      </c>
      <c r="C289" s="264"/>
      <c r="D289" s="265">
        <f t="shared" si="806"/>
        <v>700</v>
      </c>
      <c r="E289" s="265">
        <f t="shared" si="751"/>
        <v>1600</v>
      </c>
      <c r="F289" s="264">
        <v>10.74</v>
      </c>
      <c r="G289" s="264" t="s">
        <v>314</v>
      </c>
      <c r="H289" s="264">
        <f t="shared" si="771"/>
        <v>1716.48</v>
      </c>
      <c r="I289" s="264" t="str">
        <f t="shared" si="869"/>
        <v>1056x1430x1670</v>
      </c>
      <c r="J289" s="264" t="str">
        <f t="shared" si="869"/>
        <v>3600</v>
      </c>
      <c r="K289" s="264" t="str">
        <f>K288</f>
        <v>580</v>
      </c>
      <c r="L289" s="264" t="str">
        <f t="shared" si="860"/>
        <v>270</v>
      </c>
      <c r="M289" s="276">
        <f t="shared" si="786"/>
        <v>0</v>
      </c>
      <c r="N289" s="276">
        <f t="shared" si="869"/>
        <v>1</v>
      </c>
      <c r="O289" s="276">
        <f t="shared" si="869"/>
        <v>0</v>
      </c>
      <c r="P289" s="276">
        <f t="shared" si="869"/>
        <v>0</v>
      </c>
      <c r="Q289" s="276">
        <f t="shared" si="869"/>
        <v>0</v>
      </c>
      <c r="R289" s="276">
        <f t="shared" si="869"/>
        <v>0</v>
      </c>
      <c r="S289" s="276">
        <f t="shared" si="869"/>
        <v>0</v>
      </c>
      <c r="T289" s="276">
        <f t="shared" si="869"/>
        <v>0</v>
      </c>
      <c r="U289" s="276">
        <f t="shared" si="869"/>
        <v>0</v>
      </c>
      <c r="V289" s="276">
        <f t="shared" si="866"/>
        <v>0</v>
      </c>
      <c r="W289" s="276">
        <f t="shared" si="866"/>
        <v>1</v>
      </c>
      <c r="X289" s="276">
        <f t="shared" si="866"/>
        <v>1</v>
      </c>
      <c r="Y289" s="276">
        <f t="shared" si="866"/>
        <v>1</v>
      </c>
      <c r="Z289" s="276">
        <f t="shared" si="866"/>
        <v>0</v>
      </c>
      <c r="AA289" s="276">
        <f t="shared" si="866"/>
        <v>0</v>
      </c>
      <c r="AB289" s="276">
        <f t="shared" si="866"/>
        <v>0</v>
      </c>
      <c r="AC289" s="276">
        <f t="shared" si="866"/>
        <v>0</v>
      </c>
      <c r="AD289" s="276">
        <f t="shared" ref="AD289:AH289" si="872">AD288</f>
        <v>0</v>
      </c>
      <c r="AE289" s="276">
        <f t="shared" si="872"/>
        <v>1</v>
      </c>
      <c r="AF289" s="276">
        <f t="shared" si="872"/>
        <v>0</v>
      </c>
      <c r="AG289" s="276">
        <f t="shared" si="872"/>
        <v>0</v>
      </c>
      <c r="AH289" s="276">
        <f t="shared" si="872"/>
        <v>1</v>
      </c>
      <c r="AI289" s="276">
        <f t="shared" ref="AI289:AJ289" si="873">AI288</f>
        <v>1</v>
      </c>
      <c r="AJ289" s="276">
        <f t="shared" si="873"/>
        <v>1</v>
      </c>
      <c r="AK289" s="276">
        <f t="shared" si="866"/>
        <v>0</v>
      </c>
      <c r="AL289" s="261"/>
    </row>
    <row r="290" spans="1:38" ht="12" customHeight="1" x14ac:dyDescent="0.25">
      <c r="A290" s="262" t="s">
        <v>486</v>
      </c>
      <c r="B290" s="263" t="str">
        <f t="shared" si="750"/>
        <v>HCT1200/1</v>
      </c>
      <c r="C290" s="264"/>
      <c r="D290" s="265">
        <f t="shared" si="806"/>
        <v>700</v>
      </c>
      <c r="E290" s="265">
        <f t="shared" si="751"/>
        <v>1600</v>
      </c>
      <c r="F290" s="264">
        <v>11.45</v>
      </c>
      <c r="G290" s="264" t="s">
        <v>315</v>
      </c>
      <c r="H290" s="264">
        <f t="shared" si="771"/>
        <v>1609.1200000000001</v>
      </c>
      <c r="I290" s="264" t="str">
        <f t="shared" si="869"/>
        <v>1056x1430x1670</v>
      </c>
      <c r="J290" s="264" t="str">
        <f t="shared" si="869"/>
        <v>3600</v>
      </c>
      <c r="K290" s="264" t="str">
        <f>K289</f>
        <v>580</v>
      </c>
      <c r="L290" s="264" t="str">
        <f t="shared" si="860"/>
        <v>270</v>
      </c>
      <c r="M290" s="276">
        <f t="shared" si="786"/>
        <v>0</v>
      </c>
      <c r="N290" s="276">
        <f t="shared" si="869"/>
        <v>1</v>
      </c>
      <c r="O290" s="276">
        <f t="shared" ref="O290:U290" si="874">O289</f>
        <v>0</v>
      </c>
      <c r="P290" s="276">
        <f t="shared" si="874"/>
        <v>0</v>
      </c>
      <c r="Q290" s="276">
        <f t="shared" si="874"/>
        <v>0</v>
      </c>
      <c r="R290" s="276">
        <f t="shared" si="874"/>
        <v>0</v>
      </c>
      <c r="S290" s="276">
        <f t="shared" si="874"/>
        <v>0</v>
      </c>
      <c r="T290" s="276">
        <f t="shared" si="874"/>
        <v>0</v>
      </c>
      <c r="U290" s="276">
        <f t="shared" si="874"/>
        <v>0</v>
      </c>
      <c r="V290" s="276">
        <f t="shared" si="866"/>
        <v>0</v>
      </c>
      <c r="W290" s="276">
        <f t="shared" si="866"/>
        <v>1</v>
      </c>
      <c r="X290" s="276">
        <f t="shared" si="866"/>
        <v>1</v>
      </c>
      <c r="Y290" s="276">
        <f t="shared" si="866"/>
        <v>1</v>
      </c>
      <c r="Z290" s="276">
        <f t="shared" si="866"/>
        <v>0</v>
      </c>
      <c r="AA290" s="276">
        <f t="shared" si="866"/>
        <v>0</v>
      </c>
      <c r="AB290" s="276">
        <f t="shared" si="866"/>
        <v>0</v>
      </c>
      <c r="AC290" s="276">
        <f t="shared" si="866"/>
        <v>0</v>
      </c>
      <c r="AD290" s="276">
        <f t="shared" ref="AD290:AH290" si="875">AD289</f>
        <v>0</v>
      </c>
      <c r="AE290" s="276">
        <f t="shared" si="875"/>
        <v>1</v>
      </c>
      <c r="AF290" s="276">
        <f t="shared" si="875"/>
        <v>0</v>
      </c>
      <c r="AG290" s="276">
        <f t="shared" si="875"/>
        <v>0</v>
      </c>
      <c r="AH290" s="276">
        <f t="shared" si="875"/>
        <v>1</v>
      </c>
      <c r="AI290" s="276">
        <f t="shared" ref="AI290:AJ290" si="876">AI289</f>
        <v>1</v>
      </c>
      <c r="AJ290" s="276">
        <f t="shared" si="876"/>
        <v>1</v>
      </c>
      <c r="AK290" s="276">
        <f t="shared" si="866"/>
        <v>0</v>
      </c>
      <c r="AL290" s="261"/>
    </row>
    <row r="291" spans="1:38" ht="12" customHeight="1" x14ac:dyDescent="0.25">
      <c r="A291" s="262" t="s">
        <v>486</v>
      </c>
      <c r="B291" s="263" t="str">
        <f t="shared" si="750"/>
        <v>HCT1200/1</v>
      </c>
      <c r="C291" s="264"/>
      <c r="D291" s="265">
        <f t="shared" si="806"/>
        <v>700</v>
      </c>
      <c r="E291" s="265">
        <f t="shared" si="751"/>
        <v>1600</v>
      </c>
      <c r="F291" s="264">
        <v>12.17</v>
      </c>
      <c r="G291" s="264" t="s">
        <v>316</v>
      </c>
      <c r="H291" s="264">
        <f t="shared" si="771"/>
        <v>1501.92</v>
      </c>
      <c r="I291" s="264" t="str">
        <f t="shared" si="869"/>
        <v>1056x1430x1670</v>
      </c>
      <c r="J291" s="264" t="str">
        <f t="shared" si="869"/>
        <v>3600</v>
      </c>
      <c r="K291" s="264" t="str">
        <f>K290</f>
        <v>580</v>
      </c>
      <c r="L291" s="264" t="str">
        <f t="shared" si="860"/>
        <v>270</v>
      </c>
      <c r="M291" s="276">
        <f t="shared" si="786"/>
        <v>0</v>
      </c>
      <c r="N291" s="276">
        <f t="shared" ref="N291:U291" si="877">N290</f>
        <v>1</v>
      </c>
      <c r="O291" s="276">
        <f t="shared" si="877"/>
        <v>0</v>
      </c>
      <c r="P291" s="276">
        <f t="shared" si="877"/>
        <v>0</v>
      </c>
      <c r="Q291" s="276">
        <f t="shared" si="877"/>
        <v>0</v>
      </c>
      <c r="R291" s="276">
        <f t="shared" si="877"/>
        <v>0</v>
      </c>
      <c r="S291" s="276">
        <f t="shared" si="877"/>
        <v>0</v>
      </c>
      <c r="T291" s="276">
        <f t="shared" si="877"/>
        <v>0</v>
      </c>
      <c r="U291" s="276">
        <f t="shared" si="877"/>
        <v>0</v>
      </c>
      <c r="V291" s="276">
        <f t="shared" si="866"/>
        <v>0</v>
      </c>
      <c r="W291" s="276">
        <f t="shared" si="866"/>
        <v>1</v>
      </c>
      <c r="X291" s="276">
        <f t="shared" si="866"/>
        <v>1</v>
      </c>
      <c r="Y291" s="276">
        <f t="shared" si="866"/>
        <v>1</v>
      </c>
      <c r="Z291" s="276">
        <f t="shared" si="866"/>
        <v>0</v>
      </c>
      <c r="AA291" s="276">
        <f t="shared" si="866"/>
        <v>0</v>
      </c>
      <c r="AB291" s="276">
        <f t="shared" si="866"/>
        <v>0</v>
      </c>
      <c r="AC291" s="276">
        <f t="shared" si="866"/>
        <v>0</v>
      </c>
      <c r="AD291" s="276">
        <f t="shared" ref="AD291:AH291" si="878">AD290</f>
        <v>0</v>
      </c>
      <c r="AE291" s="276">
        <f t="shared" si="878"/>
        <v>1</v>
      </c>
      <c r="AF291" s="276">
        <f t="shared" si="878"/>
        <v>0</v>
      </c>
      <c r="AG291" s="276">
        <f t="shared" si="878"/>
        <v>0</v>
      </c>
      <c r="AH291" s="276">
        <f t="shared" si="878"/>
        <v>1</v>
      </c>
      <c r="AI291" s="276">
        <f t="shared" ref="AI291:AJ291" si="879">AI290</f>
        <v>1</v>
      </c>
      <c r="AJ291" s="276">
        <f t="shared" si="879"/>
        <v>1</v>
      </c>
      <c r="AK291" s="276">
        <f t="shared" si="866"/>
        <v>0</v>
      </c>
      <c r="AL291" s="261"/>
    </row>
    <row r="292" spans="1:38" ht="12" customHeight="1" x14ac:dyDescent="0.25">
      <c r="A292" s="262" t="s">
        <v>486</v>
      </c>
      <c r="B292" s="263" t="s">
        <v>182</v>
      </c>
      <c r="C292" s="264"/>
      <c r="D292" s="265">
        <v>400</v>
      </c>
      <c r="E292" s="265">
        <v>1800</v>
      </c>
      <c r="F292" s="264">
        <v>2.0299999999999998</v>
      </c>
      <c r="G292" s="264" t="s">
        <v>66</v>
      </c>
      <c r="H292" s="264">
        <f t="shared" si="771"/>
        <v>2214</v>
      </c>
      <c r="I292" s="264" t="s">
        <v>324</v>
      </c>
      <c r="J292" s="264" t="s">
        <v>107</v>
      </c>
      <c r="K292" s="264" t="s">
        <v>327</v>
      </c>
      <c r="L292" s="264" t="s">
        <v>51</v>
      </c>
      <c r="M292" s="276">
        <f t="shared" si="786"/>
        <v>0</v>
      </c>
      <c r="N292" s="276">
        <f t="shared" ref="N292:U292" si="880">N291</f>
        <v>1</v>
      </c>
      <c r="O292" s="276">
        <f t="shared" si="880"/>
        <v>0</v>
      </c>
      <c r="P292" s="276">
        <f t="shared" si="880"/>
        <v>0</v>
      </c>
      <c r="Q292" s="276">
        <f t="shared" si="880"/>
        <v>0</v>
      </c>
      <c r="R292" s="276">
        <f t="shared" si="880"/>
        <v>0</v>
      </c>
      <c r="S292" s="276">
        <f t="shared" si="880"/>
        <v>0</v>
      </c>
      <c r="T292" s="276">
        <f t="shared" si="880"/>
        <v>0</v>
      </c>
      <c r="U292" s="276">
        <f t="shared" si="880"/>
        <v>0</v>
      </c>
      <c r="V292" s="276">
        <f t="shared" si="866"/>
        <v>0</v>
      </c>
      <c r="W292" s="276">
        <f t="shared" si="866"/>
        <v>1</v>
      </c>
      <c r="X292" s="276">
        <f t="shared" si="866"/>
        <v>1</v>
      </c>
      <c r="Y292" s="276">
        <v>0</v>
      </c>
      <c r="Z292" s="276">
        <f t="shared" si="866"/>
        <v>0</v>
      </c>
      <c r="AA292" s="276">
        <f t="shared" si="866"/>
        <v>0</v>
      </c>
      <c r="AB292" s="276">
        <f t="shared" si="866"/>
        <v>0</v>
      </c>
      <c r="AC292" s="276">
        <f t="shared" si="866"/>
        <v>0</v>
      </c>
      <c r="AD292" s="276">
        <f t="shared" ref="AD292:AF292" si="881">AD291</f>
        <v>0</v>
      </c>
      <c r="AE292" s="276">
        <f t="shared" si="881"/>
        <v>1</v>
      </c>
      <c r="AF292" s="276">
        <f t="shared" si="881"/>
        <v>0</v>
      </c>
      <c r="AG292" s="276">
        <v>0</v>
      </c>
      <c r="AH292" s="276">
        <f t="shared" ref="AH292:AJ292" si="882">AH291</f>
        <v>1</v>
      </c>
      <c r="AI292" s="276">
        <v>0</v>
      </c>
      <c r="AJ292" s="276">
        <f t="shared" si="882"/>
        <v>1</v>
      </c>
      <c r="AK292" s="276">
        <f t="shared" si="866"/>
        <v>0</v>
      </c>
      <c r="AL292" s="261"/>
    </row>
    <row r="293" spans="1:38" ht="12" customHeight="1" x14ac:dyDescent="0.25">
      <c r="A293" s="262" t="s">
        <v>486</v>
      </c>
      <c r="B293" s="263" t="str">
        <f t="shared" si="750"/>
        <v>HC1250</v>
      </c>
      <c r="C293" s="264"/>
      <c r="D293" s="265">
        <f t="shared" si="806"/>
        <v>400</v>
      </c>
      <c r="E293" s="265">
        <f t="shared" si="751"/>
        <v>1800</v>
      </c>
      <c r="F293" s="264">
        <v>2.48</v>
      </c>
      <c r="G293" s="264" t="str">
        <f>G292</f>
        <v>1,23</v>
      </c>
      <c r="H293" s="264">
        <f t="shared" si="771"/>
        <v>2214</v>
      </c>
      <c r="I293" s="264" t="str">
        <f t="shared" si="869"/>
        <v>1155x1330x1435</v>
      </c>
      <c r="J293" s="264" t="str">
        <f t="shared" si="869"/>
        <v>2200</v>
      </c>
      <c r="K293" s="264" t="str">
        <f t="shared" ref="K293:L296" si="883">K292</f>
        <v>390</v>
      </c>
      <c r="L293" s="264" t="str">
        <f t="shared" si="883"/>
        <v>140</v>
      </c>
      <c r="M293" s="276">
        <f t="shared" si="786"/>
        <v>0</v>
      </c>
      <c r="N293" s="276">
        <f t="shared" ref="N293:U293" si="884">N292</f>
        <v>1</v>
      </c>
      <c r="O293" s="276">
        <f t="shared" si="884"/>
        <v>0</v>
      </c>
      <c r="P293" s="276">
        <f t="shared" si="884"/>
        <v>0</v>
      </c>
      <c r="Q293" s="276">
        <f t="shared" si="884"/>
        <v>0</v>
      </c>
      <c r="R293" s="276">
        <f t="shared" si="884"/>
        <v>0</v>
      </c>
      <c r="S293" s="276">
        <f t="shared" si="884"/>
        <v>0</v>
      </c>
      <c r="T293" s="276">
        <f t="shared" si="884"/>
        <v>0</v>
      </c>
      <c r="U293" s="276">
        <f t="shared" si="884"/>
        <v>0</v>
      </c>
      <c r="V293" s="276">
        <f t="shared" si="866"/>
        <v>0</v>
      </c>
      <c r="W293" s="276">
        <f t="shared" si="866"/>
        <v>1</v>
      </c>
      <c r="X293" s="276">
        <f t="shared" si="866"/>
        <v>1</v>
      </c>
      <c r="Y293" s="276">
        <f t="shared" si="866"/>
        <v>0</v>
      </c>
      <c r="Z293" s="276">
        <f t="shared" si="866"/>
        <v>0</v>
      </c>
      <c r="AA293" s="276">
        <f t="shared" si="866"/>
        <v>0</v>
      </c>
      <c r="AB293" s="276">
        <f t="shared" si="866"/>
        <v>0</v>
      </c>
      <c r="AC293" s="276">
        <f t="shared" si="866"/>
        <v>0</v>
      </c>
      <c r="AD293" s="276">
        <f t="shared" ref="AD293:AH293" si="885">AD292</f>
        <v>0</v>
      </c>
      <c r="AE293" s="276">
        <f t="shared" si="885"/>
        <v>1</v>
      </c>
      <c r="AF293" s="276">
        <f t="shared" si="885"/>
        <v>0</v>
      </c>
      <c r="AG293" s="276">
        <f t="shared" si="885"/>
        <v>0</v>
      </c>
      <c r="AH293" s="276">
        <f t="shared" si="885"/>
        <v>1</v>
      </c>
      <c r="AI293" s="276">
        <f t="shared" ref="AI293:AJ293" si="886">AI292</f>
        <v>0</v>
      </c>
      <c r="AJ293" s="276">
        <f t="shared" si="886"/>
        <v>1</v>
      </c>
      <c r="AK293" s="276">
        <f t="shared" si="866"/>
        <v>0</v>
      </c>
      <c r="AL293" s="261"/>
    </row>
    <row r="294" spans="1:38" ht="12" customHeight="1" x14ac:dyDescent="0.25">
      <c r="A294" s="262" t="s">
        <v>486</v>
      </c>
      <c r="B294" s="263" t="str">
        <f t="shared" si="750"/>
        <v>HC1250</v>
      </c>
      <c r="C294" s="264"/>
      <c r="D294" s="265">
        <f t="shared" si="806"/>
        <v>400</v>
      </c>
      <c r="E294" s="265">
        <f t="shared" si="751"/>
        <v>1800</v>
      </c>
      <c r="F294" s="264">
        <v>3.04</v>
      </c>
      <c r="G294" s="264" t="str">
        <f>G293</f>
        <v>1,23</v>
      </c>
      <c r="H294" s="264">
        <f t="shared" si="771"/>
        <v>2214</v>
      </c>
      <c r="I294" s="264" t="str">
        <f t="shared" si="869"/>
        <v>1155x1330x1435</v>
      </c>
      <c r="J294" s="264" t="str">
        <f t="shared" si="869"/>
        <v>2200</v>
      </c>
      <c r="K294" s="264" t="str">
        <f t="shared" si="883"/>
        <v>390</v>
      </c>
      <c r="L294" s="264" t="str">
        <f t="shared" si="883"/>
        <v>140</v>
      </c>
      <c r="M294" s="276">
        <f t="shared" si="786"/>
        <v>0</v>
      </c>
      <c r="N294" s="276">
        <f t="shared" ref="N294:U294" si="887">N293</f>
        <v>1</v>
      </c>
      <c r="O294" s="276">
        <f t="shared" si="887"/>
        <v>0</v>
      </c>
      <c r="P294" s="276">
        <f t="shared" si="887"/>
        <v>0</v>
      </c>
      <c r="Q294" s="276">
        <f t="shared" si="887"/>
        <v>0</v>
      </c>
      <c r="R294" s="276">
        <f t="shared" si="887"/>
        <v>0</v>
      </c>
      <c r="S294" s="276">
        <f t="shared" si="887"/>
        <v>0</v>
      </c>
      <c r="T294" s="276">
        <f t="shared" si="887"/>
        <v>0</v>
      </c>
      <c r="U294" s="276">
        <f t="shared" si="887"/>
        <v>0</v>
      </c>
      <c r="V294" s="276">
        <f t="shared" si="866"/>
        <v>0</v>
      </c>
      <c r="W294" s="276">
        <f t="shared" si="866"/>
        <v>1</v>
      </c>
      <c r="X294" s="276">
        <f t="shared" si="866"/>
        <v>1</v>
      </c>
      <c r="Y294" s="276">
        <f t="shared" si="866"/>
        <v>0</v>
      </c>
      <c r="Z294" s="276">
        <f t="shared" si="866"/>
        <v>0</v>
      </c>
      <c r="AA294" s="276">
        <f t="shared" si="866"/>
        <v>0</v>
      </c>
      <c r="AB294" s="276">
        <f t="shared" si="866"/>
        <v>0</v>
      </c>
      <c r="AC294" s="276">
        <f t="shared" si="866"/>
        <v>0</v>
      </c>
      <c r="AD294" s="276">
        <f t="shared" ref="AD294:AH294" si="888">AD293</f>
        <v>0</v>
      </c>
      <c r="AE294" s="276">
        <f t="shared" si="888"/>
        <v>1</v>
      </c>
      <c r="AF294" s="276">
        <f t="shared" si="888"/>
        <v>0</v>
      </c>
      <c r="AG294" s="276">
        <f t="shared" si="888"/>
        <v>0</v>
      </c>
      <c r="AH294" s="276">
        <f t="shared" si="888"/>
        <v>1</v>
      </c>
      <c r="AI294" s="276">
        <f t="shared" ref="AI294:AJ294" si="889">AI293</f>
        <v>0</v>
      </c>
      <c r="AJ294" s="276">
        <f t="shared" si="889"/>
        <v>1</v>
      </c>
      <c r="AK294" s="276">
        <f t="shared" si="866"/>
        <v>0</v>
      </c>
      <c r="AL294" s="261"/>
    </row>
    <row r="295" spans="1:38" ht="12" customHeight="1" x14ac:dyDescent="0.25">
      <c r="A295" s="262" t="s">
        <v>486</v>
      </c>
      <c r="B295" s="263" t="str">
        <f t="shared" si="750"/>
        <v>HC1250</v>
      </c>
      <c r="C295" s="264"/>
      <c r="D295" s="265">
        <f t="shared" si="806"/>
        <v>400</v>
      </c>
      <c r="E295" s="265">
        <f t="shared" si="751"/>
        <v>1800</v>
      </c>
      <c r="F295" s="264">
        <v>3.48</v>
      </c>
      <c r="G295" s="264" t="str">
        <f>G294</f>
        <v>1,23</v>
      </c>
      <c r="H295" s="264">
        <f t="shared" si="771"/>
        <v>2214</v>
      </c>
      <c r="I295" s="264" t="str">
        <f t="shared" si="869"/>
        <v>1155x1330x1435</v>
      </c>
      <c r="J295" s="264" t="str">
        <f t="shared" si="869"/>
        <v>2200</v>
      </c>
      <c r="K295" s="264" t="str">
        <f t="shared" si="883"/>
        <v>390</v>
      </c>
      <c r="L295" s="264" t="str">
        <f t="shared" si="883"/>
        <v>140</v>
      </c>
      <c r="M295" s="276">
        <f t="shared" si="786"/>
        <v>0</v>
      </c>
      <c r="N295" s="276">
        <f t="shared" ref="N295:U295" si="890">N294</f>
        <v>1</v>
      </c>
      <c r="O295" s="276">
        <f t="shared" si="890"/>
        <v>0</v>
      </c>
      <c r="P295" s="276">
        <f t="shared" si="890"/>
        <v>0</v>
      </c>
      <c r="Q295" s="276">
        <f t="shared" si="890"/>
        <v>0</v>
      </c>
      <c r="R295" s="276">
        <f t="shared" si="890"/>
        <v>0</v>
      </c>
      <c r="S295" s="276">
        <f t="shared" si="890"/>
        <v>0</v>
      </c>
      <c r="T295" s="276">
        <f t="shared" si="890"/>
        <v>0</v>
      </c>
      <c r="U295" s="276">
        <f t="shared" si="890"/>
        <v>0</v>
      </c>
      <c r="V295" s="276">
        <f t="shared" si="866"/>
        <v>0</v>
      </c>
      <c r="W295" s="276">
        <f t="shared" si="866"/>
        <v>1</v>
      </c>
      <c r="X295" s="276">
        <f t="shared" si="866"/>
        <v>1</v>
      </c>
      <c r="Y295" s="276">
        <f t="shared" si="866"/>
        <v>0</v>
      </c>
      <c r="Z295" s="276">
        <f t="shared" si="866"/>
        <v>0</v>
      </c>
      <c r="AA295" s="276">
        <f t="shared" si="866"/>
        <v>0</v>
      </c>
      <c r="AB295" s="276">
        <f t="shared" si="866"/>
        <v>0</v>
      </c>
      <c r="AC295" s="276">
        <f t="shared" si="866"/>
        <v>0</v>
      </c>
      <c r="AD295" s="276">
        <f t="shared" ref="AD295:AH295" si="891">AD294</f>
        <v>0</v>
      </c>
      <c r="AE295" s="276">
        <f t="shared" si="891"/>
        <v>1</v>
      </c>
      <c r="AF295" s="276">
        <f t="shared" si="891"/>
        <v>0</v>
      </c>
      <c r="AG295" s="276">
        <f t="shared" si="891"/>
        <v>0</v>
      </c>
      <c r="AH295" s="276">
        <f t="shared" si="891"/>
        <v>1</v>
      </c>
      <c r="AI295" s="276">
        <f t="shared" ref="AI295:AJ295" si="892">AI294</f>
        <v>0</v>
      </c>
      <c r="AJ295" s="276">
        <f t="shared" si="892"/>
        <v>1</v>
      </c>
      <c r="AK295" s="276">
        <f t="shared" si="866"/>
        <v>0</v>
      </c>
      <c r="AL295" s="261"/>
    </row>
    <row r="296" spans="1:38" ht="12" customHeight="1" x14ac:dyDescent="0.25">
      <c r="A296" s="262" t="s">
        <v>486</v>
      </c>
      <c r="B296" s="263" t="str">
        <f t="shared" si="750"/>
        <v>HC1250</v>
      </c>
      <c r="C296" s="264"/>
      <c r="D296" s="265">
        <f t="shared" si="806"/>
        <v>400</v>
      </c>
      <c r="E296" s="265">
        <f t="shared" si="751"/>
        <v>1800</v>
      </c>
      <c r="F296" s="264">
        <v>3.95</v>
      </c>
      <c r="G296" s="264" t="s">
        <v>302</v>
      </c>
      <c r="H296" s="264">
        <f t="shared" si="771"/>
        <v>2052</v>
      </c>
      <c r="I296" s="264" t="str">
        <f t="shared" si="869"/>
        <v>1155x1330x1435</v>
      </c>
      <c r="J296" s="264" t="str">
        <f t="shared" si="869"/>
        <v>2200</v>
      </c>
      <c r="K296" s="264" t="str">
        <f t="shared" si="883"/>
        <v>390</v>
      </c>
      <c r="L296" s="264" t="str">
        <f t="shared" si="883"/>
        <v>140</v>
      </c>
      <c r="M296" s="276">
        <f t="shared" si="786"/>
        <v>0</v>
      </c>
      <c r="N296" s="276">
        <f t="shared" ref="N296:U296" si="893">N295</f>
        <v>1</v>
      </c>
      <c r="O296" s="276">
        <f t="shared" si="893"/>
        <v>0</v>
      </c>
      <c r="P296" s="276">
        <f t="shared" si="893"/>
        <v>0</v>
      </c>
      <c r="Q296" s="276">
        <f t="shared" si="893"/>
        <v>0</v>
      </c>
      <c r="R296" s="276">
        <f t="shared" si="893"/>
        <v>0</v>
      </c>
      <c r="S296" s="276">
        <f t="shared" si="893"/>
        <v>0</v>
      </c>
      <c r="T296" s="276">
        <f t="shared" si="893"/>
        <v>0</v>
      </c>
      <c r="U296" s="276">
        <f t="shared" si="893"/>
        <v>0</v>
      </c>
      <c r="V296" s="276">
        <f t="shared" si="866"/>
        <v>0</v>
      </c>
      <c r="W296" s="276">
        <f t="shared" si="866"/>
        <v>1</v>
      </c>
      <c r="X296" s="276">
        <f t="shared" si="866"/>
        <v>1</v>
      </c>
      <c r="Y296" s="276">
        <f t="shared" si="866"/>
        <v>0</v>
      </c>
      <c r="Z296" s="276">
        <f t="shared" si="866"/>
        <v>0</v>
      </c>
      <c r="AA296" s="276">
        <f t="shared" si="866"/>
        <v>0</v>
      </c>
      <c r="AB296" s="276">
        <f t="shared" si="866"/>
        <v>0</v>
      </c>
      <c r="AC296" s="276">
        <f t="shared" si="866"/>
        <v>0</v>
      </c>
      <c r="AD296" s="276">
        <f t="shared" ref="AD296:AH296" si="894">AD295</f>
        <v>0</v>
      </c>
      <c r="AE296" s="276">
        <f t="shared" si="894"/>
        <v>1</v>
      </c>
      <c r="AF296" s="276">
        <f t="shared" si="894"/>
        <v>0</v>
      </c>
      <c r="AG296" s="276">
        <f t="shared" si="894"/>
        <v>0</v>
      </c>
      <c r="AH296" s="276">
        <f t="shared" si="894"/>
        <v>1</v>
      </c>
      <c r="AI296" s="276">
        <f t="shared" ref="AI296:AJ296" si="895">AI295</f>
        <v>0</v>
      </c>
      <c r="AJ296" s="276">
        <f t="shared" si="895"/>
        <v>1</v>
      </c>
      <c r="AK296" s="276">
        <f t="shared" si="866"/>
        <v>0</v>
      </c>
      <c r="AL296" s="261"/>
    </row>
    <row r="297" spans="1:38" ht="12" customHeight="1" x14ac:dyDescent="0.25">
      <c r="A297" s="262" t="s">
        <v>486</v>
      </c>
      <c r="B297" s="263" t="s">
        <v>183</v>
      </c>
      <c r="C297" s="264"/>
      <c r="D297" s="265">
        <v>600</v>
      </c>
      <c r="E297" s="265">
        <v>1800</v>
      </c>
      <c r="F297" s="264">
        <v>4.04</v>
      </c>
      <c r="G297" s="264" t="s">
        <v>328</v>
      </c>
      <c r="H297" s="264">
        <f t="shared" si="771"/>
        <v>2486.16</v>
      </c>
      <c r="I297" s="264" t="s">
        <v>335</v>
      </c>
      <c r="J297" s="264" t="s">
        <v>336</v>
      </c>
      <c r="K297" s="264" t="s">
        <v>337</v>
      </c>
      <c r="L297" s="264" t="s">
        <v>338</v>
      </c>
      <c r="M297" s="276">
        <f t="shared" si="786"/>
        <v>0</v>
      </c>
      <c r="N297" s="276">
        <f t="shared" ref="N297:U297" si="896">N296</f>
        <v>1</v>
      </c>
      <c r="O297" s="276">
        <v>1</v>
      </c>
      <c r="P297" s="276">
        <f t="shared" si="896"/>
        <v>0</v>
      </c>
      <c r="Q297" s="276">
        <f t="shared" si="896"/>
        <v>0</v>
      </c>
      <c r="R297" s="276">
        <f t="shared" si="896"/>
        <v>0</v>
      </c>
      <c r="S297" s="276">
        <f t="shared" si="896"/>
        <v>0</v>
      </c>
      <c r="T297" s="276">
        <f t="shared" si="896"/>
        <v>0</v>
      </c>
      <c r="U297" s="276">
        <f t="shared" si="896"/>
        <v>0</v>
      </c>
      <c r="V297" s="276">
        <f t="shared" si="866"/>
        <v>0</v>
      </c>
      <c r="W297" s="276">
        <f t="shared" si="866"/>
        <v>1</v>
      </c>
      <c r="X297" s="276">
        <v>1</v>
      </c>
      <c r="Y297" s="276">
        <f t="shared" ref="Y297:AK297" si="897">Y296</f>
        <v>0</v>
      </c>
      <c r="Z297" s="276">
        <f t="shared" si="897"/>
        <v>0</v>
      </c>
      <c r="AA297" s="276">
        <f t="shared" si="897"/>
        <v>0</v>
      </c>
      <c r="AB297" s="276">
        <f t="shared" si="897"/>
        <v>0</v>
      </c>
      <c r="AC297" s="276">
        <f t="shared" si="897"/>
        <v>0</v>
      </c>
      <c r="AD297" s="276">
        <f>AD296</f>
        <v>0</v>
      </c>
      <c r="AE297" s="276">
        <f>AE296</f>
        <v>1</v>
      </c>
      <c r="AF297" s="276">
        <v>0</v>
      </c>
      <c r="AG297" s="276">
        <f t="shared" ref="AG297:AH297" si="898">AG296</f>
        <v>0</v>
      </c>
      <c r="AH297" s="276">
        <f t="shared" si="898"/>
        <v>1</v>
      </c>
      <c r="AI297" s="276">
        <v>1</v>
      </c>
      <c r="AJ297" s="276">
        <f t="shared" ref="AJ297" si="899">AJ296</f>
        <v>1</v>
      </c>
      <c r="AK297" s="276">
        <f t="shared" si="897"/>
        <v>0</v>
      </c>
      <c r="AL297" s="261"/>
    </row>
    <row r="298" spans="1:38" ht="12" customHeight="1" x14ac:dyDescent="0.25">
      <c r="A298" s="262" t="s">
        <v>486</v>
      </c>
      <c r="B298" s="263" t="str">
        <f t="shared" si="750"/>
        <v>HCD1400</v>
      </c>
      <c r="C298" s="264"/>
      <c r="D298" s="265">
        <f t="shared" si="806"/>
        <v>600</v>
      </c>
      <c r="E298" s="265">
        <f t="shared" si="751"/>
        <v>1800</v>
      </c>
      <c r="F298" s="264">
        <v>4.2699999999999996</v>
      </c>
      <c r="G298" s="264" t="str">
        <f>G297</f>
        <v>1,3812</v>
      </c>
      <c r="H298" s="264">
        <f t="shared" si="771"/>
        <v>2486.16</v>
      </c>
      <c r="I298" s="264" t="str">
        <f t="shared" si="869"/>
        <v>1260x1380x1360</v>
      </c>
      <c r="J298" s="264" t="str">
        <f t="shared" si="869"/>
        <v>2800</v>
      </c>
      <c r="K298" s="264" t="str">
        <f t="shared" ref="K298:L304" si="900">K297</f>
        <v>485</v>
      </c>
      <c r="L298" s="264" t="str">
        <f t="shared" si="900"/>
        <v>175</v>
      </c>
      <c r="M298" s="276">
        <f t="shared" si="786"/>
        <v>0</v>
      </c>
      <c r="N298" s="276">
        <f t="shared" ref="N298:U298" si="901">N297</f>
        <v>1</v>
      </c>
      <c r="O298" s="276">
        <f t="shared" si="901"/>
        <v>1</v>
      </c>
      <c r="P298" s="276">
        <f t="shared" si="901"/>
        <v>0</v>
      </c>
      <c r="Q298" s="276">
        <f t="shared" si="901"/>
        <v>0</v>
      </c>
      <c r="R298" s="276">
        <f t="shared" si="901"/>
        <v>0</v>
      </c>
      <c r="S298" s="276">
        <f t="shared" si="901"/>
        <v>0</v>
      </c>
      <c r="T298" s="276">
        <f t="shared" si="901"/>
        <v>0</v>
      </c>
      <c r="U298" s="276">
        <f t="shared" si="901"/>
        <v>0</v>
      </c>
      <c r="V298" s="276">
        <f t="shared" si="866"/>
        <v>0</v>
      </c>
      <c r="W298" s="276">
        <f t="shared" si="866"/>
        <v>1</v>
      </c>
      <c r="X298" s="276">
        <f t="shared" si="866"/>
        <v>1</v>
      </c>
      <c r="Y298" s="276">
        <f t="shared" si="866"/>
        <v>0</v>
      </c>
      <c r="Z298" s="276">
        <f t="shared" si="866"/>
        <v>0</v>
      </c>
      <c r="AA298" s="276">
        <f t="shared" si="866"/>
        <v>0</v>
      </c>
      <c r="AB298" s="276">
        <f t="shared" si="866"/>
        <v>0</v>
      </c>
      <c r="AC298" s="276">
        <f t="shared" si="866"/>
        <v>0</v>
      </c>
      <c r="AD298" s="276">
        <f t="shared" ref="AD298:AH298" si="902">AD297</f>
        <v>0</v>
      </c>
      <c r="AE298" s="276">
        <f t="shared" si="902"/>
        <v>1</v>
      </c>
      <c r="AF298" s="276">
        <f t="shared" si="902"/>
        <v>0</v>
      </c>
      <c r="AG298" s="276">
        <f t="shared" si="902"/>
        <v>0</v>
      </c>
      <c r="AH298" s="276">
        <f t="shared" si="902"/>
        <v>1</v>
      </c>
      <c r="AI298" s="276">
        <f t="shared" ref="AI298:AJ298" si="903">AI297</f>
        <v>1</v>
      </c>
      <c r="AJ298" s="276">
        <f t="shared" si="903"/>
        <v>1</v>
      </c>
      <c r="AK298" s="276">
        <f t="shared" si="866"/>
        <v>0</v>
      </c>
      <c r="AL298" s="261"/>
    </row>
    <row r="299" spans="1:38" ht="12" customHeight="1" x14ac:dyDescent="0.25">
      <c r="A299" s="262" t="s">
        <v>486</v>
      </c>
      <c r="B299" s="263" t="str">
        <f t="shared" si="750"/>
        <v>HCD1400</v>
      </c>
      <c r="C299" s="264"/>
      <c r="D299" s="265">
        <f t="shared" si="806"/>
        <v>600</v>
      </c>
      <c r="E299" s="265">
        <f t="shared" si="751"/>
        <v>1800</v>
      </c>
      <c r="F299" s="264">
        <v>4.32</v>
      </c>
      <c r="G299" s="264" t="str">
        <f>G298</f>
        <v>1,3812</v>
      </c>
      <c r="H299" s="264">
        <f t="shared" si="771"/>
        <v>2486.16</v>
      </c>
      <c r="I299" s="264" t="str">
        <f t="shared" si="869"/>
        <v>1260x1380x1360</v>
      </c>
      <c r="J299" s="264" t="str">
        <f t="shared" si="869"/>
        <v>2800</v>
      </c>
      <c r="K299" s="264" t="str">
        <f t="shared" si="900"/>
        <v>485</v>
      </c>
      <c r="L299" s="264" t="str">
        <f t="shared" si="900"/>
        <v>175</v>
      </c>
      <c r="M299" s="276">
        <f t="shared" si="786"/>
        <v>0</v>
      </c>
      <c r="N299" s="276">
        <f t="shared" ref="N299:U299" si="904">N298</f>
        <v>1</v>
      </c>
      <c r="O299" s="276">
        <f t="shared" si="904"/>
        <v>1</v>
      </c>
      <c r="P299" s="276">
        <f t="shared" si="904"/>
        <v>0</v>
      </c>
      <c r="Q299" s="276">
        <f t="shared" si="904"/>
        <v>0</v>
      </c>
      <c r="R299" s="276">
        <f t="shared" si="904"/>
        <v>0</v>
      </c>
      <c r="S299" s="276">
        <f t="shared" si="904"/>
        <v>0</v>
      </c>
      <c r="T299" s="276">
        <f t="shared" si="904"/>
        <v>0</v>
      </c>
      <c r="U299" s="276">
        <f t="shared" si="904"/>
        <v>0</v>
      </c>
      <c r="V299" s="276">
        <f t="shared" si="866"/>
        <v>0</v>
      </c>
      <c r="W299" s="276">
        <f t="shared" si="866"/>
        <v>1</v>
      </c>
      <c r="X299" s="276">
        <f t="shared" si="866"/>
        <v>1</v>
      </c>
      <c r="Y299" s="276">
        <f t="shared" si="866"/>
        <v>0</v>
      </c>
      <c r="Z299" s="276">
        <f t="shared" si="866"/>
        <v>0</v>
      </c>
      <c r="AA299" s="276">
        <f t="shared" si="866"/>
        <v>0</v>
      </c>
      <c r="AB299" s="276">
        <f t="shared" si="866"/>
        <v>0</v>
      </c>
      <c r="AC299" s="276">
        <f t="shared" si="866"/>
        <v>0</v>
      </c>
      <c r="AD299" s="276">
        <f t="shared" ref="AD299:AH299" si="905">AD298</f>
        <v>0</v>
      </c>
      <c r="AE299" s="276">
        <f t="shared" si="905"/>
        <v>1</v>
      </c>
      <c r="AF299" s="276">
        <f t="shared" si="905"/>
        <v>0</v>
      </c>
      <c r="AG299" s="276">
        <f t="shared" si="905"/>
        <v>0</v>
      </c>
      <c r="AH299" s="276">
        <f t="shared" si="905"/>
        <v>1</v>
      </c>
      <c r="AI299" s="276">
        <f t="shared" ref="AI299:AJ299" si="906">AI298</f>
        <v>1</v>
      </c>
      <c r="AJ299" s="276">
        <f t="shared" si="906"/>
        <v>1</v>
      </c>
      <c r="AK299" s="276">
        <f t="shared" si="866"/>
        <v>0</v>
      </c>
      <c r="AL299" s="261"/>
    </row>
    <row r="300" spans="1:38" ht="12" customHeight="1" x14ac:dyDescent="0.25">
      <c r="A300" s="262" t="s">
        <v>486</v>
      </c>
      <c r="B300" s="263" t="str">
        <f t="shared" si="750"/>
        <v>HCD1400</v>
      </c>
      <c r="C300" s="264"/>
      <c r="D300" s="265">
        <f t="shared" si="806"/>
        <v>600</v>
      </c>
      <c r="E300" s="265">
        <f t="shared" si="751"/>
        <v>1800</v>
      </c>
      <c r="F300" s="264">
        <v>4.5199999999999996</v>
      </c>
      <c r="G300" s="264" t="str">
        <f>G299</f>
        <v>1,3812</v>
      </c>
      <c r="H300" s="264">
        <f t="shared" si="771"/>
        <v>2486.16</v>
      </c>
      <c r="I300" s="264" t="str">
        <f t="shared" si="869"/>
        <v>1260x1380x1360</v>
      </c>
      <c r="J300" s="264" t="str">
        <f t="shared" si="869"/>
        <v>2800</v>
      </c>
      <c r="K300" s="264" t="str">
        <f t="shared" si="900"/>
        <v>485</v>
      </c>
      <c r="L300" s="264" t="str">
        <f t="shared" si="900"/>
        <v>175</v>
      </c>
      <c r="M300" s="276">
        <f t="shared" si="786"/>
        <v>0</v>
      </c>
      <c r="N300" s="276">
        <f t="shared" ref="N300:U300" si="907">N299</f>
        <v>1</v>
      </c>
      <c r="O300" s="276">
        <f t="shared" si="907"/>
        <v>1</v>
      </c>
      <c r="P300" s="276">
        <f t="shared" si="907"/>
        <v>0</v>
      </c>
      <c r="Q300" s="276">
        <f t="shared" si="907"/>
        <v>0</v>
      </c>
      <c r="R300" s="276">
        <f t="shared" si="907"/>
        <v>0</v>
      </c>
      <c r="S300" s="276">
        <f t="shared" si="907"/>
        <v>0</v>
      </c>
      <c r="T300" s="276">
        <f t="shared" si="907"/>
        <v>0</v>
      </c>
      <c r="U300" s="276">
        <f t="shared" si="907"/>
        <v>0</v>
      </c>
      <c r="V300" s="276">
        <f t="shared" si="866"/>
        <v>0</v>
      </c>
      <c r="W300" s="276">
        <f t="shared" si="866"/>
        <v>1</v>
      </c>
      <c r="X300" s="276">
        <f t="shared" si="866"/>
        <v>1</v>
      </c>
      <c r="Y300" s="276">
        <f t="shared" si="866"/>
        <v>0</v>
      </c>
      <c r="Z300" s="276">
        <f t="shared" si="866"/>
        <v>0</v>
      </c>
      <c r="AA300" s="276">
        <f t="shared" si="866"/>
        <v>0</v>
      </c>
      <c r="AB300" s="276">
        <f t="shared" si="866"/>
        <v>0</v>
      </c>
      <c r="AC300" s="276">
        <f t="shared" si="866"/>
        <v>0</v>
      </c>
      <c r="AD300" s="276">
        <f t="shared" ref="AD300:AH300" si="908">AD299</f>
        <v>0</v>
      </c>
      <c r="AE300" s="276">
        <f t="shared" si="908"/>
        <v>1</v>
      </c>
      <c r="AF300" s="276">
        <f t="shared" si="908"/>
        <v>0</v>
      </c>
      <c r="AG300" s="276">
        <f t="shared" si="908"/>
        <v>0</v>
      </c>
      <c r="AH300" s="276">
        <f t="shared" si="908"/>
        <v>1</v>
      </c>
      <c r="AI300" s="276">
        <f t="shared" ref="AI300:AJ300" si="909">AI299</f>
        <v>1</v>
      </c>
      <c r="AJ300" s="276">
        <f t="shared" si="909"/>
        <v>1</v>
      </c>
      <c r="AK300" s="276">
        <f t="shared" si="866"/>
        <v>0</v>
      </c>
      <c r="AL300" s="261"/>
    </row>
    <row r="301" spans="1:38" ht="12" customHeight="1" x14ac:dyDescent="0.25">
      <c r="A301" s="262" t="s">
        <v>486</v>
      </c>
      <c r="B301" s="263" t="str">
        <f t="shared" si="750"/>
        <v>HCD1400</v>
      </c>
      <c r="C301" s="264"/>
      <c r="D301" s="265">
        <f t="shared" ref="D301:D318" si="910">D300</f>
        <v>600</v>
      </c>
      <c r="E301" s="265">
        <f t="shared" si="751"/>
        <v>1800</v>
      </c>
      <c r="F301" s="264">
        <v>4.8</v>
      </c>
      <c r="G301" s="264" t="str">
        <f>G300</f>
        <v>1,3812</v>
      </c>
      <c r="H301" s="264">
        <f t="shared" si="771"/>
        <v>2486.16</v>
      </c>
      <c r="I301" s="264" t="str">
        <f t="shared" si="869"/>
        <v>1260x1380x1360</v>
      </c>
      <c r="J301" s="264" t="str">
        <f t="shared" si="869"/>
        <v>2800</v>
      </c>
      <c r="K301" s="264" t="str">
        <f t="shared" si="900"/>
        <v>485</v>
      </c>
      <c r="L301" s="264" t="str">
        <f t="shared" si="900"/>
        <v>175</v>
      </c>
      <c r="M301" s="276">
        <f t="shared" si="786"/>
        <v>0</v>
      </c>
      <c r="N301" s="276">
        <f t="shared" ref="N301:U301" si="911">N300</f>
        <v>1</v>
      </c>
      <c r="O301" s="276">
        <f t="shared" si="911"/>
        <v>1</v>
      </c>
      <c r="P301" s="276">
        <f t="shared" si="911"/>
        <v>0</v>
      </c>
      <c r="Q301" s="276">
        <f t="shared" si="911"/>
        <v>0</v>
      </c>
      <c r="R301" s="276">
        <f t="shared" si="911"/>
        <v>0</v>
      </c>
      <c r="S301" s="276">
        <f t="shared" si="911"/>
        <v>0</v>
      </c>
      <c r="T301" s="276">
        <f t="shared" si="911"/>
        <v>0</v>
      </c>
      <c r="U301" s="276">
        <f t="shared" si="911"/>
        <v>0</v>
      </c>
      <c r="V301" s="276">
        <f t="shared" si="866"/>
        <v>0</v>
      </c>
      <c r="W301" s="276">
        <f t="shared" si="866"/>
        <v>1</v>
      </c>
      <c r="X301" s="276">
        <f t="shared" si="866"/>
        <v>1</v>
      </c>
      <c r="Y301" s="276">
        <f t="shared" si="866"/>
        <v>0</v>
      </c>
      <c r="Z301" s="276">
        <f t="shared" si="866"/>
        <v>0</v>
      </c>
      <c r="AA301" s="276">
        <f t="shared" si="866"/>
        <v>0</v>
      </c>
      <c r="AB301" s="276">
        <f t="shared" si="866"/>
        <v>0</v>
      </c>
      <c r="AC301" s="276">
        <f t="shared" si="866"/>
        <v>0</v>
      </c>
      <c r="AD301" s="276">
        <f t="shared" ref="AD301:AH301" si="912">AD300</f>
        <v>0</v>
      </c>
      <c r="AE301" s="276">
        <f t="shared" si="912"/>
        <v>1</v>
      </c>
      <c r="AF301" s="276">
        <f t="shared" si="912"/>
        <v>0</v>
      </c>
      <c r="AG301" s="276">
        <f t="shared" si="912"/>
        <v>0</v>
      </c>
      <c r="AH301" s="276">
        <f t="shared" si="912"/>
        <v>1</v>
      </c>
      <c r="AI301" s="276">
        <f t="shared" ref="AI301:AJ301" si="913">AI300</f>
        <v>1</v>
      </c>
      <c r="AJ301" s="276">
        <f t="shared" si="913"/>
        <v>1</v>
      </c>
      <c r="AK301" s="276">
        <f t="shared" si="866"/>
        <v>0</v>
      </c>
      <c r="AL301" s="261"/>
    </row>
    <row r="302" spans="1:38" ht="12" customHeight="1" x14ac:dyDescent="0.25">
      <c r="A302" s="262" t="s">
        <v>486</v>
      </c>
      <c r="B302" s="263" t="str">
        <f t="shared" si="750"/>
        <v>HCD1400</v>
      </c>
      <c r="C302" s="264"/>
      <c r="D302" s="265">
        <f t="shared" si="910"/>
        <v>600</v>
      </c>
      <c r="E302" s="265">
        <f t="shared" si="751"/>
        <v>1800</v>
      </c>
      <c r="F302" s="264">
        <v>5.0449999999999999</v>
      </c>
      <c r="G302" s="264" t="str">
        <f>G301</f>
        <v>1,3812</v>
      </c>
      <c r="H302" s="264">
        <f t="shared" si="771"/>
        <v>2486.16</v>
      </c>
      <c r="I302" s="264" t="str">
        <f t="shared" si="869"/>
        <v>1260x1380x1360</v>
      </c>
      <c r="J302" s="264" t="str">
        <f t="shared" si="869"/>
        <v>2800</v>
      </c>
      <c r="K302" s="264" t="str">
        <f t="shared" si="900"/>
        <v>485</v>
      </c>
      <c r="L302" s="264" t="str">
        <f t="shared" si="900"/>
        <v>175</v>
      </c>
      <c r="M302" s="276">
        <f t="shared" si="786"/>
        <v>0</v>
      </c>
      <c r="N302" s="276">
        <f t="shared" ref="N302:U302" si="914">N301</f>
        <v>1</v>
      </c>
      <c r="O302" s="276">
        <f t="shared" si="914"/>
        <v>1</v>
      </c>
      <c r="P302" s="276">
        <f t="shared" si="914"/>
        <v>0</v>
      </c>
      <c r="Q302" s="276">
        <f t="shared" si="914"/>
        <v>0</v>
      </c>
      <c r="R302" s="276">
        <f t="shared" si="914"/>
        <v>0</v>
      </c>
      <c r="S302" s="276">
        <f t="shared" si="914"/>
        <v>0</v>
      </c>
      <c r="T302" s="276">
        <f t="shared" si="914"/>
        <v>0</v>
      </c>
      <c r="U302" s="276">
        <f t="shared" si="914"/>
        <v>0</v>
      </c>
      <c r="V302" s="276">
        <f t="shared" si="866"/>
        <v>0</v>
      </c>
      <c r="W302" s="276">
        <f t="shared" si="866"/>
        <v>1</v>
      </c>
      <c r="X302" s="276">
        <f t="shared" si="866"/>
        <v>1</v>
      </c>
      <c r="Y302" s="276">
        <f t="shared" si="866"/>
        <v>0</v>
      </c>
      <c r="Z302" s="276">
        <f t="shared" si="866"/>
        <v>0</v>
      </c>
      <c r="AA302" s="276">
        <f t="shared" si="866"/>
        <v>0</v>
      </c>
      <c r="AB302" s="276">
        <f t="shared" si="866"/>
        <v>0</v>
      </c>
      <c r="AC302" s="276">
        <f t="shared" si="866"/>
        <v>0</v>
      </c>
      <c r="AD302" s="276">
        <f t="shared" ref="AD302:AH302" si="915">AD301</f>
        <v>0</v>
      </c>
      <c r="AE302" s="276">
        <f t="shared" si="915"/>
        <v>1</v>
      </c>
      <c r="AF302" s="276">
        <f t="shared" si="915"/>
        <v>0</v>
      </c>
      <c r="AG302" s="276">
        <f t="shared" si="915"/>
        <v>0</v>
      </c>
      <c r="AH302" s="276">
        <f t="shared" si="915"/>
        <v>1</v>
      </c>
      <c r="AI302" s="276">
        <f t="shared" ref="AI302:AJ302" si="916">AI301</f>
        <v>1</v>
      </c>
      <c r="AJ302" s="276">
        <f t="shared" si="916"/>
        <v>1</v>
      </c>
      <c r="AK302" s="276">
        <f t="shared" si="866"/>
        <v>0</v>
      </c>
      <c r="AL302" s="261"/>
    </row>
    <row r="303" spans="1:38" ht="12" customHeight="1" x14ac:dyDescent="0.25">
      <c r="A303" s="262" t="s">
        <v>486</v>
      </c>
      <c r="B303" s="263" t="str">
        <f t="shared" si="750"/>
        <v>HCD1400</v>
      </c>
      <c r="C303" s="264"/>
      <c r="D303" s="265">
        <f t="shared" si="910"/>
        <v>600</v>
      </c>
      <c r="E303" s="265">
        <f t="shared" si="751"/>
        <v>1800</v>
      </c>
      <c r="F303" s="264">
        <v>5.5</v>
      </c>
      <c r="G303" s="264" t="s">
        <v>329</v>
      </c>
      <c r="H303" s="264">
        <f t="shared" si="771"/>
        <v>1877.7599999999998</v>
      </c>
      <c r="I303" s="264" t="str">
        <f t="shared" si="869"/>
        <v>1260x1380x1360</v>
      </c>
      <c r="J303" s="264" t="str">
        <f t="shared" si="869"/>
        <v>2800</v>
      </c>
      <c r="K303" s="264" t="str">
        <f t="shared" si="900"/>
        <v>485</v>
      </c>
      <c r="L303" s="264" t="str">
        <f t="shared" si="900"/>
        <v>175</v>
      </c>
      <c r="M303" s="276">
        <f t="shared" si="786"/>
        <v>0</v>
      </c>
      <c r="N303" s="276">
        <f t="shared" ref="N303:U303" si="917">N302</f>
        <v>1</v>
      </c>
      <c r="O303" s="276">
        <f t="shared" si="917"/>
        <v>1</v>
      </c>
      <c r="P303" s="276">
        <f t="shared" si="917"/>
        <v>0</v>
      </c>
      <c r="Q303" s="276">
        <f t="shared" si="917"/>
        <v>0</v>
      </c>
      <c r="R303" s="276">
        <f t="shared" si="917"/>
        <v>0</v>
      </c>
      <c r="S303" s="276">
        <f t="shared" si="917"/>
        <v>0</v>
      </c>
      <c r="T303" s="276">
        <f t="shared" si="917"/>
        <v>0</v>
      </c>
      <c r="U303" s="276">
        <f t="shared" si="917"/>
        <v>0</v>
      </c>
      <c r="V303" s="276">
        <f t="shared" si="866"/>
        <v>0</v>
      </c>
      <c r="W303" s="276">
        <f t="shared" si="866"/>
        <v>1</v>
      </c>
      <c r="X303" s="276">
        <f t="shared" si="866"/>
        <v>1</v>
      </c>
      <c r="Y303" s="276">
        <f t="shared" si="866"/>
        <v>0</v>
      </c>
      <c r="Z303" s="276">
        <f t="shared" si="866"/>
        <v>0</v>
      </c>
      <c r="AA303" s="276">
        <f t="shared" si="866"/>
        <v>0</v>
      </c>
      <c r="AB303" s="276">
        <f t="shared" si="866"/>
        <v>0</v>
      </c>
      <c r="AC303" s="276">
        <f t="shared" si="866"/>
        <v>0</v>
      </c>
      <c r="AD303" s="276">
        <f t="shared" ref="AD303:AH303" si="918">AD302</f>
        <v>0</v>
      </c>
      <c r="AE303" s="276">
        <f t="shared" si="918"/>
        <v>1</v>
      </c>
      <c r="AF303" s="276">
        <f t="shared" si="918"/>
        <v>0</v>
      </c>
      <c r="AG303" s="276">
        <f t="shared" si="918"/>
        <v>0</v>
      </c>
      <c r="AH303" s="276">
        <f t="shared" si="918"/>
        <v>1</v>
      </c>
      <c r="AI303" s="276">
        <f t="shared" ref="AI303:AJ303" si="919">AI302</f>
        <v>1</v>
      </c>
      <c r="AJ303" s="276">
        <f t="shared" si="919"/>
        <v>1</v>
      </c>
      <c r="AK303" s="276">
        <f t="shared" si="866"/>
        <v>0</v>
      </c>
      <c r="AL303" s="261"/>
    </row>
    <row r="304" spans="1:38" ht="12" customHeight="1" x14ac:dyDescent="0.25">
      <c r="A304" s="262" t="s">
        <v>486</v>
      </c>
      <c r="B304" s="263" t="str">
        <f t="shared" si="750"/>
        <v>HCD1400</v>
      </c>
      <c r="C304" s="264"/>
      <c r="D304" s="265">
        <f t="shared" si="910"/>
        <v>600</v>
      </c>
      <c r="E304" s="265">
        <f t="shared" si="751"/>
        <v>1800</v>
      </c>
      <c r="F304" s="264">
        <v>5.8570000000000002</v>
      </c>
      <c r="G304" s="264" t="str">
        <f>G303</f>
        <v>1,0432</v>
      </c>
      <c r="H304" s="264">
        <f t="shared" si="771"/>
        <v>1877.7599999999998</v>
      </c>
      <c r="I304" s="264" t="str">
        <f t="shared" ref="I304:U319" si="920">I303</f>
        <v>1260x1380x1360</v>
      </c>
      <c r="J304" s="264" t="str">
        <f t="shared" si="920"/>
        <v>2800</v>
      </c>
      <c r="K304" s="264" t="str">
        <f t="shared" si="900"/>
        <v>485</v>
      </c>
      <c r="L304" s="264" t="str">
        <f t="shared" si="900"/>
        <v>175</v>
      </c>
      <c r="M304" s="276">
        <f t="shared" si="786"/>
        <v>0</v>
      </c>
      <c r="N304" s="276">
        <f t="shared" si="920"/>
        <v>1</v>
      </c>
      <c r="O304" s="276">
        <f t="shared" si="920"/>
        <v>1</v>
      </c>
      <c r="P304" s="276">
        <f t="shared" si="920"/>
        <v>0</v>
      </c>
      <c r="Q304" s="276">
        <f t="shared" si="920"/>
        <v>0</v>
      </c>
      <c r="R304" s="276">
        <f t="shared" si="920"/>
        <v>0</v>
      </c>
      <c r="S304" s="276">
        <f t="shared" si="920"/>
        <v>0</v>
      </c>
      <c r="T304" s="276">
        <f t="shared" si="920"/>
        <v>0</v>
      </c>
      <c r="U304" s="276">
        <f t="shared" si="920"/>
        <v>0</v>
      </c>
      <c r="V304" s="276">
        <f t="shared" si="866"/>
        <v>0</v>
      </c>
      <c r="W304" s="276">
        <f t="shared" si="866"/>
        <v>1</v>
      </c>
      <c r="X304" s="276">
        <f t="shared" si="866"/>
        <v>1</v>
      </c>
      <c r="Y304" s="276">
        <f t="shared" si="866"/>
        <v>0</v>
      </c>
      <c r="Z304" s="276">
        <f t="shared" si="866"/>
        <v>0</v>
      </c>
      <c r="AA304" s="276">
        <f t="shared" si="866"/>
        <v>0</v>
      </c>
      <c r="AB304" s="276">
        <f t="shared" si="866"/>
        <v>0</v>
      </c>
      <c r="AC304" s="276">
        <f t="shared" si="866"/>
        <v>0</v>
      </c>
      <c r="AD304" s="276">
        <f t="shared" ref="AD304:AH304" si="921">AD303</f>
        <v>0</v>
      </c>
      <c r="AE304" s="276">
        <f t="shared" si="921"/>
        <v>1</v>
      </c>
      <c r="AF304" s="276">
        <f t="shared" si="921"/>
        <v>0</v>
      </c>
      <c r="AG304" s="276">
        <f t="shared" si="921"/>
        <v>0</v>
      </c>
      <c r="AH304" s="276">
        <f t="shared" si="921"/>
        <v>1</v>
      </c>
      <c r="AI304" s="276">
        <f t="shared" ref="AI304:AJ304" si="922">AI303</f>
        <v>1</v>
      </c>
      <c r="AJ304" s="276">
        <f t="shared" si="922"/>
        <v>1</v>
      </c>
      <c r="AK304" s="276">
        <f t="shared" si="866"/>
        <v>0</v>
      </c>
      <c r="AL304" s="261"/>
    </row>
    <row r="305" spans="1:38" ht="12" customHeight="1" x14ac:dyDescent="0.25">
      <c r="A305" s="262" t="s">
        <v>486</v>
      </c>
      <c r="B305" s="263" t="s">
        <v>184</v>
      </c>
      <c r="C305" s="264"/>
      <c r="D305" s="265">
        <v>600</v>
      </c>
      <c r="E305" s="265">
        <v>1800</v>
      </c>
      <c r="F305" s="264">
        <v>5.0309999999999997</v>
      </c>
      <c r="G305" s="264" t="s">
        <v>330</v>
      </c>
      <c r="H305" s="264">
        <f t="shared" si="771"/>
        <v>2520</v>
      </c>
      <c r="I305" s="264" t="s">
        <v>339</v>
      </c>
      <c r="J305" s="264" t="s">
        <v>340</v>
      </c>
      <c r="K305" s="264" t="s">
        <v>341</v>
      </c>
      <c r="L305" s="264" t="s">
        <v>70</v>
      </c>
      <c r="M305" s="276">
        <f t="shared" si="786"/>
        <v>0</v>
      </c>
      <c r="N305" s="276">
        <f t="shared" ref="N305:U305" si="923">N304</f>
        <v>1</v>
      </c>
      <c r="O305" s="276">
        <v>0</v>
      </c>
      <c r="P305" s="276">
        <f t="shared" si="923"/>
        <v>0</v>
      </c>
      <c r="Q305" s="276">
        <f t="shared" si="923"/>
        <v>0</v>
      </c>
      <c r="R305" s="276">
        <f t="shared" si="923"/>
        <v>0</v>
      </c>
      <c r="S305" s="276">
        <f t="shared" si="923"/>
        <v>0</v>
      </c>
      <c r="T305" s="276">
        <f t="shared" si="923"/>
        <v>0</v>
      </c>
      <c r="U305" s="276">
        <f t="shared" si="923"/>
        <v>0</v>
      </c>
      <c r="V305" s="276">
        <f t="shared" si="866"/>
        <v>0</v>
      </c>
      <c r="W305" s="276">
        <f t="shared" si="866"/>
        <v>1</v>
      </c>
      <c r="X305" s="276">
        <v>1</v>
      </c>
      <c r="Y305" s="276">
        <f t="shared" ref="Y305:AK305" si="924">Y304</f>
        <v>0</v>
      </c>
      <c r="Z305" s="276">
        <f t="shared" si="924"/>
        <v>0</v>
      </c>
      <c r="AA305" s="276">
        <f t="shared" si="924"/>
        <v>0</v>
      </c>
      <c r="AB305" s="276">
        <f t="shared" si="924"/>
        <v>0</v>
      </c>
      <c r="AC305" s="276">
        <f t="shared" si="924"/>
        <v>0</v>
      </c>
      <c r="AD305" s="276">
        <f>AD304</f>
        <v>0</v>
      </c>
      <c r="AE305" s="276">
        <f>AE304</f>
        <v>1</v>
      </c>
      <c r="AF305" s="276">
        <v>0</v>
      </c>
      <c r="AG305" s="276">
        <f t="shared" ref="AG305:AH305" si="925">AG304</f>
        <v>0</v>
      </c>
      <c r="AH305" s="276">
        <f t="shared" si="925"/>
        <v>1</v>
      </c>
      <c r="AI305" s="276">
        <f t="shared" ref="AI305" si="926">AI304</f>
        <v>1</v>
      </c>
      <c r="AJ305" s="276">
        <v>0</v>
      </c>
      <c r="AK305" s="276">
        <f t="shared" si="924"/>
        <v>0</v>
      </c>
      <c r="AL305" s="261"/>
    </row>
    <row r="306" spans="1:38" ht="12" customHeight="1" x14ac:dyDescent="0.25">
      <c r="A306" s="262" t="s">
        <v>486</v>
      </c>
      <c r="B306" s="263" t="str">
        <f t="shared" si="750"/>
        <v>HCT1400</v>
      </c>
      <c r="C306" s="264"/>
      <c r="D306" s="265">
        <f t="shared" si="910"/>
        <v>600</v>
      </c>
      <c r="E306" s="265">
        <f t="shared" si="751"/>
        <v>1800</v>
      </c>
      <c r="F306" s="264">
        <v>5.524</v>
      </c>
      <c r="G306" s="264" t="str">
        <f t="shared" ref="G306:G311" si="927">G305</f>
        <v>1,40</v>
      </c>
      <c r="H306" s="264">
        <f t="shared" si="771"/>
        <v>2520</v>
      </c>
      <c r="I306" s="264" t="str">
        <f t="shared" si="920"/>
        <v>1306x1380x1750</v>
      </c>
      <c r="J306" s="264" t="str">
        <f t="shared" si="920"/>
        <v>3700</v>
      </c>
      <c r="K306" s="264" t="str">
        <f t="shared" ref="K306:K316" si="928">K305</f>
        <v>550</v>
      </c>
      <c r="L306" s="264" t="str">
        <f t="shared" ref="L306:L316" si="929">L305</f>
        <v>220</v>
      </c>
      <c r="M306" s="276">
        <f t="shared" si="786"/>
        <v>0</v>
      </c>
      <c r="N306" s="276">
        <f t="shared" si="920"/>
        <v>1</v>
      </c>
      <c r="O306" s="276">
        <f t="shared" si="920"/>
        <v>0</v>
      </c>
      <c r="P306" s="276">
        <f t="shared" si="920"/>
        <v>0</v>
      </c>
      <c r="Q306" s="276">
        <f t="shared" si="920"/>
        <v>0</v>
      </c>
      <c r="R306" s="276">
        <f t="shared" si="920"/>
        <v>0</v>
      </c>
      <c r="S306" s="276">
        <f t="shared" si="920"/>
        <v>0</v>
      </c>
      <c r="T306" s="276">
        <f t="shared" si="920"/>
        <v>0</v>
      </c>
      <c r="U306" s="276">
        <f t="shared" si="920"/>
        <v>0</v>
      </c>
      <c r="V306" s="276">
        <f t="shared" si="866"/>
        <v>0</v>
      </c>
      <c r="W306" s="276">
        <f t="shared" si="866"/>
        <v>1</v>
      </c>
      <c r="X306" s="276">
        <f t="shared" si="866"/>
        <v>1</v>
      </c>
      <c r="Y306" s="276">
        <f t="shared" si="866"/>
        <v>0</v>
      </c>
      <c r="Z306" s="276">
        <f t="shared" si="866"/>
        <v>0</v>
      </c>
      <c r="AA306" s="276">
        <f t="shared" si="866"/>
        <v>0</v>
      </c>
      <c r="AB306" s="276">
        <f t="shared" si="866"/>
        <v>0</v>
      </c>
      <c r="AC306" s="276">
        <f t="shared" si="866"/>
        <v>0</v>
      </c>
      <c r="AD306" s="276">
        <f t="shared" ref="AD306:AH306" si="930">AD305</f>
        <v>0</v>
      </c>
      <c r="AE306" s="276">
        <f t="shared" si="930"/>
        <v>1</v>
      </c>
      <c r="AF306" s="276">
        <f t="shared" si="930"/>
        <v>0</v>
      </c>
      <c r="AG306" s="276">
        <f t="shared" si="930"/>
        <v>0</v>
      </c>
      <c r="AH306" s="276">
        <f t="shared" si="930"/>
        <v>1</v>
      </c>
      <c r="AI306" s="276">
        <f t="shared" ref="AI306:AJ306" si="931">AI305</f>
        <v>1</v>
      </c>
      <c r="AJ306" s="276">
        <f t="shared" si="931"/>
        <v>0</v>
      </c>
      <c r="AK306" s="276">
        <f t="shared" si="866"/>
        <v>0</v>
      </c>
      <c r="AL306" s="261"/>
    </row>
    <row r="307" spans="1:38" ht="12" customHeight="1" x14ac:dyDescent="0.25">
      <c r="A307" s="262" t="s">
        <v>486</v>
      </c>
      <c r="B307" s="263" t="str">
        <f t="shared" si="750"/>
        <v>HCT1400</v>
      </c>
      <c r="C307" s="264"/>
      <c r="D307" s="265">
        <f t="shared" si="910"/>
        <v>600</v>
      </c>
      <c r="E307" s="265">
        <f t="shared" si="751"/>
        <v>1800</v>
      </c>
      <c r="F307" s="264">
        <v>5.9660000000000002</v>
      </c>
      <c r="G307" s="264" t="str">
        <f t="shared" si="927"/>
        <v>1,40</v>
      </c>
      <c r="H307" s="264">
        <f t="shared" si="771"/>
        <v>2520</v>
      </c>
      <c r="I307" s="264" t="str">
        <f t="shared" si="920"/>
        <v>1306x1380x1750</v>
      </c>
      <c r="J307" s="264" t="str">
        <f t="shared" si="920"/>
        <v>3700</v>
      </c>
      <c r="K307" s="264" t="str">
        <f t="shared" si="928"/>
        <v>550</v>
      </c>
      <c r="L307" s="264" t="str">
        <f t="shared" si="929"/>
        <v>220</v>
      </c>
      <c r="M307" s="276">
        <f t="shared" si="786"/>
        <v>0</v>
      </c>
      <c r="N307" s="276">
        <f t="shared" si="920"/>
        <v>1</v>
      </c>
      <c r="O307" s="276">
        <f t="shared" ref="O307:U307" si="932">O306</f>
        <v>0</v>
      </c>
      <c r="P307" s="276">
        <f t="shared" si="932"/>
        <v>0</v>
      </c>
      <c r="Q307" s="276">
        <f t="shared" si="932"/>
        <v>0</v>
      </c>
      <c r="R307" s="276">
        <f t="shared" si="932"/>
        <v>0</v>
      </c>
      <c r="S307" s="276">
        <f t="shared" si="932"/>
        <v>0</v>
      </c>
      <c r="T307" s="276">
        <f t="shared" si="932"/>
        <v>0</v>
      </c>
      <c r="U307" s="276">
        <f t="shared" si="932"/>
        <v>0</v>
      </c>
      <c r="V307" s="276">
        <f t="shared" si="866"/>
        <v>0</v>
      </c>
      <c r="W307" s="276">
        <f t="shared" si="866"/>
        <v>1</v>
      </c>
      <c r="X307" s="276">
        <f t="shared" si="866"/>
        <v>1</v>
      </c>
      <c r="Y307" s="276">
        <f t="shared" si="866"/>
        <v>0</v>
      </c>
      <c r="Z307" s="276">
        <f t="shared" si="866"/>
        <v>0</v>
      </c>
      <c r="AA307" s="276">
        <f t="shared" si="866"/>
        <v>0</v>
      </c>
      <c r="AB307" s="276">
        <f t="shared" si="866"/>
        <v>0</v>
      </c>
      <c r="AC307" s="276">
        <f t="shared" si="866"/>
        <v>0</v>
      </c>
      <c r="AD307" s="276">
        <f t="shared" ref="AD307:AH307" si="933">AD306</f>
        <v>0</v>
      </c>
      <c r="AE307" s="276">
        <f t="shared" si="933"/>
        <v>1</v>
      </c>
      <c r="AF307" s="276">
        <f t="shared" si="933"/>
        <v>0</v>
      </c>
      <c r="AG307" s="276">
        <f t="shared" si="933"/>
        <v>0</v>
      </c>
      <c r="AH307" s="276">
        <f t="shared" si="933"/>
        <v>1</v>
      </c>
      <c r="AI307" s="276">
        <f t="shared" ref="AI307:AJ307" si="934">AI306</f>
        <v>1</v>
      </c>
      <c r="AJ307" s="276">
        <f t="shared" si="934"/>
        <v>0</v>
      </c>
      <c r="AK307" s="276">
        <f t="shared" si="866"/>
        <v>0</v>
      </c>
      <c r="AL307" s="261"/>
    </row>
    <row r="308" spans="1:38" ht="12" customHeight="1" x14ac:dyDescent="0.25">
      <c r="A308" s="262" t="s">
        <v>486</v>
      </c>
      <c r="B308" s="263" t="str">
        <f t="shared" si="750"/>
        <v>HCT1400</v>
      </c>
      <c r="C308" s="264"/>
      <c r="D308" s="265">
        <f t="shared" si="910"/>
        <v>600</v>
      </c>
      <c r="E308" s="265">
        <f t="shared" si="751"/>
        <v>1800</v>
      </c>
      <c r="F308" s="264">
        <v>6.4850000000000003</v>
      </c>
      <c r="G308" s="264" t="str">
        <f t="shared" si="927"/>
        <v>1,40</v>
      </c>
      <c r="H308" s="264">
        <f t="shared" si="771"/>
        <v>2520</v>
      </c>
      <c r="I308" s="264" t="str">
        <f t="shared" si="920"/>
        <v>1306x1380x1750</v>
      </c>
      <c r="J308" s="264" t="str">
        <f t="shared" si="920"/>
        <v>3700</v>
      </c>
      <c r="K308" s="264" t="str">
        <f t="shared" si="928"/>
        <v>550</v>
      </c>
      <c r="L308" s="264" t="str">
        <f t="shared" si="929"/>
        <v>220</v>
      </c>
      <c r="M308" s="276">
        <f t="shared" si="786"/>
        <v>0</v>
      </c>
      <c r="N308" s="276">
        <f t="shared" ref="N308:U308" si="935">N307</f>
        <v>1</v>
      </c>
      <c r="O308" s="276">
        <f t="shared" si="935"/>
        <v>0</v>
      </c>
      <c r="P308" s="276">
        <f t="shared" si="935"/>
        <v>0</v>
      </c>
      <c r="Q308" s="276">
        <f t="shared" si="935"/>
        <v>0</v>
      </c>
      <c r="R308" s="276">
        <f t="shared" si="935"/>
        <v>0</v>
      </c>
      <c r="S308" s="276">
        <f t="shared" si="935"/>
        <v>0</v>
      </c>
      <c r="T308" s="276">
        <f t="shared" si="935"/>
        <v>0</v>
      </c>
      <c r="U308" s="276">
        <f t="shared" si="935"/>
        <v>0</v>
      </c>
      <c r="V308" s="276">
        <f t="shared" si="866"/>
        <v>0</v>
      </c>
      <c r="W308" s="276">
        <f t="shared" si="866"/>
        <v>1</v>
      </c>
      <c r="X308" s="276">
        <f t="shared" si="866"/>
        <v>1</v>
      </c>
      <c r="Y308" s="276">
        <f t="shared" si="866"/>
        <v>0</v>
      </c>
      <c r="Z308" s="276">
        <f t="shared" si="866"/>
        <v>0</v>
      </c>
      <c r="AA308" s="276">
        <f t="shared" si="866"/>
        <v>0</v>
      </c>
      <c r="AB308" s="276">
        <f t="shared" si="866"/>
        <v>0</v>
      </c>
      <c r="AC308" s="276">
        <f t="shared" si="866"/>
        <v>0</v>
      </c>
      <c r="AD308" s="276">
        <f t="shared" ref="AD308:AH308" si="936">AD307</f>
        <v>0</v>
      </c>
      <c r="AE308" s="276">
        <f t="shared" si="936"/>
        <v>1</v>
      </c>
      <c r="AF308" s="276">
        <f t="shared" si="936"/>
        <v>0</v>
      </c>
      <c r="AG308" s="276">
        <f t="shared" si="936"/>
        <v>0</v>
      </c>
      <c r="AH308" s="276">
        <f t="shared" si="936"/>
        <v>1</v>
      </c>
      <c r="AI308" s="276">
        <f t="shared" ref="AI308:AJ308" si="937">AI307</f>
        <v>1</v>
      </c>
      <c r="AJ308" s="276">
        <f t="shared" si="937"/>
        <v>0</v>
      </c>
      <c r="AK308" s="276">
        <f t="shared" si="866"/>
        <v>0</v>
      </c>
      <c r="AL308" s="261"/>
    </row>
    <row r="309" spans="1:38" ht="12" customHeight="1" x14ac:dyDescent="0.25">
      <c r="A309" s="262" t="s">
        <v>486</v>
      </c>
      <c r="B309" s="263" t="str">
        <f t="shared" si="750"/>
        <v>HCT1400</v>
      </c>
      <c r="C309" s="264"/>
      <c r="D309" s="265">
        <f t="shared" si="910"/>
        <v>600</v>
      </c>
      <c r="E309" s="265">
        <f t="shared" si="751"/>
        <v>1800</v>
      </c>
      <c r="F309" s="264">
        <v>7.0309999999999997</v>
      </c>
      <c r="G309" s="264" t="str">
        <f t="shared" si="927"/>
        <v>1,40</v>
      </c>
      <c r="H309" s="264">
        <f t="shared" si="771"/>
        <v>2520</v>
      </c>
      <c r="I309" s="264" t="str">
        <f t="shared" si="920"/>
        <v>1306x1380x1750</v>
      </c>
      <c r="J309" s="264" t="str">
        <f t="shared" si="920"/>
        <v>3700</v>
      </c>
      <c r="K309" s="264" t="str">
        <f t="shared" si="928"/>
        <v>550</v>
      </c>
      <c r="L309" s="264" t="str">
        <f t="shared" si="929"/>
        <v>220</v>
      </c>
      <c r="M309" s="276">
        <f t="shared" si="786"/>
        <v>0</v>
      </c>
      <c r="N309" s="276">
        <f t="shared" ref="N309:U309" si="938">N308</f>
        <v>1</v>
      </c>
      <c r="O309" s="276">
        <f t="shared" si="938"/>
        <v>0</v>
      </c>
      <c r="P309" s="276">
        <f t="shared" si="938"/>
        <v>0</v>
      </c>
      <c r="Q309" s="276">
        <f t="shared" si="938"/>
        <v>0</v>
      </c>
      <c r="R309" s="276">
        <f t="shared" si="938"/>
        <v>0</v>
      </c>
      <c r="S309" s="276">
        <f t="shared" si="938"/>
        <v>0</v>
      </c>
      <c r="T309" s="276">
        <f t="shared" si="938"/>
        <v>0</v>
      </c>
      <c r="U309" s="276">
        <f t="shared" si="938"/>
        <v>0</v>
      </c>
      <c r="V309" s="276">
        <f t="shared" si="866"/>
        <v>0</v>
      </c>
      <c r="W309" s="276">
        <f t="shared" si="866"/>
        <v>1</v>
      </c>
      <c r="X309" s="276">
        <f t="shared" si="866"/>
        <v>1</v>
      </c>
      <c r="Y309" s="276">
        <f t="shared" si="866"/>
        <v>0</v>
      </c>
      <c r="Z309" s="276">
        <f t="shared" si="866"/>
        <v>0</v>
      </c>
      <c r="AA309" s="276">
        <f t="shared" si="866"/>
        <v>0</v>
      </c>
      <c r="AB309" s="276">
        <f t="shared" si="866"/>
        <v>0</v>
      </c>
      <c r="AC309" s="276">
        <f t="shared" si="866"/>
        <v>0</v>
      </c>
      <c r="AD309" s="276">
        <f t="shared" ref="AD309:AH309" si="939">AD308</f>
        <v>0</v>
      </c>
      <c r="AE309" s="276">
        <f t="shared" si="939"/>
        <v>1</v>
      </c>
      <c r="AF309" s="276">
        <f t="shared" si="939"/>
        <v>0</v>
      </c>
      <c r="AG309" s="276">
        <f t="shared" si="939"/>
        <v>0</v>
      </c>
      <c r="AH309" s="276">
        <f t="shared" si="939"/>
        <v>1</v>
      </c>
      <c r="AI309" s="276">
        <f t="shared" ref="AI309:AJ309" si="940">AI308</f>
        <v>1</v>
      </c>
      <c r="AJ309" s="276">
        <f t="shared" si="940"/>
        <v>0</v>
      </c>
      <c r="AK309" s="276">
        <f t="shared" si="866"/>
        <v>0</v>
      </c>
      <c r="AL309" s="261"/>
    </row>
    <row r="310" spans="1:38" ht="12" customHeight="1" x14ac:dyDescent="0.25">
      <c r="A310" s="262" t="s">
        <v>486</v>
      </c>
      <c r="B310" s="263" t="str">
        <f t="shared" si="750"/>
        <v>HCT1400</v>
      </c>
      <c r="C310" s="264"/>
      <c r="D310" s="265">
        <f t="shared" si="910"/>
        <v>600</v>
      </c>
      <c r="E310" s="265">
        <f t="shared" si="751"/>
        <v>1800</v>
      </c>
      <c r="F310" s="264">
        <v>7.4969999999999999</v>
      </c>
      <c r="G310" s="264" t="str">
        <f t="shared" si="927"/>
        <v>1,40</v>
      </c>
      <c r="H310" s="264">
        <f t="shared" si="771"/>
        <v>2520</v>
      </c>
      <c r="I310" s="264" t="str">
        <f t="shared" si="920"/>
        <v>1306x1380x1750</v>
      </c>
      <c r="J310" s="264" t="str">
        <f t="shared" si="920"/>
        <v>3700</v>
      </c>
      <c r="K310" s="264" t="str">
        <f t="shared" si="928"/>
        <v>550</v>
      </c>
      <c r="L310" s="264" t="str">
        <f t="shared" si="929"/>
        <v>220</v>
      </c>
      <c r="M310" s="276">
        <f t="shared" si="786"/>
        <v>0</v>
      </c>
      <c r="N310" s="276">
        <f t="shared" ref="N310:U310" si="941">N309</f>
        <v>1</v>
      </c>
      <c r="O310" s="276">
        <f t="shared" si="941"/>
        <v>0</v>
      </c>
      <c r="P310" s="276">
        <f t="shared" si="941"/>
        <v>0</v>
      </c>
      <c r="Q310" s="276">
        <f t="shared" si="941"/>
        <v>0</v>
      </c>
      <c r="R310" s="276">
        <f t="shared" si="941"/>
        <v>0</v>
      </c>
      <c r="S310" s="276">
        <f t="shared" si="941"/>
        <v>0</v>
      </c>
      <c r="T310" s="276">
        <f t="shared" si="941"/>
        <v>0</v>
      </c>
      <c r="U310" s="276">
        <f t="shared" si="941"/>
        <v>0</v>
      </c>
      <c r="V310" s="276">
        <f t="shared" si="866"/>
        <v>0</v>
      </c>
      <c r="W310" s="276">
        <f t="shared" si="866"/>
        <v>1</v>
      </c>
      <c r="X310" s="276">
        <f t="shared" si="866"/>
        <v>1</v>
      </c>
      <c r="Y310" s="276">
        <f t="shared" si="866"/>
        <v>0</v>
      </c>
      <c r="Z310" s="276">
        <f t="shared" si="866"/>
        <v>0</v>
      </c>
      <c r="AA310" s="276">
        <f t="shared" si="866"/>
        <v>0</v>
      </c>
      <c r="AB310" s="276">
        <f t="shared" si="866"/>
        <v>0</v>
      </c>
      <c r="AC310" s="276">
        <f t="shared" si="866"/>
        <v>0</v>
      </c>
      <c r="AD310" s="276">
        <f t="shared" ref="AD310:AH310" si="942">AD309</f>
        <v>0</v>
      </c>
      <c r="AE310" s="276">
        <f t="shared" si="942"/>
        <v>1</v>
      </c>
      <c r="AF310" s="276">
        <f t="shared" si="942"/>
        <v>0</v>
      </c>
      <c r="AG310" s="276">
        <f t="shared" si="942"/>
        <v>0</v>
      </c>
      <c r="AH310" s="276">
        <f t="shared" si="942"/>
        <v>1</v>
      </c>
      <c r="AI310" s="276">
        <f t="shared" ref="AI310:AJ310" si="943">AI309</f>
        <v>1</v>
      </c>
      <c r="AJ310" s="276">
        <f t="shared" si="943"/>
        <v>0</v>
      </c>
      <c r="AK310" s="276">
        <f t="shared" si="866"/>
        <v>0</v>
      </c>
      <c r="AL310" s="261"/>
    </row>
    <row r="311" spans="1:38" ht="12" customHeight="1" x14ac:dyDescent="0.25">
      <c r="A311" s="262" t="s">
        <v>486</v>
      </c>
      <c r="B311" s="263" t="str">
        <f t="shared" si="750"/>
        <v>HCT1400</v>
      </c>
      <c r="C311" s="264"/>
      <c r="D311" s="265">
        <f t="shared" si="910"/>
        <v>600</v>
      </c>
      <c r="E311" s="265">
        <f t="shared" si="751"/>
        <v>1800</v>
      </c>
      <c r="F311" s="264">
        <v>8.01</v>
      </c>
      <c r="G311" s="264" t="str">
        <f t="shared" si="927"/>
        <v>1,40</v>
      </c>
      <c r="H311" s="264">
        <f t="shared" si="771"/>
        <v>2520</v>
      </c>
      <c r="I311" s="264" t="str">
        <f t="shared" si="920"/>
        <v>1306x1380x1750</v>
      </c>
      <c r="J311" s="264" t="str">
        <f t="shared" si="920"/>
        <v>3700</v>
      </c>
      <c r="K311" s="264" t="str">
        <f t="shared" si="928"/>
        <v>550</v>
      </c>
      <c r="L311" s="264" t="str">
        <f t="shared" si="929"/>
        <v>220</v>
      </c>
      <c r="M311" s="276">
        <f t="shared" si="786"/>
        <v>0</v>
      </c>
      <c r="N311" s="276">
        <f t="shared" ref="N311:U311" si="944">N310</f>
        <v>1</v>
      </c>
      <c r="O311" s="276">
        <f t="shared" si="944"/>
        <v>0</v>
      </c>
      <c r="P311" s="276">
        <f t="shared" si="944"/>
        <v>0</v>
      </c>
      <c r="Q311" s="276">
        <f t="shared" si="944"/>
        <v>0</v>
      </c>
      <c r="R311" s="276">
        <f t="shared" si="944"/>
        <v>0</v>
      </c>
      <c r="S311" s="276">
        <f t="shared" si="944"/>
        <v>0</v>
      </c>
      <c r="T311" s="276">
        <f t="shared" si="944"/>
        <v>0</v>
      </c>
      <c r="U311" s="276">
        <f t="shared" si="944"/>
        <v>0</v>
      </c>
      <c r="V311" s="276">
        <f t="shared" si="866"/>
        <v>0</v>
      </c>
      <c r="W311" s="276">
        <f t="shared" si="866"/>
        <v>1</v>
      </c>
      <c r="X311" s="276">
        <f t="shared" si="866"/>
        <v>1</v>
      </c>
      <c r="Y311" s="276">
        <f t="shared" si="866"/>
        <v>0</v>
      </c>
      <c r="Z311" s="276">
        <f t="shared" si="866"/>
        <v>0</v>
      </c>
      <c r="AA311" s="276">
        <f t="shared" si="866"/>
        <v>0</v>
      </c>
      <c r="AB311" s="276">
        <f t="shared" si="866"/>
        <v>0</v>
      </c>
      <c r="AC311" s="276">
        <f t="shared" si="866"/>
        <v>0</v>
      </c>
      <c r="AD311" s="276">
        <f t="shared" ref="AD311:AH311" si="945">AD310</f>
        <v>0</v>
      </c>
      <c r="AE311" s="276">
        <f t="shared" si="945"/>
        <v>1</v>
      </c>
      <c r="AF311" s="276">
        <f t="shared" si="945"/>
        <v>0</v>
      </c>
      <c r="AG311" s="276">
        <f t="shared" si="945"/>
        <v>0</v>
      </c>
      <c r="AH311" s="276">
        <f t="shared" si="945"/>
        <v>1</v>
      </c>
      <c r="AI311" s="276">
        <f t="shared" ref="AI311:AJ311" si="946">AI310</f>
        <v>1</v>
      </c>
      <c r="AJ311" s="276">
        <f t="shared" si="946"/>
        <v>0</v>
      </c>
      <c r="AK311" s="276">
        <f t="shared" si="866"/>
        <v>0</v>
      </c>
      <c r="AL311" s="261"/>
    </row>
    <row r="312" spans="1:38" ht="12" customHeight="1" x14ac:dyDescent="0.25">
      <c r="A312" s="262" t="s">
        <v>486</v>
      </c>
      <c r="B312" s="263" t="str">
        <f t="shared" si="750"/>
        <v>HCT1400</v>
      </c>
      <c r="C312" s="264"/>
      <c r="D312" s="265">
        <f t="shared" si="910"/>
        <v>600</v>
      </c>
      <c r="E312" s="265">
        <f t="shared" si="751"/>
        <v>1800</v>
      </c>
      <c r="F312" s="264">
        <v>8.4649999999999999</v>
      </c>
      <c r="G312" s="264" t="s">
        <v>331</v>
      </c>
      <c r="H312" s="264">
        <f t="shared" si="771"/>
        <v>2448</v>
      </c>
      <c r="I312" s="264" t="str">
        <f t="shared" si="920"/>
        <v>1306x1380x1750</v>
      </c>
      <c r="J312" s="264" t="str">
        <f t="shared" si="920"/>
        <v>3700</v>
      </c>
      <c r="K312" s="264" t="str">
        <f t="shared" si="928"/>
        <v>550</v>
      </c>
      <c r="L312" s="264" t="str">
        <f t="shared" si="929"/>
        <v>220</v>
      </c>
      <c r="M312" s="276">
        <f t="shared" si="786"/>
        <v>0</v>
      </c>
      <c r="N312" s="276">
        <f t="shared" ref="N312:U312" si="947">N311</f>
        <v>1</v>
      </c>
      <c r="O312" s="276">
        <f t="shared" si="947"/>
        <v>0</v>
      </c>
      <c r="P312" s="276">
        <f t="shared" si="947"/>
        <v>0</v>
      </c>
      <c r="Q312" s="276">
        <f t="shared" si="947"/>
        <v>0</v>
      </c>
      <c r="R312" s="276">
        <f t="shared" si="947"/>
        <v>0</v>
      </c>
      <c r="S312" s="276">
        <f t="shared" si="947"/>
        <v>0</v>
      </c>
      <c r="T312" s="276">
        <f t="shared" si="947"/>
        <v>0</v>
      </c>
      <c r="U312" s="276">
        <f t="shared" si="947"/>
        <v>0</v>
      </c>
      <c r="V312" s="276">
        <f t="shared" si="866"/>
        <v>0</v>
      </c>
      <c r="W312" s="276">
        <f t="shared" si="866"/>
        <v>1</v>
      </c>
      <c r="X312" s="276">
        <f t="shared" si="866"/>
        <v>1</v>
      </c>
      <c r="Y312" s="276">
        <f t="shared" si="866"/>
        <v>0</v>
      </c>
      <c r="Z312" s="276">
        <f t="shared" si="866"/>
        <v>0</v>
      </c>
      <c r="AA312" s="276">
        <f t="shared" si="866"/>
        <v>0</v>
      </c>
      <c r="AB312" s="276">
        <f t="shared" si="866"/>
        <v>0</v>
      </c>
      <c r="AC312" s="276">
        <f t="shared" si="866"/>
        <v>0</v>
      </c>
      <c r="AD312" s="276">
        <f t="shared" ref="AD312:AH312" si="948">AD311</f>
        <v>0</v>
      </c>
      <c r="AE312" s="276">
        <f t="shared" si="948"/>
        <v>1</v>
      </c>
      <c r="AF312" s="276">
        <f t="shared" si="948"/>
        <v>0</v>
      </c>
      <c r="AG312" s="276">
        <f t="shared" si="948"/>
        <v>0</v>
      </c>
      <c r="AH312" s="276">
        <f t="shared" si="948"/>
        <v>1</v>
      </c>
      <c r="AI312" s="276">
        <f t="shared" ref="AI312:AJ312" si="949">AI311</f>
        <v>1</v>
      </c>
      <c r="AJ312" s="276">
        <f t="shared" si="949"/>
        <v>0</v>
      </c>
      <c r="AK312" s="276">
        <f t="shared" si="866"/>
        <v>0</v>
      </c>
      <c r="AL312" s="261"/>
    </row>
    <row r="313" spans="1:38" ht="12" customHeight="1" x14ac:dyDescent="0.25">
      <c r="A313" s="262" t="s">
        <v>486</v>
      </c>
      <c r="B313" s="263" t="str">
        <f t="shared" si="750"/>
        <v>HCT1400</v>
      </c>
      <c r="C313" s="264"/>
      <c r="D313" s="265">
        <f t="shared" si="910"/>
        <v>600</v>
      </c>
      <c r="E313" s="265">
        <f t="shared" si="751"/>
        <v>1800</v>
      </c>
      <c r="F313" s="264">
        <v>8.593</v>
      </c>
      <c r="G313" s="264" t="s">
        <v>332</v>
      </c>
      <c r="H313" s="264">
        <f t="shared" si="771"/>
        <v>2358</v>
      </c>
      <c r="I313" s="264" t="str">
        <f t="shared" si="920"/>
        <v>1306x1380x1750</v>
      </c>
      <c r="J313" s="264" t="str">
        <f t="shared" si="920"/>
        <v>3700</v>
      </c>
      <c r="K313" s="264" t="str">
        <f t="shared" si="928"/>
        <v>550</v>
      </c>
      <c r="L313" s="264" t="str">
        <f t="shared" si="929"/>
        <v>220</v>
      </c>
      <c r="M313" s="276">
        <f t="shared" si="786"/>
        <v>0</v>
      </c>
      <c r="N313" s="276">
        <f t="shared" ref="N313:U313" si="950">N312</f>
        <v>1</v>
      </c>
      <c r="O313" s="276">
        <f t="shared" si="950"/>
        <v>0</v>
      </c>
      <c r="P313" s="276">
        <f t="shared" si="950"/>
        <v>0</v>
      </c>
      <c r="Q313" s="276">
        <f t="shared" si="950"/>
        <v>0</v>
      </c>
      <c r="R313" s="276">
        <f t="shared" si="950"/>
        <v>0</v>
      </c>
      <c r="S313" s="276">
        <f t="shared" si="950"/>
        <v>0</v>
      </c>
      <c r="T313" s="276">
        <f t="shared" si="950"/>
        <v>0</v>
      </c>
      <c r="U313" s="276">
        <f t="shared" si="950"/>
        <v>0</v>
      </c>
      <c r="V313" s="276">
        <f t="shared" si="866"/>
        <v>0</v>
      </c>
      <c r="W313" s="276">
        <f t="shared" si="866"/>
        <v>1</v>
      </c>
      <c r="X313" s="276">
        <f t="shared" si="866"/>
        <v>1</v>
      </c>
      <c r="Y313" s="276">
        <f t="shared" si="866"/>
        <v>0</v>
      </c>
      <c r="Z313" s="276">
        <f t="shared" si="866"/>
        <v>0</v>
      </c>
      <c r="AA313" s="276">
        <f t="shared" si="866"/>
        <v>0</v>
      </c>
      <c r="AB313" s="276">
        <f t="shared" si="866"/>
        <v>0</v>
      </c>
      <c r="AC313" s="276">
        <f t="shared" si="866"/>
        <v>0</v>
      </c>
      <c r="AD313" s="276">
        <f t="shared" ref="AD313:AH313" si="951">AD312</f>
        <v>0</v>
      </c>
      <c r="AE313" s="276">
        <f t="shared" si="951"/>
        <v>1</v>
      </c>
      <c r="AF313" s="276">
        <f t="shared" si="951"/>
        <v>0</v>
      </c>
      <c r="AG313" s="276">
        <f t="shared" si="951"/>
        <v>0</v>
      </c>
      <c r="AH313" s="276">
        <f t="shared" si="951"/>
        <v>1</v>
      </c>
      <c r="AI313" s="276">
        <f t="shared" ref="AI313:AJ313" si="952">AI312</f>
        <v>1</v>
      </c>
      <c r="AJ313" s="276">
        <f t="shared" si="952"/>
        <v>0</v>
      </c>
      <c r="AK313" s="276">
        <f t="shared" si="866"/>
        <v>0</v>
      </c>
      <c r="AL313" s="261"/>
    </row>
    <row r="314" spans="1:38" ht="12" customHeight="1" x14ac:dyDescent="0.25">
      <c r="A314" s="262" t="s">
        <v>486</v>
      </c>
      <c r="B314" s="263" t="str">
        <f t="shared" si="750"/>
        <v>HCT1400</v>
      </c>
      <c r="C314" s="264"/>
      <c r="D314" s="265">
        <f t="shared" si="910"/>
        <v>600</v>
      </c>
      <c r="E314" s="265">
        <f t="shared" si="751"/>
        <v>1800</v>
      </c>
      <c r="F314" s="264">
        <v>8.8940000000000001</v>
      </c>
      <c r="G314" s="264" t="s">
        <v>305</v>
      </c>
      <c r="H314" s="264">
        <f t="shared" si="771"/>
        <v>2268</v>
      </c>
      <c r="I314" s="264" t="str">
        <f t="shared" si="920"/>
        <v>1306x1380x1750</v>
      </c>
      <c r="J314" s="264" t="str">
        <f t="shared" si="920"/>
        <v>3700</v>
      </c>
      <c r="K314" s="264" t="str">
        <f t="shared" si="928"/>
        <v>550</v>
      </c>
      <c r="L314" s="264" t="str">
        <f t="shared" si="929"/>
        <v>220</v>
      </c>
      <c r="M314" s="276">
        <f t="shared" si="786"/>
        <v>0</v>
      </c>
      <c r="N314" s="276">
        <f t="shared" ref="N314:U314" si="953">N313</f>
        <v>1</v>
      </c>
      <c r="O314" s="276">
        <f t="shared" si="953"/>
        <v>0</v>
      </c>
      <c r="P314" s="276">
        <f t="shared" si="953"/>
        <v>0</v>
      </c>
      <c r="Q314" s="276">
        <f t="shared" si="953"/>
        <v>0</v>
      </c>
      <c r="R314" s="276">
        <f t="shared" si="953"/>
        <v>0</v>
      </c>
      <c r="S314" s="276">
        <f t="shared" si="953"/>
        <v>0</v>
      </c>
      <c r="T314" s="276">
        <f t="shared" si="953"/>
        <v>0</v>
      </c>
      <c r="U314" s="276">
        <f t="shared" si="953"/>
        <v>0</v>
      </c>
      <c r="V314" s="276">
        <f t="shared" si="866"/>
        <v>0</v>
      </c>
      <c r="W314" s="276">
        <f t="shared" si="866"/>
        <v>1</v>
      </c>
      <c r="X314" s="276">
        <f t="shared" si="866"/>
        <v>1</v>
      </c>
      <c r="Y314" s="276">
        <f t="shared" si="866"/>
        <v>0</v>
      </c>
      <c r="Z314" s="276">
        <f t="shared" si="866"/>
        <v>0</v>
      </c>
      <c r="AA314" s="276">
        <f t="shared" si="866"/>
        <v>0</v>
      </c>
      <c r="AB314" s="276">
        <f t="shared" si="866"/>
        <v>0</v>
      </c>
      <c r="AC314" s="276">
        <f t="shared" si="866"/>
        <v>0</v>
      </c>
      <c r="AD314" s="276">
        <f t="shared" ref="AD314:AH314" si="954">AD313</f>
        <v>0</v>
      </c>
      <c r="AE314" s="276">
        <f t="shared" si="954"/>
        <v>1</v>
      </c>
      <c r="AF314" s="276">
        <f t="shared" si="954"/>
        <v>0</v>
      </c>
      <c r="AG314" s="276">
        <f t="shared" si="954"/>
        <v>0</v>
      </c>
      <c r="AH314" s="276">
        <f t="shared" si="954"/>
        <v>1</v>
      </c>
      <c r="AI314" s="276">
        <f t="shared" ref="AI314:AJ314" si="955">AI313</f>
        <v>1</v>
      </c>
      <c r="AJ314" s="276">
        <f t="shared" si="955"/>
        <v>0</v>
      </c>
      <c r="AK314" s="276">
        <f t="shared" si="866"/>
        <v>0</v>
      </c>
      <c r="AL314" s="261"/>
    </row>
    <row r="315" spans="1:38" ht="12" customHeight="1" x14ac:dyDescent="0.25">
      <c r="A315" s="262" t="s">
        <v>486</v>
      </c>
      <c r="B315" s="263" t="str">
        <f t="shared" si="750"/>
        <v>HCT1400</v>
      </c>
      <c r="C315" s="264"/>
      <c r="D315" s="265">
        <f t="shared" si="910"/>
        <v>600</v>
      </c>
      <c r="E315" s="265">
        <f t="shared" si="751"/>
        <v>1800</v>
      </c>
      <c r="F315" s="264">
        <v>9.1180000000000003</v>
      </c>
      <c r="G315" s="264" t="s">
        <v>333</v>
      </c>
      <c r="H315" s="264">
        <f t="shared" si="771"/>
        <v>2196</v>
      </c>
      <c r="I315" s="264" t="str">
        <f t="shared" si="920"/>
        <v>1306x1380x1750</v>
      </c>
      <c r="J315" s="264" t="str">
        <f t="shared" si="920"/>
        <v>3700</v>
      </c>
      <c r="K315" s="264" t="str">
        <f t="shared" si="928"/>
        <v>550</v>
      </c>
      <c r="L315" s="264" t="str">
        <f t="shared" si="929"/>
        <v>220</v>
      </c>
      <c r="M315" s="276">
        <f t="shared" si="786"/>
        <v>0</v>
      </c>
      <c r="N315" s="276">
        <f t="shared" ref="N315:U315" si="956">N314</f>
        <v>1</v>
      </c>
      <c r="O315" s="276">
        <f t="shared" si="956"/>
        <v>0</v>
      </c>
      <c r="P315" s="276">
        <f t="shared" si="956"/>
        <v>0</v>
      </c>
      <c r="Q315" s="276">
        <f t="shared" si="956"/>
        <v>0</v>
      </c>
      <c r="R315" s="276">
        <f t="shared" si="956"/>
        <v>0</v>
      </c>
      <c r="S315" s="276">
        <f t="shared" si="956"/>
        <v>0</v>
      </c>
      <c r="T315" s="276">
        <f t="shared" si="956"/>
        <v>0</v>
      </c>
      <c r="U315" s="276">
        <f t="shared" si="956"/>
        <v>0</v>
      </c>
      <c r="V315" s="276">
        <f t="shared" si="866"/>
        <v>0</v>
      </c>
      <c r="W315" s="276">
        <f t="shared" si="866"/>
        <v>1</v>
      </c>
      <c r="X315" s="276">
        <f t="shared" si="866"/>
        <v>1</v>
      </c>
      <c r="Y315" s="276">
        <f t="shared" si="866"/>
        <v>0</v>
      </c>
      <c r="Z315" s="276">
        <f t="shared" si="866"/>
        <v>0</v>
      </c>
      <c r="AA315" s="276">
        <f t="shared" si="866"/>
        <v>0</v>
      </c>
      <c r="AB315" s="276">
        <f t="shared" si="866"/>
        <v>0</v>
      </c>
      <c r="AC315" s="276">
        <f t="shared" si="866"/>
        <v>0</v>
      </c>
      <c r="AD315" s="276">
        <f t="shared" ref="AD315:AH315" si="957">AD314</f>
        <v>0</v>
      </c>
      <c r="AE315" s="276">
        <f t="shared" si="957"/>
        <v>1</v>
      </c>
      <c r="AF315" s="276">
        <f t="shared" si="957"/>
        <v>0</v>
      </c>
      <c r="AG315" s="276">
        <f t="shared" si="957"/>
        <v>0</v>
      </c>
      <c r="AH315" s="276">
        <f t="shared" si="957"/>
        <v>1</v>
      </c>
      <c r="AI315" s="276">
        <f t="shared" ref="AI315:AJ315" si="958">AI314</f>
        <v>1</v>
      </c>
      <c r="AJ315" s="276">
        <f t="shared" si="958"/>
        <v>0</v>
      </c>
      <c r="AK315" s="276">
        <f t="shared" si="866"/>
        <v>0</v>
      </c>
      <c r="AL315" s="261"/>
    </row>
    <row r="316" spans="1:38" ht="12" customHeight="1" x14ac:dyDescent="0.25">
      <c r="A316" s="262" t="s">
        <v>486</v>
      </c>
      <c r="B316" s="263" t="str">
        <f t="shared" si="750"/>
        <v>HCT1400</v>
      </c>
      <c r="C316" s="264"/>
      <c r="D316" s="265">
        <f t="shared" si="910"/>
        <v>600</v>
      </c>
      <c r="E316" s="265">
        <f t="shared" si="751"/>
        <v>1800</v>
      </c>
      <c r="F316" s="264">
        <v>9.5519999999999996</v>
      </c>
      <c r="G316" s="264" t="s">
        <v>334</v>
      </c>
      <c r="H316" s="264">
        <f t="shared" si="771"/>
        <v>2088</v>
      </c>
      <c r="I316" s="264" t="str">
        <f t="shared" si="920"/>
        <v>1306x1380x1750</v>
      </c>
      <c r="J316" s="264" t="str">
        <f t="shared" si="920"/>
        <v>3700</v>
      </c>
      <c r="K316" s="264" t="str">
        <f t="shared" si="928"/>
        <v>550</v>
      </c>
      <c r="L316" s="264" t="str">
        <f t="shared" si="929"/>
        <v>220</v>
      </c>
      <c r="M316" s="276">
        <f t="shared" si="786"/>
        <v>0</v>
      </c>
      <c r="N316" s="276">
        <f t="shared" ref="N316:U316" si="959">N315</f>
        <v>1</v>
      </c>
      <c r="O316" s="276">
        <f t="shared" si="959"/>
        <v>0</v>
      </c>
      <c r="P316" s="276">
        <f t="shared" si="959"/>
        <v>0</v>
      </c>
      <c r="Q316" s="276">
        <f t="shared" si="959"/>
        <v>0</v>
      </c>
      <c r="R316" s="276">
        <f t="shared" si="959"/>
        <v>0</v>
      </c>
      <c r="S316" s="276">
        <f t="shared" si="959"/>
        <v>0</v>
      </c>
      <c r="T316" s="276">
        <f t="shared" si="959"/>
        <v>0</v>
      </c>
      <c r="U316" s="276">
        <f t="shared" si="959"/>
        <v>0</v>
      </c>
      <c r="V316" s="276">
        <f t="shared" si="866"/>
        <v>0</v>
      </c>
      <c r="W316" s="276">
        <f t="shared" si="866"/>
        <v>1</v>
      </c>
      <c r="X316" s="276">
        <f t="shared" si="866"/>
        <v>1</v>
      </c>
      <c r="Y316" s="276">
        <f t="shared" si="866"/>
        <v>0</v>
      </c>
      <c r="Z316" s="276">
        <f t="shared" si="866"/>
        <v>0</v>
      </c>
      <c r="AA316" s="276">
        <f t="shared" si="866"/>
        <v>0</v>
      </c>
      <c r="AB316" s="276">
        <f t="shared" si="866"/>
        <v>0</v>
      </c>
      <c r="AC316" s="276">
        <f t="shared" si="866"/>
        <v>0</v>
      </c>
      <c r="AD316" s="276">
        <f t="shared" ref="AD316:AJ316" si="960">AD315</f>
        <v>0</v>
      </c>
      <c r="AE316" s="276">
        <f t="shared" si="960"/>
        <v>1</v>
      </c>
      <c r="AF316" s="276">
        <f t="shared" si="960"/>
        <v>0</v>
      </c>
      <c r="AG316" s="276">
        <f t="shared" si="960"/>
        <v>0</v>
      </c>
      <c r="AH316" s="276">
        <f t="shared" si="960"/>
        <v>1</v>
      </c>
      <c r="AI316" s="276">
        <f t="shared" si="960"/>
        <v>1</v>
      </c>
      <c r="AJ316" s="276">
        <f t="shared" si="960"/>
        <v>0</v>
      </c>
      <c r="AK316" s="276">
        <f t="shared" ref="AK316" si="961">AK315</f>
        <v>0</v>
      </c>
      <c r="AL316" s="261"/>
    </row>
    <row r="317" spans="1:38" ht="12" customHeight="1" x14ac:dyDescent="0.25">
      <c r="A317" s="262" t="s">
        <v>486</v>
      </c>
      <c r="B317" s="263" t="s">
        <v>185</v>
      </c>
      <c r="C317" s="264"/>
      <c r="D317" s="265">
        <v>500</v>
      </c>
      <c r="E317" s="265">
        <v>1650</v>
      </c>
      <c r="F317" s="264">
        <v>5.5449999999999999</v>
      </c>
      <c r="G317" s="264" t="s">
        <v>342</v>
      </c>
      <c r="H317" s="264">
        <f t="shared" si="771"/>
        <v>2683.89</v>
      </c>
      <c r="I317" s="264" t="s">
        <v>343</v>
      </c>
      <c r="J317" s="264" t="s">
        <v>294</v>
      </c>
      <c r="K317" s="264" t="s">
        <v>344</v>
      </c>
      <c r="L317" s="264" t="s">
        <v>109</v>
      </c>
      <c r="M317" s="276">
        <f t="shared" si="786"/>
        <v>0</v>
      </c>
      <c r="N317" s="276">
        <f t="shared" ref="N317:U317" si="962">N316</f>
        <v>1</v>
      </c>
      <c r="O317" s="276">
        <f t="shared" si="962"/>
        <v>0</v>
      </c>
      <c r="P317" s="276">
        <f t="shared" si="962"/>
        <v>0</v>
      </c>
      <c r="Q317" s="276">
        <f t="shared" si="962"/>
        <v>0</v>
      </c>
      <c r="R317" s="276">
        <f t="shared" si="962"/>
        <v>0</v>
      </c>
      <c r="S317" s="276">
        <f t="shared" si="962"/>
        <v>0</v>
      </c>
      <c r="T317" s="276">
        <f t="shared" si="962"/>
        <v>0</v>
      </c>
      <c r="U317" s="276">
        <f t="shared" si="962"/>
        <v>0</v>
      </c>
      <c r="V317" s="276">
        <f t="shared" ref="V317:AK326" si="963">V316</f>
        <v>0</v>
      </c>
      <c r="W317" s="276">
        <f t="shared" si="963"/>
        <v>1</v>
      </c>
      <c r="X317" s="276">
        <f t="shared" si="963"/>
        <v>1</v>
      </c>
      <c r="Y317" s="276">
        <v>1</v>
      </c>
      <c r="Z317" s="276">
        <f t="shared" si="963"/>
        <v>0</v>
      </c>
      <c r="AA317" s="276">
        <f t="shared" si="963"/>
        <v>0</v>
      </c>
      <c r="AB317" s="276">
        <f t="shared" si="963"/>
        <v>0</v>
      </c>
      <c r="AC317" s="276">
        <f t="shared" si="963"/>
        <v>0</v>
      </c>
      <c r="AD317" s="276">
        <f t="shared" ref="AD317:AF317" si="964">AD316</f>
        <v>0</v>
      </c>
      <c r="AE317" s="276">
        <f t="shared" si="964"/>
        <v>1</v>
      </c>
      <c r="AF317" s="276">
        <f t="shared" si="964"/>
        <v>0</v>
      </c>
      <c r="AG317" s="276">
        <v>0</v>
      </c>
      <c r="AH317" s="276">
        <f t="shared" ref="AH317" si="965">AH316</f>
        <v>1</v>
      </c>
      <c r="AI317" s="276">
        <v>1</v>
      </c>
      <c r="AJ317" s="276">
        <v>1</v>
      </c>
      <c r="AK317" s="276">
        <f t="shared" si="963"/>
        <v>0</v>
      </c>
      <c r="AL317" s="261"/>
    </row>
    <row r="318" spans="1:38" ht="12" customHeight="1" x14ac:dyDescent="0.25">
      <c r="A318" s="262" t="s">
        <v>486</v>
      </c>
      <c r="B318" s="263" t="str">
        <f t="shared" ref="B318:B351" si="966">B317</f>
        <v>HCT1600</v>
      </c>
      <c r="C318" s="264"/>
      <c r="D318" s="265">
        <f t="shared" si="910"/>
        <v>500</v>
      </c>
      <c r="E318" s="265">
        <f t="shared" ref="E318:E325" si="967">E317</f>
        <v>1650</v>
      </c>
      <c r="F318" s="264">
        <v>5.9720000000000004</v>
      </c>
      <c r="G318" s="264" t="str">
        <f>G317</f>
        <v>1,6266</v>
      </c>
      <c r="H318" s="264">
        <f t="shared" si="771"/>
        <v>2683.89</v>
      </c>
      <c r="I318" s="264" t="str">
        <f t="shared" si="920"/>
        <v>1246x1500x1750</v>
      </c>
      <c r="J318" s="264" t="str">
        <f t="shared" si="920"/>
        <v>4200</v>
      </c>
      <c r="K318" s="264" t="str">
        <f t="shared" ref="K318:L325" si="968">K317</f>
        <v>625</v>
      </c>
      <c r="L318" s="264" t="str">
        <f t="shared" si="968"/>
        <v>280</v>
      </c>
      <c r="M318" s="276">
        <f t="shared" si="786"/>
        <v>0</v>
      </c>
      <c r="N318" s="276">
        <f t="shared" ref="N318:U318" si="969">N317</f>
        <v>1</v>
      </c>
      <c r="O318" s="276">
        <f t="shared" si="969"/>
        <v>0</v>
      </c>
      <c r="P318" s="276">
        <f t="shared" si="969"/>
        <v>0</v>
      </c>
      <c r="Q318" s="276">
        <f t="shared" si="969"/>
        <v>0</v>
      </c>
      <c r="R318" s="276">
        <f t="shared" si="969"/>
        <v>0</v>
      </c>
      <c r="S318" s="276">
        <f t="shared" si="969"/>
        <v>0</v>
      </c>
      <c r="T318" s="276">
        <f t="shared" si="969"/>
        <v>0</v>
      </c>
      <c r="U318" s="276">
        <f t="shared" si="969"/>
        <v>0</v>
      </c>
      <c r="V318" s="276">
        <f t="shared" si="963"/>
        <v>0</v>
      </c>
      <c r="W318" s="276">
        <f t="shared" si="963"/>
        <v>1</v>
      </c>
      <c r="X318" s="276">
        <f t="shared" si="963"/>
        <v>1</v>
      </c>
      <c r="Y318" s="276">
        <f t="shared" si="963"/>
        <v>1</v>
      </c>
      <c r="Z318" s="276">
        <f t="shared" si="963"/>
        <v>0</v>
      </c>
      <c r="AA318" s="276">
        <f t="shared" si="963"/>
        <v>0</v>
      </c>
      <c r="AB318" s="276">
        <f t="shared" si="963"/>
        <v>0</v>
      </c>
      <c r="AC318" s="276">
        <f t="shared" si="963"/>
        <v>0</v>
      </c>
      <c r="AD318" s="276">
        <f t="shared" ref="AD318:AH318" si="970">AD317</f>
        <v>0</v>
      </c>
      <c r="AE318" s="276">
        <f t="shared" si="970"/>
        <v>1</v>
      </c>
      <c r="AF318" s="276">
        <f t="shared" si="970"/>
        <v>0</v>
      </c>
      <c r="AG318" s="276">
        <f t="shared" si="970"/>
        <v>0</v>
      </c>
      <c r="AH318" s="276">
        <f t="shared" si="970"/>
        <v>1</v>
      </c>
      <c r="AI318" s="276">
        <f t="shared" ref="AI318:AJ318" si="971">AI317</f>
        <v>1</v>
      </c>
      <c r="AJ318" s="276">
        <f t="shared" si="971"/>
        <v>1</v>
      </c>
      <c r="AK318" s="276">
        <f t="shared" si="963"/>
        <v>0</v>
      </c>
      <c r="AL318" s="261"/>
    </row>
    <row r="319" spans="1:38" ht="12" customHeight="1" x14ac:dyDescent="0.25">
      <c r="A319" s="262" t="s">
        <v>486</v>
      </c>
      <c r="B319" s="263" t="str">
        <f t="shared" si="966"/>
        <v>HCT1600</v>
      </c>
      <c r="C319" s="264"/>
      <c r="D319" s="265">
        <f t="shared" ref="D319:D325" si="972">D318</f>
        <v>500</v>
      </c>
      <c r="E319" s="265">
        <f t="shared" si="967"/>
        <v>1650</v>
      </c>
      <c r="F319" s="264">
        <v>6.585</v>
      </c>
      <c r="G319" s="264" t="str">
        <f>G318</f>
        <v>1,6266</v>
      </c>
      <c r="H319" s="264">
        <f t="shared" si="771"/>
        <v>2683.89</v>
      </c>
      <c r="I319" s="264" t="str">
        <f t="shared" si="920"/>
        <v>1246x1500x1750</v>
      </c>
      <c r="J319" s="264" t="str">
        <f t="shared" si="920"/>
        <v>4200</v>
      </c>
      <c r="K319" s="264" t="str">
        <f t="shared" si="968"/>
        <v>625</v>
      </c>
      <c r="L319" s="264" t="str">
        <f t="shared" si="968"/>
        <v>280</v>
      </c>
      <c r="M319" s="276">
        <f t="shared" si="786"/>
        <v>0</v>
      </c>
      <c r="N319" s="276">
        <f t="shared" ref="N319:U319" si="973">N318</f>
        <v>1</v>
      </c>
      <c r="O319" s="276">
        <f t="shared" si="973"/>
        <v>0</v>
      </c>
      <c r="P319" s="276">
        <f t="shared" si="973"/>
        <v>0</v>
      </c>
      <c r="Q319" s="276">
        <f t="shared" si="973"/>
        <v>0</v>
      </c>
      <c r="R319" s="276">
        <f t="shared" si="973"/>
        <v>0</v>
      </c>
      <c r="S319" s="276">
        <f t="shared" si="973"/>
        <v>0</v>
      </c>
      <c r="T319" s="276">
        <f t="shared" si="973"/>
        <v>0</v>
      </c>
      <c r="U319" s="276">
        <f t="shared" si="973"/>
        <v>0</v>
      </c>
      <c r="V319" s="276">
        <f t="shared" si="963"/>
        <v>0</v>
      </c>
      <c r="W319" s="276">
        <f t="shared" si="963"/>
        <v>1</v>
      </c>
      <c r="X319" s="276">
        <f t="shared" si="963"/>
        <v>1</v>
      </c>
      <c r="Y319" s="276">
        <f t="shared" si="963"/>
        <v>1</v>
      </c>
      <c r="Z319" s="276">
        <f t="shared" si="963"/>
        <v>0</v>
      </c>
      <c r="AA319" s="276">
        <f t="shared" si="963"/>
        <v>0</v>
      </c>
      <c r="AB319" s="276">
        <f t="shared" si="963"/>
        <v>0</v>
      </c>
      <c r="AC319" s="276">
        <f t="shared" si="963"/>
        <v>0</v>
      </c>
      <c r="AD319" s="276">
        <f t="shared" ref="AD319:AH319" si="974">AD318</f>
        <v>0</v>
      </c>
      <c r="AE319" s="276">
        <f t="shared" si="974"/>
        <v>1</v>
      </c>
      <c r="AF319" s="276">
        <f t="shared" si="974"/>
        <v>0</v>
      </c>
      <c r="AG319" s="276">
        <f t="shared" si="974"/>
        <v>0</v>
      </c>
      <c r="AH319" s="276">
        <f t="shared" si="974"/>
        <v>1</v>
      </c>
      <c r="AI319" s="276">
        <f t="shared" ref="AI319:AJ319" si="975">AI318</f>
        <v>1</v>
      </c>
      <c r="AJ319" s="276">
        <f t="shared" si="975"/>
        <v>1</v>
      </c>
      <c r="AK319" s="276">
        <f t="shared" si="963"/>
        <v>0</v>
      </c>
      <c r="AL319" s="261"/>
    </row>
    <row r="320" spans="1:38" ht="12" customHeight="1" x14ac:dyDescent="0.25">
      <c r="A320" s="262" t="s">
        <v>486</v>
      </c>
      <c r="B320" s="263" t="str">
        <f t="shared" si="966"/>
        <v>HCT1600</v>
      </c>
      <c r="C320" s="264"/>
      <c r="D320" s="265">
        <f t="shared" si="972"/>
        <v>500</v>
      </c>
      <c r="E320" s="265">
        <f t="shared" si="967"/>
        <v>1650</v>
      </c>
      <c r="F320" s="264">
        <v>6.99</v>
      </c>
      <c r="G320" s="264" t="str">
        <f>G319</f>
        <v>1,6266</v>
      </c>
      <c r="H320" s="264">
        <f t="shared" si="771"/>
        <v>2683.89</v>
      </c>
      <c r="I320" s="264" t="str">
        <f t="shared" ref="I320:U334" si="976">I319</f>
        <v>1246x1500x1750</v>
      </c>
      <c r="J320" s="264" t="str">
        <f t="shared" si="976"/>
        <v>4200</v>
      </c>
      <c r="K320" s="264" t="str">
        <f t="shared" si="968"/>
        <v>625</v>
      </c>
      <c r="L320" s="264" t="str">
        <f t="shared" si="968"/>
        <v>280</v>
      </c>
      <c r="M320" s="276">
        <f t="shared" si="786"/>
        <v>0</v>
      </c>
      <c r="N320" s="276">
        <f t="shared" si="976"/>
        <v>1</v>
      </c>
      <c r="O320" s="276">
        <f t="shared" si="976"/>
        <v>0</v>
      </c>
      <c r="P320" s="276">
        <f t="shared" si="976"/>
        <v>0</v>
      </c>
      <c r="Q320" s="276">
        <f t="shared" si="976"/>
        <v>0</v>
      </c>
      <c r="R320" s="276">
        <f t="shared" si="976"/>
        <v>0</v>
      </c>
      <c r="S320" s="276">
        <f t="shared" si="976"/>
        <v>0</v>
      </c>
      <c r="T320" s="276">
        <f t="shared" si="976"/>
        <v>0</v>
      </c>
      <c r="U320" s="276">
        <f t="shared" si="976"/>
        <v>0</v>
      </c>
      <c r="V320" s="276">
        <f t="shared" si="963"/>
        <v>0</v>
      </c>
      <c r="W320" s="276">
        <f t="shared" si="963"/>
        <v>1</v>
      </c>
      <c r="X320" s="276">
        <f t="shared" si="963"/>
        <v>1</v>
      </c>
      <c r="Y320" s="276">
        <f t="shared" si="963"/>
        <v>1</v>
      </c>
      <c r="Z320" s="276">
        <f t="shared" si="963"/>
        <v>0</v>
      </c>
      <c r="AA320" s="276">
        <f t="shared" si="963"/>
        <v>0</v>
      </c>
      <c r="AB320" s="276">
        <f t="shared" si="963"/>
        <v>0</v>
      </c>
      <c r="AC320" s="276">
        <f t="shared" si="963"/>
        <v>0</v>
      </c>
      <c r="AD320" s="276">
        <f t="shared" ref="AD320:AH320" si="977">AD319</f>
        <v>0</v>
      </c>
      <c r="AE320" s="276">
        <f t="shared" si="977"/>
        <v>1</v>
      </c>
      <c r="AF320" s="276">
        <f t="shared" si="977"/>
        <v>0</v>
      </c>
      <c r="AG320" s="276">
        <f t="shared" si="977"/>
        <v>0</v>
      </c>
      <c r="AH320" s="276">
        <f t="shared" si="977"/>
        <v>1</v>
      </c>
      <c r="AI320" s="276">
        <f t="shared" ref="AI320:AJ320" si="978">AI319</f>
        <v>1</v>
      </c>
      <c r="AJ320" s="276">
        <f t="shared" si="978"/>
        <v>1</v>
      </c>
      <c r="AK320" s="276">
        <f t="shared" si="963"/>
        <v>0</v>
      </c>
      <c r="AL320" s="261"/>
    </row>
    <row r="321" spans="1:38" ht="12" customHeight="1" x14ac:dyDescent="0.25">
      <c r="A321" s="262" t="s">
        <v>486</v>
      </c>
      <c r="B321" s="263" t="str">
        <f t="shared" si="966"/>
        <v>HCT1600</v>
      </c>
      <c r="C321" s="264"/>
      <c r="D321" s="265">
        <f t="shared" si="972"/>
        <v>500</v>
      </c>
      <c r="E321" s="265">
        <f t="shared" si="967"/>
        <v>1650</v>
      </c>
      <c r="F321" s="264">
        <v>7.4560000000000004</v>
      </c>
      <c r="G321" s="264" t="str">
        <f>G320</f>
        <v>1,6266</v>
      </c>
      <c r="H321" s="264">
        <f t="shared" si="771"/>
        <v>2683.89</v>
      </c>
      <c r="I321" s="264" t="str">
        <f t="shared" si="976"/>
        <v>1246x1500x1750</v>
      </c>
      <c r="J321" s="264" t="str">
        <f t="shared" si="976"/>
        <v>4200</v>
      </c>
      <c r="K321" s="264" t="str">
        <f t="shared" si="968"/>
        <v>625</v>
      </c>
      <c r="L321" s="264" t="str">
        <f t="shared" si="968"/>
        <v>280</v>
      </c>
      <c r="M321" s="276">
        <f t="shared" si="786"/>
        <v>0</v>
      </c>
      <c r="N321" s="276">
        <f t="shared" si="976"/>
        <v>1</v>
      </c>
      <c r="O321" s="276">
        <f t="shared" si="976"/>
        <v>0</v>
      </c>
      <c r="P321" s="276">
        <f t="shared" si="976"/>
        <v>0</v>
      </c>
      <c r="Q321" s="276">
        <f t="shared" si="976"/>
        <v>0</v>
      </c>
      <c r="R321" s="276">
        <f t="shared" si="976"/>
        <v>0</v>
      </c>
      <c r="S321" s="276">
        <f t="shared" si="976"/>
        <v>0</v>
      </c>
      <c r="T321" s="276">
        <f t="shared" si="976"/>
        <v>0</v>
      </c>
      <c r="U321" s="276">
        <f t="shared" si="976"/>
        <v>0</v>
      </c>
      <c r="V321" s="276">
        <f t="shared" si="963"/>
        <v>0</v>
      </c>
      <c r="W321" s="276">
        <f t="shared" si="963"/>
        <v>1</v>
      </c>
      <c r="X321" s="276">
        <f t="shared" si="963"/>
        <v>1</v>
      </c>
      <c r="Y321" s="276">
        <f t="shared" si="963"/>
        <v>1</v>
      </c>
      <c r="Z321" s="276">
        <f t="shared" si="963"/>
        <v>0</v>
      </c>
      <c r="AA321" s="276">
        <f t="shared" si="963"/>
        <v>0</v>
      </c>
      <c r="AB321" s="276">
        <f t="shared" si="963"/>
        <v>0</v>
      </c>
      <c r="AC321" s="276">
        <f t="shared" si="963"/>
        <v>0</v>
      </c>
      <c r="AD321" s="276">
        <f t="shared" ref="AD321:AH321" si="979">AD320</f>
        <v>0</v>
      </c>
      <c r="AE321" s="276">
        <f t="shared" si="979"/>
        <v>1</v>
      </c>
      <c r="AF321" s="276">
        <f t="shared" si="979"/>
        <v>0</v>
      </c>
      <c r="AG321" s="276">
        <f t="shared" si="979"/>
        <v>0</v>
      </c>
      <c r="AH321" s="276">
        <f t="shared" si="979"/>
        <v>1</v>
      </c>
      <c r="AI321" s="276">
        <f t="shared" ref="AI321:AJ321" si="980">AI320</f>
        <v>1</v>
      </c>
      <c r="AJ321" s="276">
        <f t="shared" si="980"/>
        <v>1</v>
      </c>
      <c r="AK321" s="276">
        <f t="shared" si="963"/>
        <v>0</v>
      </c>
      <c r="AL321" s="261"/>
    </row>
    <row r="322" spans="1:38" ht="12" customHeight="1" x14ac:dyDescent="0.25">
      <c r="A322" s="262" t="s">
        <v>486</v>
      </c>
      <c r="B322" s="263" t="str">
        <f t="shared" si="966"/>
        <v>HCT1600</v>
      </c>
      <c r="C322" s="264"/>
      <c r="D322" s="265">
        <f t="shared" si="972"/>
        <v>500</v>
      </c>
      <c r="E322" s="265">
        <f t="shared" si="967"/>
        <v>1650</v>
      </c>
      <c r="F322" s="264">
        <v>7.9</v>
      </c>
      <c r="G322" s="264" t="str">
        <f>G321</f>
        <v>1,6266</v>
      </c>
      <c r="H322" s="264">
        <f t="shared" si="771"/>
        <v>2683.89</v>
      </c>
      <c r="I322" s="264" t="str">
        <f t="shared" si="976"/>
        <v>1246x1500x1750</v>
      </c>
      <c r="J322" s="264" t="str">
        <f t="shared" si="976"/>
        <v>4200</v>
      </c>
      <c r="K322" s="264" t="str">
        <f t="shared" si="968"/>
        <v>625</v>
      </c>
      <c r="L322" s="264" t="str">
        <f t="shared" si="968"/>
        <v>280</v>
      </c>
      <c r="M322" s="276">
        <f t="shared" si="786"/>
        <v>0</v>
      </c>
      <c r="N322" s="276">
        <f t="shared" si="976"/>
        <v>1</v>
      </c>
      <c r="O322" s="276">
        <f t="shared" ref="O322:U322" si="981">O321</f>
        <v>0</v>
      </c>
      <c r="P322" s="276">
        <f t="shared" si="981"/>
        <v>0</v>
      </c>
      <c r="Q322" s="276">
        <f t="shared" si="981"/>
        <v>0</v>
      </c>
      <c r="R322" s="276">
        <f t="shared" si="981"/>
        <v>0</v>
      </c>
      <c r="S322" s="276">
        <f t="shared" si="981"/>
        <v>0</v>
      </c>
      <c r="T322" s="276">
        <f t="shared" si="981"/>
        <v>0</v>
      </c>
      <c r="U322" s="276">
        <f t="shared" si="981"/>
        <v>0</v>
      </c>
      <c r="V322" s="276">
        <f t="shared" si="963"/>
        <v>0</v>
      </c>
      <c r="W322" s="276">
        <f t="shared" si="963"/>
        <v>1</v>
      </c>
      <c r="X322" s="276">
        <f t="shared" si="963"/>
        <v>1</v>
      </c>
      <c r="Y322" s="276">
        <f t="shared" si="963"/>
        <v>1</v>
      </c>
      <c r="Z322" s="276">
        <f t="shared" si="963"/>
        <v>0</v>
      </c>
      <c r="AA322" s="276">
        <f t="shared" si="963"/>
        <v>0</v>
      </c>
      <c r="AB322" s="276">
        <f t="shared" si="963"/>
        <v>0</v>
      </c>
      <c r="AC322" s="276">
        <f t="shared" si="963"/>
        <v>0</v>
      </c>
      <c r="AD322" s="276">
        <f t="shared" ref="AD322:AH322" si="982">AD321</f>
        <v>0</v>
      </c>
      <c r="AE322" s="276">
        <f t="shared" si="982"/>
        <v>1</v>
      </c>
      <c r="AF322" s="276">
        <f t="shared" si="982"/>
        <v>0</v>
      </c>
      <c r="AG322" s="276">
        <f t="shared" si="982"/>
        <v>0</v>
      </c>
      <c r="AH322" s="276">
        <f t="shared" si="982"/>
        <v>1</v>
      </c>
      <c r="AI322" s="276">
        <f t="shared" ref="AI322:AJ322" si="983">AI321</f>
        <v>1</v>
      </c>
      <c r="AJ322" s="276">
        <f t="shared" si="983"/>
        <v>1</v>
      </c>
      <c r="AK322" s="276">
        <f t="shared" si="963"/>
        <v>0</v>
      </c>
      <c r="AL322" s="261"/>
    </row>
    <row r="323" spans="1:38" ht="12" customHeight="1" x14ac:dyDescent="0.25">
      <c r="A323" s="262" t="s">
        <v>486</v>
      </c>
      <c r="B323" s="263" t="str">
        <f t="shared" si="966"/>
        <v>HCT1600</v>
      </c>
      <c r="C323" s="264"/>
      <c r="D323" s="265">
        <f t="shared" si="972"/>
        <v>500</v>
      </c>
      <c r="E323" s="265">
        <f t="shared" si="967"/>
        <v>1650</v>
      </c>
      <c r="F323" s="264">
        <v>8.4499999999999993</v>
      </c>
      <c r="G323" s="264" t="s">
        <v>349</v>
      </c>
      <c r="H323" s="264">
        <f t="shared" ref="H323:H351" si="984">E323*G323</f>
        <v>2442.66</v>
      </c>
      <c r="I323" s="264" t="str">
        <f t="shared" si="976"/>
        <v>1246x1500x1750</v>
      </c>
      <c r="J323" s="264" t="str">
        <f t="shared" si="976"/>
        <v>4200</v>
      </c>
      <c r="K323" s="264" t="str">
        <f t="shared" si="968"/>
        <v>625</v>
      </c>
      <c r="L323" s="264" t="str">
        <f t="shared" si="968"/>
        <v>280</v>
      </c>
      <c r="M323" s="276">
        <f t="shared" si="786"/>
        <v>0</v>
      </c>
      <c r="N323" s="276">
        <f t="shared" ref="N323:U323" si="985">N322</f>
        <v>1</v>
      </c>
      <c r="O323" s="276">
        <f t="shared" si="985"/>
        <v>0</v>
      </c>
      <c r="P323" s="276">
        <f t="shared" si="985"/>
        <v>0</v>
      </c>
      <c r="Q323" s="276">
        <f t="shared" si="985"/>
        <v>0</v>
      </c>
      <c r="R323" s="276">
        <f t="shared" si="985"/>
        <v>0</v>
      </c>
      <c r="S323" s="276">
        <f t="shared" si="985"/>
        <v>0</v>
      </c>
      <c r="T323" s="276">
        <f t="shared" si="985"/>
        <v>0</v>
      </c>
      <c r="U323" s="276">
        <f t="shared" si="985"/>
        <v>0</v>
      </c>
      <c r="V323" s="276">
        <f t="shared" si="963"/>
        <v>0</v>
      </c>
      <c r="W323" s="276">
        <f t="shared" si="963"/>
        <v>1</v>
      </c>
      <c r="X323" s="276">
        <f t="shared" si="963"/>
        <v>1</v>
      </c>
      <c r="Y323" s="276">
        <f t="shared" si="963"/>
        <v>1</v>
      </c>
      <c r="Z323" s="276">
        <f t="shared" si="963"/>
        <v>0</v>
      </c>
      <c r="AA323" s="276">
        <f t="shared" si="963"/>
        <v>0</v>
      </c>
      <c r="AB323" s="276">
        <f t="shared" si="963"/>
        <v>0</v>
      </c>
      <c r="AC323" s="276">
        <f t="shared" si="963"/>
        <v>0</v>
      </c>
      <c r="AD323" s="276">
        <f t="shared" ref="AD323:AH323" si="986">AD322</f>
        <v>0</v>
      </c>
      <c r="AE323" s="276">
        <f t="shared" si="986"/>
        <v>1</v>
      </c>
      <c r="AF323" s="276">
        <f t="shared" si="986"/>
        <v>0</v>
      </c>
      <c r="AG323" s="276">
        <f t="shared" si="986"/>
        <v>0</v>
      </c>
      <c r="AH323" s="276">
        <f t="shared" si="986"/>
        <v>1</v>
      </c>
      <c r="AI323" s="276">
        <f t="shared" ref="AI323:AJ323" si="987">AI322</f>
        <v>1</v>
      </c>
      <c r="AJ323" s="276">
        <f t="shared" si="987"/>
        <v>1</v>
      </c>
      <c r="AK323" s="276">
        <f t="shared" si="963"/>
        <v>0</v>
      </c>
      <c r="AL323" s="261"/>
    </row>
    <row r="324" spans="1:38" ht="12" customHeight="1" x14ac:dyDescent="0.25">
      <c r="A324" s="262" t="s">
        <v>486</v>
      </c>
      <c r="B324" s="263" t="str">
        <f t="shared" si="966"/>
        <v>HCT1600</v>
      </c>
      <c r="C324" s="264"/>
      <c r="D324" s="265">
        <f t="shared" si="972"/>
        <v>500</v>
      </c>
      <c r="E324" s="265">
        <f t="shared" si="967"/>
        <v>1650</v>
      </c>
      <c r="F324" s="264">
        <v>9</v>
      </c>
      <c r="G324" s="264" t="str">
        <f>G323</f>
        <v>1,4804</v>
      </c>
      <c r="H324" s="264">
        <f t="shared" si="984"/>
        <v>2442.66</v>
      </c>
      <c r="I324" s="264" t="str">
        <f t="shared" si="976"/>
        <v>1246x1500x1750</v>
      </c>
      <c r="J324" s="264" t="str">
        <f t="shared" si="976"/>
        <v>4200</v>
      </c>
      <c r="K324" s="264" t="str">
        <f t="shared" si="968"/>
        <v>625</v>
      </c>
      <c r="L324" s="264" t="str">
        <f t="shared" si="968"/>
        <v>280</v>
      </c>
      <c r="M324" s="276">
        <f t="shared" si="786"/>
        <v>0</v>
      </c>
      <c r="N324" s="276">
        <f t="shared" ref="N324:U324" si="988">N323</f>
        <v>1</v>
      </c>
      <c r="O324" s="276">
        <f t="shared" si="988"/>
        <v>0</v>
      </c>
      <c r="P324" s="276">
        <f t="shared" si="988"/>
        <v>0</v>
      </c>
      <c r="Q324" s="276">
        <f t="shared" si="988"/>
        <v>0</v>
      </c>
      <c r="R324" s="276">
        <f t="shared" si="988"/>
        <v>0</v>
      </c>
      <c r="S324" s="276">
        <f t="shared" si="988"/>
        <v>0</v>
      </c>
      <c r="T324" s="276">
        <f t="shared" si="988"/>
        <v>0</v>
      </c>
      <c r="U324" s="276">
        <f t="shared" si="988"/>
        <v>0</v>
      </c>
      <c r="V324" s="276">
        <f t="shared" si="963"/>
        <v>0</v>
      </c>
      <c r="W324" s="276">
        <f t="shared" si="963"/>
        <v>1</v>
      </c>
      <c r="X324" s="276">
        <f t="shared" si="963"/>
        <v>1</v>
      </c>
      <c r="Y324" s="276">
        <f t="shared" si="963"/>
        <v>1</v>
      </c>
      <c r="Z324" s="276">
        <f t="shared" si="963"/>
        <v>0</v>
      </c>
      <c r="AA324" s="276">
        <f t="shared" si="963"/>
        <v>0</v>
      </c>
      <c r="AB324" s="276">
        <f t="shared" si="963"/>
        <v>0</v>
      </c>
      <c r="AC324" s="276">
        <f t="shared" si="963"/>
        <v>0</v>
      </c>
      <c r="AD324" s="276">
        <f t="shared" ref="AD324:AH324" si="989">AD323</f>
        <v>0</v>
      </c>
      <c r="AE324" s="276">
        <f t="shared" si="989"/>
        <v>1</v>
      </c>
      <c r="AF324" s="276">
        <f t="shared" si="989"/>
        <v>0</v>
      </c>
      <c r="AG324" s="276">
        <f t="shared" si="989"/>
        <v>0</v>
      </c>
      <c r="AH324" s="276">
        <f t="shared" si="989"/>
        <v>1</v>
      </c>
      <c r="AI324" s="276">
        <f t="shared" ref="AI324:AJ324" si="990">AI323</f>
        <v>1</v>
      </c>
      <c r="AJ324" s="276">
        <f t="shared" si="990"/>
        <v>1</v>
      </c>
      <c r="AK324" s="276">
        <f t="shared" si="963"/>
        <v>0</v>
      </c>
      <c r="AL324" s="261"/>
    </row>
    <row r="325" spans="1:38" ht="12" customHeight="1" x14ac:dyDescent="0.25">
      <c r="A325" s="262" t="s">
        <v>486</v>
      </c>
      <c r="B325" s="263" t="str">
        <f t="shared" si="966"/>
        <v>HCT1600</v>
      </c>
      <c r="C325" s="264"/>
      <c r="D325" s="265">
        <f t="shared" si="972"/>
        <v>500</v>
      </c>
      <c r="E325" s="265">
        <f t="shared" si="967"/>
        <v>1650</v>
      </c>
      <c r="F325" s="264">
        <v>9.5</v>
      </c>
      <c r="G325" s="264" t="s">
        <v>313</v>
      </c>
      <c r="H325" s="264">
        <f t="shared" si="984"/>
        <v>2057.7150000000001</v>
      </c>
      <c r="I325" s="264" t="str">
        <f t="shared" si="976"/>
        <v>1246x1500x1750</v>
      </c>
      <c r="J325" s="264" t="str">
        <f t="shared" si="976"/>
        <v>4200</v>
      </c>
      <c r="K325" s="264" t="str">
        <f t="shared" si="968"/>
        <v>625</v>
      </c>
      <c r="L325" s="264" t="str">
        <f t="shared" si="968"/>
        <v>280</v>
      </c>
      <c r="M325" s="276">
        <f t="shared" si="786"/>
        <v>0</v>
      </c>
      <c r="N325" s="276">
        <f t="shared" ref="N325:U325" si="991">N324</f>
        <v>1</v>
      </c>
      <c r="O325" s="276">
        <f t="shared" si="991"/>
        <v>0</v>
      </c>
      <c r="P325" s="276">
        <f t="shared" si="991"/>
        <v>0</v>
      </c>
      <c r="Q325" s="276">
        <f t="shared" si="991"/>
        <v>0</v>
      </c>
      <c r="R325" s="276">
        <f t="shared" si="991"/>
        <v>0</v>
      </c>
      <c r="S325" s="276">
        <f t="shared" si="991"/>
        <v>0</v>
      </c>
      <c r="T325" s="276">
        <f t="shared" si="991"/>
        <v>0</v>
      </c>
      <c r="U325" s="276">
        <f t="shared" si="991"/>
        <v>0</v>
      </c>
      <c r="V325" s="276">
        <f t="shared" si="963"/>
        <v>0</v>
      </c>
      <c r="W325" s="276">
        <f t="shared" si="963"/>
        <v>1</v>
      </c>
      <c r="X325" s="276">
        <f t="shared" si="963"/>
        <v>1</v>
      </c>
      <c r="Y325" s="276">
        <f t="shared" si="963"/>
        <v>1</v>
      </c>
      <c r="Z325" s="276">
        <f t="shared" si="963"/>
        <v>0</v>
      </c>
      <c r="AA325" s="276">
        <f t="shared" si="963"/>
        <v>0</v>
      </c>
      <c r="AB325" s="276">
        <f t="shared" si="963"/>
        <v>0</v>
      </c>
      <c r="AC325" s="276">
        <f t="shared" si="963"/>
        <v>0</v>
      </c>
      <c r="AD325" s="276">
        <f t="shared" ref="AD325:AH325" si="992">AD324</f>
        <v>0</v>
      </c>
      <c r="AE325" s="276">
        <f t="shared" si="992"/>
        <v>1</v>
      </c>
      <c r="AF325" s="276">
        <f t="shared" si="992"/>
        <v>0</v>
      </c>
      <c r="AG325" s="276">
        <f t="shared" si="992"/>
        <v>0</v>
      </c>
      <c r="AH325" s="276">
        <f t="shared" si="992"/>
        <v>1</v>
      </c>
      <c r="AI325" s="276">
        <f t="shared" ref="AI325:AJ325" si="993">AI324</f>
        <v>1</v>
      </c>
      <c r="AJ325" s="276">
        <f t="shared" si="993"/>
        <v>1</v>
      </c>
      <c r="AK325" s="276">
        <f t="shared" si="963"/>
        <v>0</v>
      </c>
      <c r="AL325" s="261"/>
    </row>
    <row r="326" spans="1:38" ht="12" customHeight="1" x14ac:dyDescent="0.25">
      <c r="A326" s="262" t="s">
        <v>486</v>
      </c>
      <c r="B326" s="263" t="s">
        <v>186</v>
      </c>
      <c r="C326" s="264"/>
      <c r="D326" s="265">
        <v>600</v>
      </c>
      <c r="E326" s="265">
        <v>1500</v>
      </c>
      <c r="F326" s="264">
        <v>3</v>
      </c>
      <c r="G326" s="264" t="s">
        <v>345</v>
      </c>
      <c r="H326" s="264">
        <f t="shared" si="984"/>
        <v>2976.9</v>
      </c>
      <c r="I326" s="264" t="s">
        <v>346</v>
      </c>
      <c r="J326" s="264" t="s">
        <v>347</v>
      </c>
      <c r="K326" s="264" t="s">
        <v>348</v>
      </c>
      <c r="L326" s="264" t="s">
        <v>70</v>
      </c>
      <c r="M326" s="276">
        <f t="shared" si="786"/>
        <v>0</v>
      </c>
      <c r="N326" s="276">
        <f t="shared" ref="N326:U326" si="994">N325</f>
        <v>1</v>
      </c>
      <c r="O326" s="276">
        <f t="shared" si="994"/>
        <v>0</v>
      </c>
      <c r="P326" s="276">
        <f t="shared" si="994"/>
        <v>0</v>
      </c>
      <c r="Q326" s="276">
        <f t="shared" si="994"/>
        <v>0</v>
      </c>
      <c r="R326" s="276">
        <f t="shared" si="994"/>
        <v>0</v>
      </c>
      <c r="S326" s="276">
        <f t="shared" si="994"/>
        <v>0</v>
      </c>
      <c r="T326" s="276">
        <f t="shared" si="994"/>
        <v>0</v>
      </c>
      <c r="U326" s="276">
        <f t="shared" si="994"/>
        <v>0</v>
      </c>
      <c r="V326" s="276">
        <f t="shared" si="963"/>
        <v>0</v>
      </c>
      <c r="W326" s="276">
        <f t="shared" si="963"/>
        <v>1</v>
      </c>
      <c r="X326" s="276">
        <f t="shared" si="963"/>
        <v>1</v>
      </c>
      <c r="Y326" s="276">
        <v>0</v>
      </c>
      <c r="Z326" s="276">
        <f t="shared" si="963"/>
        <v>0</v>
      </c>
      <c r="AA326" s="276">
        <f t="shared" si="963"/>
        <v>0</v>
      </c>
      <c r="AB326" s="276">
        <f t="shared" si="963"/>
        <v>0</v>
      </c>
      <c r="AC326" s="276">
        <f t="shared" si="963"/>
        <v>0</v>
      </c>
      <c r="AD326" s="276">
        <f t="shared" ref="AD326:AF326" si="995">AD325</f>
        <v>0</v>
      </c>
      <c r="AE326" s="276">
        <f t="shared" si="995"/>
        <v>1</v>
      </c>
      <c r="AF326" s="276">
        <f t="shared" si="995"/>
        <v>0</v>
      </c>
      <c r="AG326" s="276">
        <v>0</v>
      </c>
      <c r="AH326" s="276">
        <f t="shared" ref="AH326:AJ326" si="996">AH325</f>
        <v>1</v>
      </c>
      <c r="AI326" s="276">
        <v>1</v>
      </c>
      <c r="AJ326" s="276">
        <f t="shared" si="996"/>
        <v>1</v>
      </c>
      <c r="AK326" s="276">
        <f t="shared" si="963"/>
        <v>0</v>
      </c>
      <c r="AL326" s="261"/>
    </row>
    <row r="327" spans="1:38" ht="12" customHeight="1" x14ac:dyDescent="0.25">
      <c r="A327" s="262" t="s">
        <v>486</v>
      </c>
      <c r="B327" s="263" t="str">
        <f t="shared" si="966"/>
        <v>HCD2000</v>
      </c>
      <c r="C327" s="264"/>
      <c r="D327" s="265">
        <f t="shared" ref="D327:E334" si="997">D326</f>
        <v>600</v>
      </c>
      <c r="E327" s="265">
        <f t="shared" si="997"/>
        <v>1500</v>
      </c>
      <c r="F327" s="264">
        <v>3.577</v>
      </c>
      <c r="G327" s="264" t="str">
        <f>G326</f>
        <v>1,9846</v>
      </c>
      <c r="H327" s="264">
        <f t="shared" si="984"/>
        <v>2976.9</v>
      </c>
      <c r="I327" s="264" t="str">
        <f t="shared" si="976"/>
        <v>1600x1620x1645</v>
      </c>
      <c r="J327" s="264" t="str">
        <f t="shared" si="976"/>
        <v>4000</v>
      </c>
      <c r="K327" s="264" t="str">
        <f t="shared" ref="K327:L334" si="998">K326</f>
        <v>560</v>
      </c>
      <c r="L327" s="264" t="str">
        <f t="shared" si="998"/>
        <v>220</v>
      </c>
      <c r="M327" s="276">
        <f t="shared" si="976"/>
        <v>0</v>
      </c>
      <c r="N327" s="276">
        <f t="shared" ref="N327:U327" si="999">N326</f>
        <v>1</v>
      </c>
      <c r="O327" s="276">
        <f t="shared" si="999"/>
        <v>0</v>
      </c>
      <c r="P327" s="276">
        <f t="shared" si="999"/>
        <v>0</v>
      </c>
      <c r="Q327" s="276">
        <f t="shared" si="999"/>
        <v>0</v>
      </c>
      <c r="R327" s="276">
        <f t="shared" si="999"/>
        <v>0</v>
      </c>
      <c r="S327" s="276">
        <f t="shared" si="999"/>
        <v>0</v>
      </c>
      <c r="T327" s="276">
        <f t="shared" si="999"/>
        <v>0</v>
      </c>
      <c r="U327" s="276">
        <f t="shared" si="999"/>
        <v>0</v>
      </c>
      <c r="V327" s="276">
        <f t="shared" ref="V327:AK327" si="1000">V326</f>
        <v>0</v>
      </c>
      <c r="W327" s="276">
        <f t="shared" si="1000"/>
        <v>1</v>
      </c>
      <c r="X327" s="276">
        <f t="shared" si="1000"/>
        <v>1</v>
      </c>
      <c r="Y327" s="276">
        <f t="shared" si="1000"/>
        <v>0</v>
      </c>
      <c r="Z327" s="276">
        <f t="shared" si="1000"/>
        <v>0</v>
      </c>
      <c r="AA327" s="276">
        <f t="shared" si="1000"/>
        <v>0</v>
      </c>
      <c r="AB327" s="276">
        <f t="shared" si="1000"/>
        <v>0</v>
      </c>
      <c r="AC327" s="276">
        <f t="shared" si="1000"/>
        <v>0</v>
      </c>
      <c r="AD327" s="276">
        <f t="shared" ref="AD327:AH327" si="1001">AD326</f>
        <v>0</v>
      </c>
      <c r="AE327" s="276">
        <f t="shared" si="1001"/>
        <v>1</v>
      </c>
      <c r="AF327" s="276">
        <f t="shared" si="1001"/>
        <v>0</v>
      </c>
      <c r="AG327" s="276">
        <f t="shared" si="1001"/>
        <v>0</v>
      </c>
      <c r="AH327" s="276">
        <f t="shared" si="1001"/>
        <v>1</v>
      </c>
      <c r="AI327" s="276">
        <f t="shared" ref="AI327:AJ327" si="1002">AI326</f>
        <v>1</v>
      </c>
      <c r="AJ327" s="276">
        <f t="shared" si="1002"/>
        <v>1</v>
      </c>
      <c r="AK327" s="276">
        <f t="shared" si="1000"/>
        <v>0</v>
      </c>
      <c r="AL327" s="261"/>
    </row>
    <row r="328" spans="1:38" ht="12" customHeight="1" x14ac:dyDescent="0.25">
      <c r="A328" s="262" t="s">
        <v>486</v>
      </c>
      <c r="B328" s="263" t="str">
        <f t="shared" si="966"/>
        <v>HCD2000</v>
      </c>
      <c r="C328" s="264"/>
      <c r="D328" s="265">
        <f t="shared" si="997"/>
        <v>600</v>
      </c>
      <c r="E328" s="265">
        <f t="shared" si="997"/>
        <v>1500</v>
      </c>
      <c r="F328" s="264">
        <v>3.9580000000000002</v>
      </c>
      <c r="G328" s="264" t="str">
        <f>G327</f>
        <v>1,9846</v>
      </c>
      <c r="H328" s="264">
        <f t="shared" si="984"/>
        <v>2976.9</v>
      </c>
      <c r="I328" s="264" t="str">
        <f t="shared" si="976"/>
        <v>1600x1620x1645</v>
      </c>
      <c r="J328" s="264" t="str">
        <f t="shared" si="976"/>
        <v>4000</v>
      </c>
      <c r="K328" s="264" t="str">
        <f t="shared" si="998"/>
        <v>560</v>
      </c>
      <c r="L328" s="264" t="str">
        <f t="shared" si="998"/>
        <v>220</v>
      </c>
      <c r="M328" s="276">
        <f t="shared" si="976"/>
        <v>0</v>
      </c>
      <c r="N328" s="276">
        <f t="shared" ref="N328:U328" si="1003">N327</f>
        <v>1</v>
      </c>
      <c r="O328" s="276">
        <f t="shared" si="1003"/>
        <v>0</v>
      </c>
      <c r="P328" s="276">
        <f t="shared" si="1003"/>
        <v>0</v>
      </c>
      <c r="Q328" s="276">
        <f t="shared" si="1003"/>
        <v>0</v>
      </c>
      <c r="R328" s="276">
        <f t="shared" si="1003"/>
        <v>0</v>
      </c>
      <c r="S328" s="276">
        <f t="shared" si="1003"/>
        <v>0</v>
      </c>
      <c r="T328" s="276">
        <f t="shared" si="1003"/>
        <v>0</v>
      </c>
      <c r="U328" s="276">
        <f t="shared" si="1003"/>
        <v>0</v>
      </c>
      <c r="V328" s="276">
        <f t="shared" ref="V328:AK328" si="1004">V327</f>
        <v>0</v>
      </c>
      <c r="W328" s="276">
        <f t="shared" si="1004"/>
        <v>1</v>
      </c>
      <c r="X328" s="276">
        <f t="shared" si="1004"/>
        <v>1</v>
      </c>
      <c r="Y328" s="276">
        <f t="shared" si="1004"/>
        <v>0</v>
      </c>
      <c r="Z328" s="276">
        <f t="shared" si="1004"/>
        <v>0</v>
      </c>
      <c r="AA328" s="276">
        <f t="shared" si="1004"/>
        <v>0</v>
      </c>
      <c r="AB328" s="276">
        <f t="shared" si="1004"/>
        <v>0</v>
      </c>
      <c r="AC328" s="276">
        <f t="shared" si="1004"/>
        <v>0</v>
      </c>
      <c r="AD328" s="276">
        <f t="shared" ref="AD328:AH328" si="1005">AD327</f>
        <v>0</v>
      </c>
      <c r="AE328" s="276">
        <f t="shared" si="1005"/>
        <v>1</v>
      </c>
      <c r="AF328" s="276">
        <f t="shared" si="1005"/>
        <v>0</v>
      </c>
      <c r="AG328" s="276">
        <f t="shared" si="1005"/>
        <v>0</v>
      </c>
      <c r="AH328" s="276">
        <f t="shared" si="1005"/>
        <v>1</v>
      </c>
      <c r="AI328" s="276">
        <f t="shared" ref="AI328:AJ328" si="1006">AI327</f>
        <v>1</v>
      </c>
      <c r="AJ328" s="276">
        <f t="shared" si="1006"/>
        <v>1</v>
      </c>
      <c r="AK328" s="276">
        <f t="shared" si="1004"/>
        <v>0</v>
      </c>
      <c r="AL328" s="261"/>
    </row>
    <row r="329" spans="1:38" ht="12" customHeight="1" x14ac:dyDescent="0.25">
      <c r="A329" s="262" t="s">
        <v>486</v>
      </c>
      <c r="B329" s="263" t="str">
        <f t="shared" si="966"/>
        <v>HCD2000</v>
      </c>
      <c r="C329" s="264"/>
      <c r="D329" s="265">
        <f t="shared" si="997"/>
        <v>600</v>
      </c>
      <c r="E329" s="265">
        <f t="shared" si="997"/>
        <v>1500</v>
      </c>
      <c r="F329" s="264">
        <v>4.4550000000000001</v>
      </c>
      <c r="G329" s="264" t="str">
        <f>G328</f>
        <v>1,9846</v>
      </c>
      <c r="H329" s="264">
        <f t="shared" si="984"/>
        <v>2976.9</v>
      </c>
      <c r="I329" s="264" t="str">
        <f t="shared" si="976"/>
        <v>1600x1620x1645</v>
      </c>
      <c r="J329" s="264" t="str">
        <f t="shared" si="976"/>
        <v>4000</v>
      </c>
      <c r="K329" s="264" t="str">
        <f t="shared" si="998"/>
        <v>560</v>
      </c>
      <c r="L329" s="264" t="str">
        <f t="shared" si="998"/>
        <v>220</v>
      </c>
      <c r="M329" s="276">
        <f t="shared" si="976"/>
        <v>0</v>
      </c>
      <c r="N329" s="276">
        <f t="shared" ref="N329:U329" si="1007">N328</f>
        <v>1</v>
      </c>
      <c r="O329" s="276">
        <f t="shared" si="1007"/>
        <v>0</v>
      </c>
      <c r="P329" s="276">
        <f t="shared" si="1007"/>
        <v>0</v>
      </c>
      <c r="Q329" s="276">
        <f t="shared" si="1007"/>
        <v>0</v>
      </c>
      <c r="R329" s="276">
        <f t="shared" si="1007"/>
        <v>0</v>
      </c>
      <c r="S329" s="276">
        <f t="shared" si="1007"/>
        <v>0</v>
      </c>
      <c r="T329" s="276">
        <f t="shared" si="1007"/>
        <v>0</v>
      </c>
      <c r="U329" s="276">
        <f t="shared" si="1007"/>
        <v>0</v>
      </c>
      <c r="V329" s="276">
        <f t="shared" ref="V329:AK329" si="1008">V328</f>
        <v>0</v>
      </c>
      <c r="W329" s="276">
        <f t="shared" si="1008"/>
        <v>1</v>
      </c>
      <c r="X329" s="276">
        <f t="shared" si="1008"/>
        <v>1</v>
      </c>
      <c r="Y329" s="276">
        <f t="shared" si="1008"/>
        <v>0</v>
      </c>
      <c r="Z329" s="276">
        <f t="shared" si="1008"/>
        <v>0</v>
      </c>
      <c r="AA329" s="276">
        <f t="shared" si="1008"/>
        <v>0</v>
      </c>
      <c r="AB329" s="276">
        <f t="shared" si="1008"/>
        <v>0</v>
      </c>
      <c r="AC329" s="276">
        <f t="shared" si="1008"/>
        <v>0</v>
      </c>
      <c r="AD329" s="276">
        <f t="shared" ref="AD329:AH329" si="1009">AD328</f>
        <v>0</v>
      </c>
      <c r="AE329" s="276">
        <f t="shared" si="1009"/>
        <v>1</v>
      </c>
      <c r="AF329" s="276">
        <f t="shared" si="1009"/>
        <v>0</v>
      </c>
      <c r="AG329" s="276">
        <f t="shared" si="1009"/>
        <v>0</v>
      </c>
      <c r="AH329" s="276">
        <f t="shared" si="1009"/>
        <v>1</v>
      </c>
      <c r="AI329" s="276">
        <f t="shared" ref="AI329:AJ329" si="1010">AI328</f>
        <v>1</v>
      </c>
      <c r="AJ329" s="276">
        <f t="shared" si="1010"/>
        <v>1</v>
      </c>
      <c r="AK329" s="276">
        <f t="shared" si="1008"/>
        <v>0</v>
      </c>
      <c r="AL329" s="261"/>
    </row>
    <row r="330" spans="1:38" ht="12" customHeight="1" x14ac:dyDescent="0.25">
      <c r="A330" s="262" t="s">
        <v>486</v>
      </c>
      <c r="B330" s="263" t="str">
        <f t="shared" si="966"/>
        <v>HCD2000</v>
      </c>
      <c r="C330" s="264"/>
      <c r="D330" s="265">
        <f t="shared" si="997"/>
        <v>600</v>
      </c>
      <c r="E330" s="265">
        <f t="shared" si="997"/>
        <v>1500</v>
      </c>
      <c r="F330" s="264">
        <v>4.95</v>
      </c>
      <c r="G330" s="264" t="str">
        <f>G329</f>
        <v>1,9846</v>
      </c>
      <c r="H330" s="264">
        <f t="shared" si="984"/>
        <v>2976.9</v>
      </c>
      <c r="I330" s="264" t="str">
        <f t="shared" si="976"/>
        <v>1600x1620x1645</v>
      </c>
      <c r="J330" s="264" t="str">
        <f t="shared" si="976"/>
        <v>4000</v>
      </c>
      <c r="K330" s="264" t="str">
        <f t="shared" si="998"/>
        <v>560</v>
      </c>
      <c r="L330" s="264" t="str">
        <f t="shared" si="998"/>
        <v>220</v>
      </c>
      <c r="M330" s="276">
        <f t="shared" si="976"/>
        <v>0</v>
      </c>
      <c r="N330" s="276">
        <f t="shared" ref="N330:U330" si="1011">N329</f>
        <v>1</v>
      </c>
      <c r="O330" s="276">
        <f t="shared" si="1011"/>
        <v>0</v>
      </c>
      <c r="P330" s="276">
        <f t="shared" si="1011"/>
        <v>0</v>
      </c>
      <c r="Q330" s="276">
        <f t="shared" si="1011"/>
        <v>0</v>
      </c>
      <c r="R330" s="276">
        <f t="shared" si="1011"/>
        <v>0</v>
      </c>
      <c r="S330" s="276">
        <f t="shared" si="1011"/>
        <v>0</v>
      </c>
      <c r="T330" s="276">
        <f t="shared" si="1011"/>
        <v>0</v>
      </c>
      <c r="U330" s="276">
        <f t="shared" si="1011"/>
        <v>0</v>
      </c>
      <c r="V330" s="276">
        <f t="shared" ref="V330:AK330" si="1012">V329</f>
        <v>0</v>
      </c>
      <c r="W330" s="276">
        <f t="shared" si="1012"/>
        <v>1</v>
      </c>
      <c r="X330" s="276">
        <f t="shared" si="1012"/>
        <v>1</v>
      </c>
      <c r="Y330" s="276">
        <f t="shared" si="1012"/>
        <v>0</v>
      </c>
      <c r="Z330" s="276">
        <f t="shared" si="1012"/>
        <v>0</v>
      </c>
      <c r="AA330" s="276">
        <f t="shared" si="1012"/>
        <v>0</v>
      </c>
      <c r="AB330" s="276">
        <f t="shared" si="1012"/>
        <v>0</v>
      </c>
      <c r="AC330" s="276">
        <f t="shared" si="1012"/>
        <v>0</v>
      </c>
      <c r="AD330" s="276">
        <f t="shared" ref="AD330:AH330" si="1013">AD329</f>
        <v>0</v>
      </c>
      <c r="AE330" s="276">
        <f t="shared" si="1013"/>
        <v>1</v>
      </c>
      <c r="AF330" s="276">
        <f t="shared" si="1013"/>
        <v>0</v>
      </c>
      <c r="AG330" s="276">
        <f t="shared" si="1013"/>
        <v>0</v>
      </c>
      <c r="AH330" s="276">
        <f t="shared" si="1013"/>
        <v>1</v>
      </c>
      <c r="AI330" s="276">
        <f t="shared" ref="AI330:AJ330" si="1014">AI329</f>
        <v>1</v>
      </c>
      <c r="AJ330" s="276">
        <f t="shared" si="1014"/>
        <v>1</v>
      </c>
      <c r="AK330" s="276">
        <f t="shared" si="1012"/>
        <v>0</v>
      </c>
      <c r="AL330" s="261"/>
    </row>
    <row r="331" spans="1:38" ht="12" customHeight="1" x14ac:dyDescent="0.25">
      <c r="A331" s="262" t="s">
        <v>486</v>
      </c>
      <c r="B331" s="263" t="str">
        <f t="shared" si="966"/>
        <v>HCD2000</v>
      </c>
      <c r="C331" s="264"/>
      <c r="D331" s="265">
        <f t="shared" si="997"/>
        <v>600</v>
      </c>
      <c r="E331" s="265">
        <f t="shared" si="997"/>
        <v>1500</v>
      </c>
      <c r="F331" s="264">
        <v>5.2629999999999999</v>
      </c>
      <c r="G331" s="264" t="s">
        <v>350</v>
      </c>
      <c r="H331" s="264">
        <f t="shared" si="984"/>
        <v>2856.2999999999997</v>
      </c>
      <c r="I331" s="264" t="str">
        <f t="shared" si="976"/>
        <v>1600x1620x1645</v>
      </c>
      <c r="J331" s="264" t="str">
        <f t="shared" si="976"/>
        <v>4000</v>
      </c>
      <c r="K331" s="264" t="str">
        <f t="shared" si="998"/>
        <v>560</v>
      </c>
      <c r="L331" s="264" t="str">
        <f t="shared" si="998"/>
        <v>220</v>
      </c>
      <c r="M331" s="276">
        <f t="shared" si="976"/>
        <v>0</v>
      </c>
      <c r="N331" s="276">
        <f t="shared" ref="N331:U331" si="1015">N330</f>
        <v>1</v>
      </c>
      <c r="O331" s="276">
        <f t="shared" si="1015"/>
        <v>0</v>
      </c>
      <c r="P331" s="276">
        <f t="shared" si="1015"/>
        <v>0</v>
      </c>
      <c r="Q331" s="276">
        <f t="shared" si="1015"/>
        <v>0</v>
      </c>
      <c r="R331" s="276">
        <f t="shared" si="1015"/>
        <v>0</v>
      </c>
      <c r="S331" s="276">
        <f t="shared" si="1015"/>
        <v>0</v>
      </c>
      <c r="T331" s="276">
        <f t="shared" si="1015"/>
        <v>0</v>
      </c>
      <c r="U331" s="276">
        <f t="shared" si="1015"/>
        <v>0</v>
      </c>
      <c r="V331" s="276">
        <f t="shared" ref="V331:AK331" si="1016">V330</f>
        <v>0</v>
      </c>
      <c r="W331" s="276">
        <f t="shared" si="1016"/>
        <v>1</v>
      </c>
      <c r="X331" s="276">
        <f t="shared" si="1016"/>
        <v>1</v>
      </c>
      <c r="Y331" s="276">
        <f t="shared" si="1016"/>
        <v>0</v>
      </c>
      <c r="Z331" s="276">
        <f t="shared" si="1016"/>
        <v>0</v>
      </c>
      <c r="AA331" s="276">
        <f t="shared" si="1016"/>
        <v>0</v>
      </c>
      <c r="AB331" s="276">
        <f t="shared" si="1016"/>
        <v>0</v>
      </c>
      <c r="AC331" s="276">
        <f t="shared" si="1016"/>
        <v>0</v>
      </c>
      <c r="AD331" s="276">
        <f t="shared" ref="AD331:AH331" si="1017">AD330</f>
        <v>0</v>
      </c>
      <c r="AE331" s="276">
        <f t="shared" si="1017"/>
        <v>1</v>
      </c>
      <c r="AF331" s="276">
        <f t="shared" si="1017"/>
        <v>0</v>
      </c>
      <c r="AG331" s="276">
        <f t="shared" si="1017"/>
        <v>0</v>
      </c>
      <c r="AH331" s="276">
        <f t="shared" si="1017"/>
        <v>1</v>
      </c>
      <c r="AI331" s="276">
        <f t="shared" ref="AI331:AJ331" si="1018">AI330</f>
        <v>1</v>
      </c>
      <c r="AJ331" s="276">
        <f t="shared" si="1018"/>
        <v>1</v>
      </c>
      <c r="AK331" s="276">
        <f t="shared" si="1016"/>
        <v>0</v>
      </c>
      <c r="AL331" s="261"/>
    </row>
    <row r="332" spans="1:38" ht="12" customHeight="1" x14ac:dyDescent="0.25">
      <c r="A332" s="262" t="s">
        <v>486</v>
      </c>
      <c r="B332" s="263" t="str">
        <f t="shared" si="966"/>
        <v>HCD2000</v>
      </c>
      <c r="C332" s="264"/>
      <c r="D332" s="265">
        <f t="shared" si="997"/>
        <v>600</v>
      </c>
      <c r="E332" s="265">
        <f t="shared" si="997"/>
        <v>1500</v>
      </c>
      <c r="F332" s="264">
        <v>5.4290000000000003</v>
      </c>
      <c r="G332" s="264" t="s">
        <v>351</v>
      </c>
      <c r="H332" s="264">
        <f t="shared" si="984"/>
        <v>2695.35</v>
      </c>
      <c r="I332" s="264" t="str">
        <f t="shared" si="976"/>
        <v>1600x1620x1645</v>
      </c>
      <c r="J332" s="264" t="str">
        <f t="shared" si="976"/>
        <v>4000</v>
      </c>
      <c r="K332" s="264" t="str">
        <f t="shared" si="998"/>
        <v>560</v>
      </c>
      <c r="L332" s="264" t="str">
        <f t="shared" si="998"/>
        <v>220</v>
      </c>
      <c r="M332" s="276">
        <f t="shared" si="976"/>
        <v>0</v>
      </c>
      <c r="N332" s="276">
        <f t="shared" ref="N332:U332" si="1019">N331</f>
        <v>1</v>
      </c>
      <c r="O332" s="276">
        <f t="shared" si="1019"/>
        <v>0</v>
      </c>
      <c r="P332" s="276">
        <f t="shared" si="1019"/>
        <v>0</v>
      </c>
      <c r="Q332" s="276">
        <f t="shared" si="1019"/>
        <v>0</v>
      </c>
      <c r="R332" s="276">
        <f t="shared" si="1019"/>
        <v>0</v>
      </c>
      <c r="S332" s="276">
        <f t="shared" si="1019"/>
        <v>0</v>
      </c>
      <c r="T332" s="276">
        <f t="shared" si="1019"/>
        <v>0</v>
      </c>
      <c r="U332" s="276">
        <f t="shared" si="1019"/>
        <v>0</v>
      </c>
      <c r="V332" s="276">
        <f t="shared" ref="V332:AK332" si="1020">V331</f>
        <v>0</v>
      </c>
      <c r="W332" s="276">
        <f t="shared" si="1020"/>
        <v>1</v>
      </c>
      <c r="X332" s="276">
        <f t="shared" si="1020"/>
        <v>1</v>
      </c>
      <c r="Y332" s="276">
        <f t="shared" si="1020"/>
        <v>0</v>
      </c>
      <c r="Z332" s="276">
        <f t="shared" si="1020"/>
        <v>0</v>
      </c>
      <c r="AA332" s="276">
        <f t="shared" si="1020"/>
        <v>0</v>
      </c>
      <c r="AB332" s="276">
        <f t="shared" si="1020"/>
        <v>0</v>
      </c>
      <c r="AC332" s="276">
        <f t="shared" si="1020"/>
        <v>0</v>
      </c>
      <c r="AD332" s="276">
        <f t="shared" ref="AD332:AH332" si="1021">AD331</f>
        <v>0</v>
      </c>
      <c r="AE332" s="276">
        <f t="shared" si="1021"/>
        <v>1</v>
      </c>
      <c r="AF332" s="276">
        <f t="shared" si="1021"/>
        <v>0</v>
      </c>
      <c r="AG332" s="276">
        <f t="shared" si="1021"/>
        <v>0</v>
      </c>
      <c r="AH332" s="276">
        <f t="shared" si="1021"/>
        <v>1</v>
      </c>
      <c r="AI332" s="276">
        <f t="shared" ref="AI332:AJ332" si="1022">AI331</f>
        <v>1</v>
      </c>
      <c r="AJ332" s="276">
        <f t="shared" si="1022"/>
        <v>1</v>
      </c>
      <c r="AK332" s="276">
        <f t="shared" si="1020"/>
        <v>0</v>
      </c>
      <c r="AL332" s="261"/>
    </row>
    <row r="333" spans="1:38" ht="12" customHeight="1" x14ac:dyDescent="0.25">
      <c r="A333" s="262" t="s">
        <v>486</v>
      </c>
      <c r="B333" s="263" t="str">
        <f t="shared" si="966"/>
        <v>HCD2000</v>
      </c>
      <c r="C333" s="264"/>
      <c r="D333" s="265">
        <f t="shared" si="997"/>
        <v>600</v>
      </c>
      <c r="E333" s="265">
        <f t="shared" si="997"/>
        <v>1500</v>
      </c>
      <c r="F333" s="264">
        <v>5.75</v>
      </c>
      <c r="G333" s="264" t="s">
        <v>352</v>
      </c>
      <c r="H333" s="264">
        <f t="shared" si="984"/>
        <v>2474.1</v>
      </c>
      <c r="I333" s="264" t="str">
        <f t="shared" si="976"/>
        <v>1600x1620x1645</v>
      </c>
      <c r="J333" s="264" t="str">
        <f t="shared" si="976"/>
        <v>4000</v>
      </c>
      <c r="K333" s="264" t="str">
        <f t="shared" si="998"/>
        <v>560</v>
      </c>
      <c r="L333" s="264" t="str">
        <f t="shared" si="998"/>
        <v>220</v>
      </c>
      <c r="M333" s="276">
        <f t="shared" si="976"/>
        <v>0</v>
      </c>
      <c r="N333" s="276">
        <f t="shared" ref="N333:U333" si="1023">N332</f>
        <v>1</v>
      </c>
      <c r="O333" s="276">
        <f t="shared" si="1023"/>
        <v>0</v>
      </c>
      <c r="P333" s="276">
        <f t="shared" si="1023"/>
        <v>0</v>
      </c>
      <c r="Q333" s="276">
        <f t="shared" si="1023"/>
        <v>0</v>
      </c>
      <c r="R333" s="276">
        <f t="shared" si="1023"/>
        <v>0</v>
      </c>
      <c r="S333" s="276">
        <f t="shared" si="1023"/>
        <v>0</v>
      </c>
      <c r="T333" s="276">
        <f t="shared" si="1023"/>
        <v>0</v>
      </c>
      <c r="U333" s="276">
        <f t="shared" si="1023"/>
        <v>0</v>
      </c>
      <c r="V333" s="276">
        <f t="shared" ref="V333:AK333" si="1024">V332</f>
        <v>0</v>
      </c>
      <c r="W333" s="276">
        <f t="shared" si="1024"/>
        <v>1</v>
      </c>
      <c r="X333" s="276">
        <f t="shared" si="1024"/>
        <v>1</v>
      </c>
      <c r="Y333" s="276">
        <f t="shared" si="1024"/>
        <v>0</v>
      </c>
      <c r="Z333" s="276">
        <f t="shared" si="1024"/>
        <v>0</v>
      </c>
      <c r="AA333" s="276">
        <f t="shared" si="1024"/>
        <v>0</v>
      </c>
      <c r="AB333" s="276">
        <f t="shared" si="1024"/>
        <v>0</v>
      </c>
      <c r="AC333" s="276">
        <f t="shared" si="1024"/>
        <v>0</v>
      </c>
      <c r="AD333" s="276">
        <f t="shared" ref="AD333:AH333" si="1025">AD332</f>
        <v>0</v>
      </c>
      <c r="AE333" s="276">
        <f t="shared" si="1025"/>
        <v>1</v>
      </c>
      <c r="AF333" s="276">
        <f t="shared" si="1025"/>
        <v>0</v>
      </c>
      <c r="AG333" s="276">
        <f t="shared" si="1025"/>
        <v>0</v>
      </c>
      <c r="AH333" s="276">
        <f t="shared" si="1025"/>
        <v>1</v>
      </c>
      <c r="AI333" s="276">
        <f t="shared" ref="AI333:AJ333" si="1026">AI332</f>
        <v>1</v>
      </c>
      <c r="AJ333" s="276">
        <f t="shared" si="1026"/>
        <v>1</v>
      </c>
      <c r="AK333" s="276">
        <f t="shared" si="1024"/>
        <v>0</v>
      </c>
      <c r="AL333" s="261"/>
    </row>
    <row r="334" spans="1:38" ht="12" customHeight="1" x14ac:dyDescent="0.25">
      <c r="A334" s="262" t="s">
        <v>486</v>
      </c>
      <c r="B334" s="263" t="str">
        <f t="shared" si="966"/>
        <v>HCD2000</v>
      </c>
      <c r="C334" s="264"/>
      <c r="D334" s="265">
        <f t="shared" si="997"/>
        <v>600</v>
      </c>
      <c r="E334" s="265">
        <f t="shared" si="997"/>
        <v>1500</v>
      </c>
      <c r="F334" s="264">
        <v>6.0529999999999999</v>
      </c>
      <c r="G334" s="264" t="s">
        <v>353</v>
      </c>
      <c r="H334" s="264">
        <f t="shared" si="984"/>
        <v>2393.5499999999997</v>
      </c>
      <c r="I334" s="264" t="str">
        <f t="shared" si="976"/>
        <v>1600x1620x1645</v>
      </c>
      <c r="J334" s="264" t="str">
        <f t="shared" si="976"/>
        <v>4000</v>
      </c>
      <c r="K334" s="264" t="str">
        <f t="shared" si="998"/>
        <v>560</v>
      </c>
      <c r="L334" s="264" t="str">
        <f t="shared" si="998"/>
        <v>220</v>
      </c>
      <c r="M334" s="276">
        <f t="shared" si="976"/>
        <v>0</v>
      </c>
      <c r="N334" s="276">
        <f t="shared" ref="N334:U334" si="1027">N333</f>
        <v>1</v>
      </c>
      <c r="O334" s="276">
        <f t="shared" si="1027"/>
        <v>0</v>
      </c>
      <c r="P334" s="276">
        <f t="shared" si="1027"/>
        <v>0</v>
      </c>
      <c r="Q334" s="276">
        <f t="shared" si="1027"/>
        <v>0</v>
      </c>
      <c r="R334" s="276">
        <f t="shared" si="1027"/>
        <v>0</v>
      </c>
      <c r="S334" s="276">
        <f t="shared" si="1027"/>
        <v>0</v>
      </c>
      <c r="T334" s="276">
        <f t="shared" si="1027"/>
        <v>0</v>
      </c>
      <c r="U334" s="276">
        <f t="shared" si="1027"/>
        <v>0</v>
      </c>
      <c r="V334" s="276">
        <f t="shared" ref="V334:AK349" si="1028">V333</f>
        <v>0</v>
      </c>
      <c r="W334" s="276">
        <f t="shared" si="1028"/>
        <v>1</v>
      </c>
      <c r="X334" s="276">
        <f t="shared" si="1028"/>
        <v>1</v>
      </c>
      <c r="Y334" s="276">
        <f t="shared" si="1028"/>
        <v>0</v>
      </c>
      <c r="Z334" s="276">
        <f t="shared" si="1028"/>
        <v>0</v>
      </c>
      <c r="AA334" s="276">
        <f t="shared" si="1028"/>
        <v>0</v>
      </c>
      <c r="AB334" s="276">
        <f t="shared" si="1028"/>
        <v>0</v>
      </c>
      <c r="AC334" s="276">
        <f t="shared" si="1028"/>
        <v>0</v>
      </c>
      <c r="AD334" s="276">
        <f t="shared" ref="AD334:AH334" si="1029">AD333</f>
        <v>0</v>
      </c>
      <c r="AE334" s="276">
        <f t="shared" si="1029"/>
        <v>1</v>
      </c>
      <c r="AF334" s="276">
        <f t="shared" si="1029"/>
        <v>0</v>
      </c>
      <c r="AG334" s="276">
        <f t="shared" si="1029"/>
        <v>0</v>
      </c>
      <c r="AH334" s="276">
        <f t="shared" si="1029"/>
        <v>1</v>
      </c>
      <c r="AI334" s="276">
        <f t="shared" ref="AI334:AJ334" si="1030">AI333</f>
        <v>1</v>
      </c>
      <c r="AJ334" s="276">
        <f t="shared" si="1030"/>
        <v>1</v>
      </c>
      <c r="AK334" s="276">
        <f t="shared" si="1028"/>
        <v>0</v>
      </c>
      <c r="AL334" s="261"/>
    </row>
    <row r="335" spans="1:38" ht="12" customHeight="1" x14ac:dyDescent="0.25">
      <c r="A335" s="262" t="s">
        <v>486</v>
      </c>
      <c r="B335" s="263" t="s">
        <v>187</v>
      </c>
      <c r="C335" s="264"/>
      <c r="D335" s="265">
        <v>600</v>
      </c>
      <c r="E335" s="265">
        <v>1500</v>
      </c>
      <c r="F335" s="264">
        <v>5.1849999999999996</v>
      </c>
      <c r="G335" s="264" t="s">
        <v>354</v>
      </c>
      <c r="H335" s="264">
        <f t="shared" si="984"/>
        <v>3014.9999999999995</v>
      </c>
      <c r="I335" s="264" t="s">
        <v>355</v>
      </c>
      <c r="J335" s="264" t="s">
        <v>356</v>
      </c>
      <c r="K335" s="264" t="s">
        <v>344</v>
      </c>
      <c r="L335" s="264" t="s">
        <v>109</v>
      </c>
      <c r="M335" s="276">
        <f t="shared" ref="M335:M398" si="1031">M334</f>
        <v>0</v>
      </c>
      <c r="N335" s="276">
        <f t="shared" ref="N335:U335" si="1032">N334</f>
        <v>1</v>
      </c>
      <c r="O335" s="276">
        <f t="shared" si="1032"/>
        <v>0</v>
      </c>
      <c r="P335" s="276">
        <v>1</v>
      </c>
      <c r="Q335" s="276">
        <f t="shared" si="1032"/>
        <v>0</v>
      </c>
      <c r="R335" s="276">
        <f t="shared" si="1032"/>
        <v>0</v>
      </c>
      <c r="S335" s="276">
        <f t="shared" si="1032"/>
        <v>0</v>
      </c>
      <c r="T335" s="276">
        <f t="shared" si="1032"/>
        <v>0</v>
      </c>
      <c r="U335" s="276">
        <f t="shared" si="1032"/>
        <v>0</v>
      </c>
      <c r="V335" s="276">
        <f t="shared" si="1028"/>
        <v>0</v>
      </c>
      <c r="W335" s="276">
        <f t="shared" si="1028"/>
        <v>1</v>
      </c>
      <c r="X335" s="276">
        <f t="shared" si="1028"/>
        <v>1</v>
      </c>
      <c r="Y335" s="276">
        <v>0</v>
      </c>
      <c r="Z335" s="276">
        <f t="shared" ref="Z335:AK335" si="1033">Z334</f>
        <v>0</v>
      </c>
      <c r="AA335" s="276">
        <f t="shared" si="1033"/>
        <v>0</v>
      </c>
      <c r="AB335" s="276">
        <f t="shared" si="1033"/>
        <v>0</v>
      </c>
      <c r="AC335" s="276">
        <f t="shared" si="1033"/>
        <v>0</v>
      </c>
      <c r="AD335" s="276">
        <f>AD334</f>
        <v>0</v>
      </c>
      <c r="AE335" s="276">
        <f>AE334</f>
        <v>1</v>
      </c>
      <c r="AF335" s="276">
        <f>AF334</f>
        <v>0</v>
      </c>
      <c r="AG335" s="276">
        <v>0</v>
      </c>
      <c r="AH335" s="276">
        <f t="shared" ref="AH335" si="1034">AH334</f>
        <v>1</v>
      </c>
      <c r="AI335" s="276">
        <v>1</v>
      </c>
      <c r="AJ335" s="276">
        <v>0</v>
      </c>
      <c r="AK335" s="276">
        <f t="shared" si="1033"/>
        <v>0</v>
      </c>
      <c r="AL335" s="261"/>
    </row>
    <row r="336" spans="1:38" ht="12" customHeight="1" x14ac:dyDescent="0.25">
      <c r="A336" s="262" t="s">
        <v>486</v>
      </c>
      <c r="B336" s="263" t="str">
        <f t="shared" si="966"/>
        <v>HCT2000</v>
      </c>
      <c r="C336" s="264"/>
      <c r="D336" s="265">
        <f t="shared" ref="D336:D345" si="1035">D335</f>
        <v>600</v>
      </c>
      <c r="E336" s="265">
        <f t="shared" ref="E336:E345" si="1036">E335</f>
        <v>1500</v>
      </c>
      <c r="F336" s="264">
        <v>5.4939999999999998</v>
      </c>
      <c r="G336" s="264" t="str">
        <f t="shared" ref="G336:G341" si="1037">G335</f>
        <v>2,01</v>
      </c>
      <c r="H336" s="264">
        <f t="shared" si="984"/>
        <v>3014.9999999999995</v>
      </c>
      <c r="I336" s="264" t="str">
        <f t="shared" ref="I336:J351" si="1038">I335</f>
        <v>1284x1600x1835</v>
      </c>
      <c r="J336" s="264" t="str">
        <f t="shared" si="1038"/>
        <v>5600</v>
      </c>
      <c r="K336" s="264" t="str">
        <f t="shared" ref="K336:K345" si="1039">K335</f>
        <v>625</v>
      </c>
      <c r="L336" s="264" t="str">
        <f t="shared" ref="L336:L345" si="1040">L335</f>
        <v>280</v>
      </c>
      <c r="M336" s="276">
        <f t="shared" si="1031"/>
        <v>0</v>
      </c>
      <c r="N336" s="276">
        <f t="shared" ref="N336:U336" si="1041">N335</f>
        <v>1</v>
      </c>
      <c r="O336" s="276">
        <f t="shared" si="1041"/>
        <v>0</v>
      </c>
      <c r="P336" s="276">
        <f t="shared" si="1041"/>
        <v>1</v>
      </c>
      <c r="Q336" s="276">
        <f t="shared" si="1041"/>
        <v>0</v>
      </c>
      <c r="R336" s="276">
        <f t="shared" si="1041"/>
        <v>0</v>
      </c>
      <c r="S336" s="276">
        <f t="shared" si="1041"/>
        <v>0</v>
      </c>
      <c r="T336" s="276">
        <f t="shared" si="1041"/>
        <v>0</v>
      </c>
      <c r="U336" s="276">
        <f t="shared" si="1041"/>
        <v>0</v>
      </c>
      <c r="V336" s="276">
        <f t="shared" si="1028"/>
        <v>0</v>
      </c>
      <c r="W336" s="276">
        <f t="shared" si="1028"/>
        <v>1</v>
      </c>
      <c r="X336" s="276">
        <f t="shared" si="1028"/>
        <v>1</v>
      </c>
      <c r="Y336" s="276">
        <f t="shared" si="1028"/>
        <v>0</v>
      </c>
      <c r="Z336" s="276">
        <f t="shared" si="1028"/>
        <v>0</v>
      </c>
      <c r="AA336" s="276">
        <f t="shared" si="1028"/>
        <v>0</v>
      </c>
      <c r="AB336" s="276">
        <f t="shared" si="1028"/>
        <v>0</v>
      </c>
      <c r="AC336" s="276">
        <f t="shared" si="1028"/>
        <v>0</v>
      </c>
      <c r="AD336" s="276">
        <f t="shared" ref="AD336:AH336" si="1042">AD335</f>
        <v>0</v>
      </c>
      <c r="AE336" s="276">
        <f t="shared" si="1042"/>
        <v>1</v>
      </c>
      <c r="AF336" s="276">
        <f t="shared" si="1042"/>
        <v>0</v>
      </c>
      <c r="AG336" s="276">
        <f t="shared" si="1042"/>
        <v>0</v>
      </c>
      <c r="AH336" s="276">
        <f t="shared" si="1042"/>
        <v>1</v>
      </c>
      <c r="AI336" s="276">
        <f t="shared" ref="AI336:AJ336" si="1043">AI335</f>
        <v>1</v>
      </c>
      <c r="AJ336" s="276">
        <f t="shared" si="1043"/>
        <v>0</v>
      </c>
      <c r="AK336" s="276">
        <f t="shared" si="1028"/>
        <v>0</v>
      </c>
      <c r="AL336" s="261"/>
    </row>
    <row r="337" spans="1:38" ht="12" customHeight="1" x14ac:dyDescent="0.25">
      <c r="A337" s="262" t="s">
        <v>486</v>
      </c>
      <c r="B337" s="263" t="str">
        <f t="shared" si="966"/>
        <v>HCT2000</v>
      </c>
      <c r="C337" s="264"/>
      <c r="D337" s="265">
        <f t="shared" si="1035"/>
        <v>600</v>
      </c>
      <c r="E337" s="265">
        <f t="shared" si="1036"/>
        <v>1500</v>
      </c>
      <c r="F337" s="264">
        <v>5.9429999999999996</v>
      </c>
      <c r="G337" s="264" t="str">
        <f t="shared" si="1037"/>
        <v>2,01</v>
      </c>
      <c r="H337" s="264">
        <f t="shared" si="984"/>
        <v>3014.9999999999995</v>
      </c>
      <c r="I337" s="264" t="str">
        <f t="shared" si="1038"/>
        <v>1284x1600x1835</v>
      </c>
      <c r="J337" s="264" t="str">
        <f t="shared" si="1038"/>
        <v>5600</v>
      </c>
      <c r="K337" s="264" t="str">
        <f t="shared" si="1039"/>
        <v>625</v>
      </c>
      <c r="L337" s="264" t="str">
        <f t="shared" si="1040"/>
        <v>280</v>
      </c>
      <c r="M337" s="276">
        <f t="shared" si="1031"/>
        <v>0</v>
      </c>
      <c r="N337" s="276">
        <f t="shared" ref="N337:U337" si="1044">N336</f>
        <v>1</v>
      </c>
      <c r="O337" s="276">
        <f t="shared" si="1044"/>
        <v>0</v>
      </c>
      <c r="P337" s="276">
        <f t="shared" si="1044"/>
        <v>1</v>
      </c>
      <c r="Q337" s="276">
        <f t="shared" si="1044"/>
        <v>0</v>
      </c>
      <c r="R337" s="276">
        <f t="shared" si="1044"/>
        <v>0</v>
      </c>
      <c r="S337" s="276">
        <f t="shared" si="1044"/>
        <v>0</v>
      </c>
      <c r="T337" s="276">
        <f t="shared" si="1044"/>
        <v>0</v>
      </c>
      <c r="U337" s="276">
        <f t="shared" si="1044"/>
        <v>0</v>
      </c>
      <c r="V337" s="276">
        <f t="shared" si="1028"/>
        <v>0</v>
      </c>
      <c r="W337" s="276">
        <f t="shared" si="1028"/>
        <v>1</v>
      </c>
      <c r="X337" s="276">
        <f t="shared" si="1028"/>
        <v>1</v>
      </c>
      <c r="Y337" s="276">
        <f t="shared" si="1028"/>
        <v>0</v>
      </c>
      <c r="Z337" s="276">
        <f t="shared" si="1028"/>
        <v>0</v>
      </c>
      <c r="AA337" s="276">
        <f t="shared" si="1028"/>
        <v>0</v>
      </c>
      <c r="AB337" s="276">
        <f t="shared" si="1028"/>
        <v>0</v>
      </c>
      <c r="AC337" s="276">
        <f t="shared" si="1028"/>
        <v>0</v>
      </c>
      <c r="AD337" s="276">
        <f t="shared" ref="AD337:AH337" si="1045">AD336</f>
        <v>0</v>
      </c>
      <c r="AE337" s="276">
        <f t="shared" si="1045"/>
        <v>1</v>
      </c>
      <c r="AF337" s="276">
        <f t="shared" si="1045"/>
        <v>0</v>
      </c>
      <c r="AG337" s="276">
        <f t="shared" si="1045"/>
        <v>0</v>
      </c>
      <c r="AH337" s="276">
        <f t="shared" si="1045"/>
        <v>1</v>
      </c>
      <c r="AI337" s="276">
        <f t="shared" ref="AI337:AJ337" si="1046">AI336</f>
        <v>1</v>
      </c>
      <c r="AJ337" s="276">
        <f t="shared" si="1046"/>
        <v>0</v>
      </c>
      <c r="AK337" s="276">
        <f t="shared" si="1028"/>
        <v>0</v>
      </c>
      <c r="AL337" s="261"/>
    </row>
    <row r="338" spans="1:38" ht="12" customHeight="1" x14ac:dyDescent="0.25">
      <c r="A338" s="262" t="s">
        <v>486</v>
      </c>
      <c r="B338" s="263" t="str">
        <f t="shared" si="966"/>
        <v>HCT2000</v>
      </c>
      <c r="C338" s="264"/>
      <c r="D338" s="265">
        <f t="shared" si="1035"/>
        <v>600</v>
      </c>
      <c r="E338" s="265">
        <f t="shared" si="1036"/>
        <v>1500</v>
      </c>
      <c r="F338" s="264">
        <v>6.5830000000000002</v>
      </c>
      <c r="G338" s="264" t="str">
        <f t="shared" si="1037"/>
        <v>2,01</v>
      </c>
      <c r="H338" s="264">
        <f t="shared" si="984"/>
        <v>3014.9999999999995</v>
      </c>
      <c r="I338" s="264" t="str">
        <f t="shared" si="1038"/>
        <v>1284x1600x1835</v>
      </c>
      <c r="J338" s="264" t="str">
        <f t="shared" si="1038"/>
        <v>5600</v>
      </c>
      <c r="K338" s="264" t="str">
        <f t="shared" si="1039"/>
        <v>625</v>
      </c>
      <c r="L338" s="264" t="str">
        <f t="shared" si="1040"/>
        <v>280</v>
      </c>
      <c r="M338" s="276">
        <f t="shared" si="1031"/>
        <v>0</v>
      </c>
      <c r="N338" s="276">
        <f t="shared" ref="N338:U338" si="1047">N337</f>
        <v>1</v>
      </c>
      <c r="O338" s="276">
        <f t="shared" si="1047"/>
        <v>0</v>
      </c>
      <c r="P338" s="276">
        <f t="shared" si="1047"/>
        <v>1</v>
      </c>
      <c r="Q338" s="276">
        <f t="shared" si="1047"/>
        <v>0</v>
      </c>
      <c r="R338" s="276">
        <f t="shared" si="1047"/>
        <v>0</v>
      </c>
      <c r="S338" s="276">
        <f t="shared" si="1047"/>
        <v>0</v>
      </c>
      <c r="T338" s="276">
        <f t="shared" si="1047"/>
        <v>0</v>
      </c>
      <c r="U338" s="276">
        <f t="shared" si="1047"/>
        <v>0</v>
      </c>
      <c r="V338" s="276">
        <f t="shared" si="1028"/>
        <v>0</v>
      </c>
      <c r="W338" s="276">
        <f t="shared" si="1028"/>
        <v>1</v>
      </c>
      <c r="X338" s="276">
        <f t="shared" si="1028"/>
        <v>1</v>
      </c>
      <c r="Y338" s="276">
        <f t="shared" si="1028"/>
        <v>0</v>
      </c>
      <c r="Z338" s="276">
        <f t="shared" si="1028"/>
        <v>0</v>
      </c>
      <c r="AA338" s="276">
        <f t="shared" si="1028"/>
        <v>0</v>
      </c>
      <c r="AB338" s="276">
        <f t="shared" si="1028"/>
        <v>0</v>
      </c>
      <c r="AC338" s="276">
        <f t="shared" si="1028"/>
        <v>0</v>
      </c>
      <c r="AD338" s="276">
        <f t="shared" ref="AD338:AH338" si="1048">AD337</f>
        <v>0</v>
      </c>
      <c r="AE338" s="276">
        <f t="shared" si="1048"/>
        <v>1</v>
      </c>
      <c r="AF338" s="276">
        <f t="shared" si="1048"/>
        <v>0</v>
      </c>
      <c r="AG338" s="276">
        <f t="shared" si="1048"/>
        <v>0</v>
      </c>
      <c r="AH338" s="276">
        <f t="shared" si="1048"/>
        <v>1</v>
      </c>
      <c r="AI338" s="276">
        <f t="shared" ref="AI338:AJ338" si="1049">AI337</f>
        <v>1</v>
      </c>
      <c r="AJ338" s="276">
        <f t="shared" si="1049"/>
        <v>0</v>
      </c>
      <c r="AK338" s="276">
        <f t="shared" si="1028"/>
        <v>0</v>
      </c>
      <c r="AL338" s="261"/>
    </row>
    <row r="339" spans="1:38" ht="12" customHeight="1" x14ac:dyDescent="0.25">
      <c r="A339" s="262" t="s">
        <v>486</v>
      </c>
      <c r="B339" s="263" t="str">
        <f t="shared" si="966"/>
        <v>HCT2000</v>
      </c>
      <c r="C339" s="264"/>
      <c r="D339" s="265">
        <f t="shared" si="1035"/>
        <v>600</v>
      </c>
      <c r="E339" s="265">
        <f t="shared" si="1036"/>
        <v>1500</v>
      </c>
      <c r="F339" s="264">
        <v>7.0119999999999996</v>
      </c>
      <c r="G339" s="264" t="str">
        <f t="shared" si="1037"/>
        <v>2,01</v>
      </c>
      <c r="H339" s="264">
        <f t="shared" si="984"/>
        <v>3014.9999999999995</v>
      </c>
      <c r="I339" s="264" t="str">
        <f t="shared" si="1038"/>
        <v>1284x1600x1835</v>
      </c>
      <c r="J339" s="264" t="str">
        <f t="shared" si="1038"/>
        <v>5600</v>
      </c>
      <c r="K339" s="264" t="str">
        <f t="shared" si="1039"/>
        <v>625</v>
      </c>
      <c r="L339" s="264" t="str">
        <f t="shared" si="1040"/>
        <v>280</v>
      </c>
      <c r="M339" s="276">
        <f t="shared" si="1031"/>
        <v>0</v>
      </c>
      <c r="N339" s="276">
        <f t="shared" ref="N339:U339" si="1050">N338</f>
        <v>1</v>
      </c>
      <c r="O339" s="276">
        <f t="shared" si="1050"/>
        <v>0</v>
      </c>
      <c r="P339" s="276">
        <f t="shared" si="1050"/>
        <v>1</v>
      </c>
      <c r="Q339" s="276">
        <f t="shared" si="1050"/>
        <v>0</v>
      </c>
      <c r="R339" s="276">
        <f t="shared" si="1050"/>
        <v>0</v>
      </c>
      <c r="S339" s="276">
        <f t="shared" si="1050"/>
        <v>0</v>
      </c>
      <c r="T339" s="276">
        <f t="shared" si="1050"/>
        <v>0</v>
      </c>
      <c r="U339" s="276">
        <f t="shared" si="1050"/>
        <v>0</v>
      </c>
      <c r="V339" s="276">
        <f t="shared" si="1028"/>
        <v>0</v>
      </c>
      <c r="W339" s="276">
        <f t="shared" si="1028"/>
        <v>1</v>
      </c>
      <c r="X339" s="276">
        <f t="shared" si="1028"/>
        <v>1</v>
      </c>
      <c r="Y339" s="276">
        <f t="shared" si="1028"/>
        <v>0</v>
      </c>
      <c r="Z339" s="276">
        <f t="shared" si="1028"/>
        <v>0</v>
      </c>
      <c r="AA339" s="276">
        <f t="shared" si="1028"/>
        <v>0</v>
      </c>
      <c r="AB339" s="276">
        <f t="shared" si="1028"/>
        <v>0</v>
      </c>
      <c r="AC339" s="276">
        <f t="shared" si="1028"/>
        <v>0</v>
      </c>
      <c r="AD339" s="276">
        <f t="shared" ref="AD339:AH339" si="1051">AD338</f>
        <v>0</v>
      </c>
      <c r="AE339" s="276">
        <f t="shared" si="1051"/>
        <v>1</v>
      </c>
      <c r="AF339" s="276">
        <f t="shared" si="1051"/>
        <v>0</v>
      </c>
      <c r="AG339" s="276">
        <f t="shared" si="1051"/>
        <v>0</v>
      </c>
      <c r="AH339" s="276">
        <f t="shared" si="1051"/>
        <v>1</v>
      </c>
      <c r="AI339" s="276">
        <f t="shared" ref="AI339:AJ339" si="1052">AI338</f>
        <v>1</v>
      </c>
      <c r="AJ339" s="276">
        <f t="shared" si="1052"/>
        <v>0</v>
      </c>
      <c r="AK339" s="276">
        <f t="shared" si="1028"/>
        <v>0</v>
      </c>
      <c r="AL339" s="261"/>
    </row>
    <row r="340" spans="1:38" ht="12" customHeight="1" x14ac:dyDescent="0.25">
      <c r="A340" s="262" t="s">
        <v>486</v>
      </c>
      <c r="B340" s="263" t="str">
        <f t="shared" si="966"/>
        <v>HCT2000</v>
      </c>
      <c r="C340" s="264"/>
      <c r="D340" s="265">
        <f t="shared" si="1035"/>
        <v>600</v>
      </c>
      <c r="E340" s="265">
        <f t="shared" si="1036"/>
        <v>1500</v>
      </c>
      <c r="F340" s="264">
        <v>7.4829999999999997</v>
      </c>
      <c r="G340" s="264" t="str">
        <f t="shared" si="1037"/>
        <v>2,01</v>
      </c>
      <c r="H340" s="264">
        <f t="shared" si="984"/>
        <v>3014.9999999999995</v>
      </c>
      <c r="I340" s="264" t="str">
        <f t="shared" si="1038"/>
        <v>1284x1600x1835</v>
      </c>
      <c r="J340" s="264" t="str">
        <f t="shared" si="1038"/>
        <v>5600</v>
      </c>
      <c r="K340" s="264" t="str">
        <f t="shared" si="1039"/>
        <v>625</v>
      </c>
      <c r="L340" s="264" t="str">
        <f t="shared" si="1040"/>
        <v>280</v>
      </c>
      <c r="M340" s="276">
        <f t="shared" si="1031"/>
        <v>0</v>
      </c>
      <c r="N340" s="276">
        <f t="shared" ref="N340:U340" si="1053">N339</f>
        <v>1</v>
      </c>
      <c r="O340" s="276">
        <f t="shared" si="1053"/>
        <v>0</v>
      </c>
      <c r="P340" s="276">
        <f t="shared" si="1053"/>
        <v>1</v>
      </c>
      <c r="Q340" s="276">
        <f t="shared" si="1053"/>
        <v>0</v>
      </c>
      <c r="R340" s="276">
        <f t="shared" si="1053"/>
        <v>0</v>
      </c>
      <c r="S340" s="276">
        <f t="shared" si="1053"/>
        <v>0</v>
      </c>
      <c r="T340" s="276">
        <f t="shared" si="1053"/>
        <v>0</v>
      </c>
      <c r="U340" s="276">
        <f t="shared" si="1053"/>
        <v>0</v>
      </c>
      <c r="V340" s="276">
        <f t="shared" si="1028"/>
        <v>0</v>
      </c>
      <c r="W340" s="276">
        <f t="shared" si="1028"/>
        <v>1</v>
      </c>
      <c r="X340" s="276">
        <f t="shared" si="1028"/>
        <v>1</v>
      </c>
      <c r="Y340" s="276">
        <f t="shared" si="1028"/>
        <v>0</v>
      </c>
      <c r="Z340" s="276">
        <f t="shared" si="1028"/>
        <v>0</v>
      </c>
      <c r="AA340" s="276">
        <f t="shared" si="1028"/>
        <v>0</v>
      </c>
      <c r="AB340" s="276">
        <f t="shared" si="1028"/>
        <v>0</v>
      </c>
      <c r="AC340" s="276">
        <f t="shared" si="1028"/>
        <v>0</v>
      </c>
      <c r="AD340" s="276">
        <f t="shared" ref="AD340:AH340" si="1054">AD339</f>
        <v>0</v>
      </c>
      <c r="AE340" s="276">
        <f t="shared" si="1054"/>
        <v>1</v>
      </c>
      <c r="AF340" s="276">
        <f t="shared" si="1054"/>
        <v>0</v>
      </c>
      <c r="AG340" s="276">
        <f t="shared" si="1054"/>
        <v>0</v>
      </c>
      <c r="AH340" s="276">
        <f t="shared" si="1054"/>
        <v>1</v>
      </c>
      <c r="AI340" s="276">
        <f t="shared" ref="AI340:AJ340" si="1055">AI339</f>
        <v>1</v>
      </c>
      <c r="AJ340" s="276">
        <f t="shared" si="1055"/>
        <v>0</v>
      </c>
      <c r="AK340" s="276">
        <f t="shared" si="1028"/>
        <v>0</v>
      </c>
      <c r="AL340" s="261"/>
    </row>
    <row r="341" spans="1:38" ht="12" customHeight="1" x14ac:dyDescent="0.25">
      <c r="A341" s="262" t="s">
        <v>486</v>
      </c>
      <c r="B341" s="263" t="str">
        <f t="shared" si="966"/>
        <v>HCT2000</v>
      </c>
      <c r="C341" s="264"/>
      <c r="D341" s="265">
        <f t="shared" si="1035"/>
        <v>600</v>
      </c>
      <c r="E341" s="265">
        <f t="shared" si="1036"/>
        <v>1500</v>
      </c>
      <c r="F341" s="264">
        <v>8</v>
      </c>
      <c r="G341" s="264" t="str">
        <f t="shared" si="1037"/>
        <v>2,01</v>
      </c>
      <c r="H341" s="264">
        <f t="shared" si="984"/>
        <v>3014.9999999999995</v>
      </c>
      <c r="I341" s="264" t="str">
        <f t="shared" si="1038"/>
        <v>1284x1600x1835</v>
      </c>
      <c r="J341" s="264" t="str">
        <f t="shared" si="1038"/>
        <v>5600</v>
      </c>
      <c r="K341" s="264" t="str">
        <f t="shared" si="1039"/>
        <v>625</v>
      </c>
      <c r="L341" s="264" t="str">
        <f t="shared" si="1040"/>
        <v>280</v>
      </c>
      <c r="M341" s="276">
        <f t="shared" si="1031"/>
        <v>0</v>
      </c>
      <c r="N341" s="276">
        <f t="shared" ref="N341:U341" si="1056">N340</f>
        <v>1</v>
      </c>
      <c r="O341" s="276">
        <f t="shared" si="1056"/>
        <v>0</v>
      </c>
      <c r="P341" s="276">
        <f t="shared" si="1056"/>
        <v>1</v>
      </c>
      <c r="Q341" s="276">
        <f t="shared" si="1056"/>
        <v>0</v>
      </c>
      <c r="R341" s="276">
        <f t="shared" si="1056"/>
        <v>0</v>
      </c>
      <c r="S341" s="276">
        <f t="shared" si="1056"/>
        <v>0</v>
      </c>
      <c r="T341" s="276">
        <f t="shared" si="1056"/>
        <v>0</v>
      </c>
      <c r="U341" s="276">
        <f t="shared" si="1056"/>
        <v>0</v>
      </c>
      <c r="V341" s="276">
        <f t="shared" si="1028"/>
        <v>0</v>
      </c>
      <c r="W341" s="276">
        <f t="shared" si="1028"/>
        <v>1</v>
      </c>
      <c r="X341" s="276">
        <f t="shared" si="1028"/>
        <v>1</v>
      </c>
      <c r="Y341" s="276">
        <f t="shared" si="1028"/>
        <v>0</v>
      </c>
      <c r="Z341" s="276">
        <f t="shared" si="1028"/>
        <v>0</v>
      </c>
      <c r="AA341" s="276">
        <f t="shared" si="1028"/>
        <v>0</v>
      </c>
      <c r="AB341" s="276">
        <f t="shared" si="1028"/>
        <v>0</v>
      </c>
      <c r="AC341" s="276">
        <f t="shared" si="1028"/>
        <v>0</v>
      </c>
      <c r="AD341" s="276">
        <f t="shared" ref="AD341:AH341" si="1057">AD340</f>
        <v>0</v>
      </c>
      <c r="AE341" s="276">
        <f t="shared" si="1057"/>
        <v>1</v>
      </c>
      <c r="AF341" s="276">
        <f t="shared" si="1057"/>
        <v>0</v>
      </c>
      <c r="AG341" s="276">
        <f t="shared" si="1057"/>
        <v>0</v>
      </c>
      <c r="AH341" s="276">
        <f t="shared" si="1057"/>
        <v>1</v>
      </c>
      <c r="AI341" s="276">
        <f t="shared" ref="AI341:AJ341" si="1058">AI340</f>
        <v>1</v>
      </c>
      <c r="AJ341" s="276">
        <f t="shared" si="1058"/>
        <v>0</v>
      </c>
      <c r="AK341" s="276">
        <f t="shared" si="1028"/>
        <v>0</v>
      </c>
      <c r="AL341" s="261"/>
    </row>
    <row r="342" spans="1:38" ht="12" customHeight="1" x14ac:dyDescent="0.25">
      <c r="A342" s="262" t="s">
        <v>486</v>
      </c>
      <c r="B342" s="263" t="str">
        <f t="shared" si="966"/>
        <v>HCT2000</v>
      </c>
      <c r="C342" s="264"/>
      <c r="D342" s="265">
        <f t="shared" si="1035"/>
        <v>600</v>
      </c>
      <c r="E342" s="265">
        <f t="shared" si="1036"/>
        <v>1500</v>
      </c>
      <c r="F342" s="264">
        <v>8.57</v>
      </c>
      <c r="G342" s="264" t="s">
        <v>357</v>
      </c>
      <c r="H342" s="264">
        <f t="shared" si="984"/>
        <v>2895</v>
      </c>
      <c r="I342" s="264" t="str">
        <f t="shared" si="1038"/>
        <v>1284x1600x1835</v>
      </c>
      <c r="J342" s="264" t="str">
        <f t="shared" si="1038"/>
        <v>5600</v>
      </c>
      <c r="K342" s="264" t="str">
        <f t="shared" si="1039"/>
        <v>625</v>
      </c>
      <c r="L342" s="264" t="str">
        <f t="shared" si="1040"/>
        <v>280</v>
      </c>
      <c r="M342" s="276">
        <f t="shared" si="1031"/>
        <v>0</v>
      </c>
      <c r="N342" s="276">
        <f t="shared" ref="N342:U342" si="1059">N341</f>
        <v>1</v>
      </c>
      <c r="O342" s="276">
        <f t="shared" si="1059"/>
        <v>0</v>
      </c>
      <c r="P342" s="276">
        <f t="shared" si="1059"/>
        <v>1</v>
      </c>
      <c r="Q342" s="276">
        <f t="shared" si="1059"/>
        <v>0</v>
      </c>
      <c r="R342" s="276">
        <f t="shared" si="1059"/>
        <v>0</v>
      </c>
      <c r="S342" s="276">
        <f t="shared" si="1059"/>
        <v>0</v>
      </c>
      <c r="T342" s="276">
        <f t="shared" si="1059"/>
        <v>0</v>
      </c>
      <c r="U342" s="276">
        <f t="shared" si="1059"/>
        <v>0</v>
      </c>
      <c r="V342" s="276">
        <f t="shared" si="1028"/>
        <v>0</v>
      </c>
      <c r="W342" s="276">
        <f t="shared" si="1028"/>
        <v>1</v>
      </c>
      <c r="X342" s="276">
        <f t="shared" si="1028"/>
        <v>1</v>
      </c>
      <c r="Y342" s="276">
        <f t="shared" si="1028"/>
        <v>0</v>
      </c>
      <c r="Z342" s="276">
        <f t="shared" si="1028"/>
        <v>0</v>
      </c>
      <c r="AA342" s="276">
        <f t="shared" si="1028"/>
        <v>0</v>
      </c>
      <c r="AB342" s="276">
        <f t="shared" si="1028"/>
        <v>0</v>
      </c>
      <c r="AC342" s="276">
        <f t="shared" si="1028"/>
        <v>0</v>
      </c>
      <c r="AD342" s="276">
        <f t="shared" ref="AD342:AH342" si="1060">AD341</f>
        <v>0</v>
      </c>
      <c r="AE342" s="276">
        <f t="shared" si="1060"/>
        <v>1</v>
      </c>
      <c r="AF342" s="276">
        <f t="shared" si="1060"/>
        <v>0</v>
      </c>
      <c r="AG342" s="276">
        <f t="shared" si="1060"/>
        <v>0</v>
      </c>
      <c r="AH342" s="276">
        <f t="shared" si="1060"/>
        <v>1</v>
      </c>
      <c r="AI342" s="276">
        <f t="shared" ref="AI342:AJ342" si="1061">AI341</f>
        <v>1</v>
      </c>
      <c r="AJ342" s="276">
        <f t="shared" si="1061"/>
        <v>0</v>
      </c>
      <c r="AK342" s="276">
        <f t="shared" si="1028"/>
        <v>0</v>
      </c>
      <c r="AL342" s="261"/>
    </row>
    <row r="343" spans="1:38" ht="12" customHeight="1" x14ac:dyDescent="0.25">
      <c r="A343" s="262" t="s">
        <v>486</v>
      </c>
      <c r="B343" s="263" t="str">
        <f t="shared" si="966"/>
        <v>HCT2000</v>
      </c>
      <c r="C343" s="264"/>
      <c r="D343" s="265">
        <f t="shared" si="1035"/>
        <v>600</v>
      </c>
      <c r="E343" s="265">
        <f t="shared" si="1036"/>
        <v>1500</v>
      </c>
      <c r="F343" s="264">
        <v>8.843</v>
      </c>
      <c r="G343" s="264" t="s">
        <v>358</v>
      </c>
      <c r="H343" s="264">
        <f t="shared" si="984"/>
        <v>2730</v>
      </c>
      <c r="I343" s="264" t="str">
        <f t="shared" si="1038"/>
        <v>1284x1600x1835</v>
      </c>
      <c r="J343" s="264" t="str">
        <f t="shared" si="1038"/>
        <v>5600</v>
      </c>
      <c r="K343" s="264" t="str">
        <f t="shared" si="1039"/>
        <v>625</v>
      </c>
      <c r="L343" s="264" t="str">
        <f t="shared" si="1040"/>
        <v>280</v>
      </c>
      <c r="M343" s="276">
        <f t="shared" si="1031"/>
        <v>0</v>
      </c>
      <c r="N343" s="276">
        <f t="shared" ref="N343:U343" si="1062">N342</f>
        <v>1</v>
      </c>
      <c r="O343" s="276">
        <f t="shared" si="1062"/>
        <v>0</v>
      </c>
      <c r="P343" s="276">
        <f t="shared" si="1062"/>
        <v>1</v>
      </c>
      <c r="Q343" s="276">
        <f t="shared" si="1062"/>
        <v>0</v>
      </c>
      <c r="R343" s="276">
        <f t="shared" si="1062"/>
        <v>0</v>
      </c>
      <c r="S343" s="276">
        <f t="shared" si="1062"/>
        <v>0</v>
      </c>
      <c r="T343" s="276">
        <f t="shared" si="1062"/>
        <v>0</v>
      </c>
      <c r="U343" s="276">
        <f t="shared" si="1062"/>
        <v>0</v>
      </c>
      <c r="V343" s="276">
        <f t="shared" si="1028"/>
        <v>0</v>
      </c>
      <c r="W343" s="276">
        <f t="shared" si="1028"/>
        <v>1</v>
      </c>
      <c r="X343" s="276">
        <f t="shared" si="1028"/>
        <v>1</v>
      </c>
      <c r="Y343" s="276">
        <f t="shared" si="1028"/>
        <v>0</v>
      </c>
      <c r="Z343" s="276">
        <f t="shared" si="1028"/>
        <v>0</v>
      </c>
      <c r="AA343" s="276">
        <f t="shared" si="1028"/>
        <v>0</v>
      </c>
      <c r="AB343" s="276">
        <f t="shared" si="1028"/>
        <v>0</v>
      </c>
      <c r="AC343" s="276">
        <f t="shared" si="1028"/>
        <v>0</v>
      </c>
      <c r="AD343" s="276">
        <f t="shared" ref="AD343:AH343" si="1063">AD342</f>
        <v>0</v>
      </c>
      <c r="AE343" s="276">
        <f t="shared" si="1063"/>
        <v>1</v>
      </c>
      <c r="AF343" s="276">
        <f t="shared" si="1063"/>
        <v>0</v>
      </c>
      <c r="AG343" s="276">
        <f t="shared" si="1063"/>
        <v>0</v>
      </c>
      <c r="AH343" s="276">
        <f t="shared" si="1063"/>
        <v>1</v>
      </c>
      <c r="AI343" s="276">
        <f t="shared" ref="AI343:AJ343" si="1064">AI342</f>
        <v>1</v>
      </c>
      <c r="AJ343" s="276">
        <f t="shared" si="1064"/>
        <v>0</v>
      </c>
      <c r="AK343" s="276">
        <f t="shared" si="1028"/>
        <v>0</v>
      </c>
      <c r="AL343" s="261"/>
    </row>
    <row r="344" spans="1:38" ht="12" customHeight="1" x14ac:dyDescent="0.25">
      <c r="A344" s="262" t="s">
        <v>486</v>
      </c>
      <c r="B344" s="263" t="str">
        <f t="shared" si="966"/>
        <v>HCT2000</v>
      </c>
      <c r="C344" s="264"/>
      <c r="D344" s="265">
        <f t="shared" si="1035"/>
        <v>600</v>
      </c>
      <c r="E344" s="265">
        <f t="shared" si="1036"/>
        <v>1500</v>
      </c>
      <c r="F344" s="264">
        <v>9.4280000000000008</v>
      </c>
      <c r="G344" s="264" t="s">
        <v>359</v>
      </c>
      <c r="H344" s="264">
        <f t="shared" si="984"/>
        <v>2505</v>
      </c>
      <c r="I344" s="264" t="str">
        <f t="shared" si="1038"/>
        <v>1284x1600x1835</v>
      </c>
      <c r="J344" s="264" t="str">
        <f t="shared" si="1038"/>
        <v>5600</v>
      </c>
      <c r="K344" s="264" t="str">
        <f t="shared" si="1039"/>
        <v>625</v>
      </c>
      <c r="L344" s="264" t="str">
        <f t="shared" si="1040"/>
        <v>280</v>
      </c>
      <c r="M344" s="276">
        <f t="shared" si="1031"/>
        <v>0</v>
      </c>
      <c r="N344" s="276">
        <f t="shared" ref="N344:U344" si="1065">N343</f>
        <v>1</v>
      </c>
      <c r="O344" s="276">
        <f t="shared" si="1065"/>
        <v>0</v>
      </c>
      <c r="P344" s="276">
        <f t="shared" si="1065"/>
        <v>1</v>
      </c>
      <c r="Q344" s="276">
        <f t="shared" si="1065"/>
        <v>0</v>
      </c>
      <c r="R344" s="276">
        <f t="shared" si="1065"/>
        <v>0</v>
      </c>
      <c r="S344" s="276">
        <f t="shared" si="1065"/>
        <v>0</v>
      </c>
      <c r="T344" s="276">
        <f t="shared" si="1065"/>
        <v>0</v>
      </c>
      <c r="U344" s="276">
        <f t="shared" si="1065"/>
        <v>0</v>
      </c>
      <c r="V344" s="276">
        <f t="shared" si="1028"/>
        <v>0</v>
      </c>
      <c r="W344" s="276">
        <f t="shared" si="1028"/>
        <v>1</v>
      </c>
      <c r="X344" s="276">
        <f t="shared" si="1028"/>
        <v>1</v>
      </c>
      <c r="Y344" s="276">
        <f t="shared" si="1028"/>
        <v>0</v>
      </c>
      <c r="Z344" s="276">
        <f t="shared" si="1028"/>
        <v>0</v>
      </c>
      <c r="AA344" s="276">
        <f t="shared" si="1028"/>
        <v>0</v>
      </c>
      <c r="AB344" s="276">
        <f t="shared" si="1028"/>
        <v>0</v>
      </c>
      <c r="AC344" s="276">
        <f t="shared" si="1028"/>
        <v>0</v>
      </c>
      <c r="AD344" s="276">
        <f t="shared" ref="AD344:AH344" si="1066">AD343</f>
        <v>0</v>
      </c>
      <c r="AE344" s="276">
        <f t="shared" si="1066"/>
        <v>1</v>
      </c>
      <c r="AF344" s="276">
        <f t="shared" si="1066"/>
        <v>0</v>
      </c>
      <c r="AG344" s="276">
        <f t="shared" si="1066"/>
        <v>0</v>
      </c>
      <c r="AH344" s="276">
        <f t="shared" si="1066"/>
        <v>1</v>
      </c>
      <c r="AI344" s="276">
        <f t="shared" ref="AI344:AJ344" si="1067">AI343</f>
        <v>1</v>
      </c>
      <c r="AJ344" s="276">
        <f t="shared" si="1067"/>
        <v>0</v>
      </c>
      <c r="AK344" s="276">
        <f t="shared" si="1028"/>
        <v>0</v>
      </c>
      <c r="AL344" s="261"/>
    </row>
    <row r="345" spans="1:38" ht="12" customHeight="1" x14ac:dyDescent="0.25">
      <c r="A345" s="262" t="s">
        <v>486</v>
      </c>
      <c r="B345" s="263" t="str">
        <f t="shared" si="966"/>
        <v>HCT2000</v>
      </c>
      <c r="C345" s="264"/>
      <c r="D345" s="265">
        <f t="shared" si="1035"/>
        <v>600</v>
      </c>
      <c r="E345" s="265">
        <f t="shared" si="1036"/>
        <v>1500</v>
      </c>
      <c r="F345" s="264">
        <v>10.050000000000001</v>
      </c>
      <c r="G345" s="264" t="s">
        <v>360</v>
      </c>
      <c r="H345" s="264">
        <f t="shared" si="984"/>
        <v>2467.5</v>
      </c>
      <c r="I345" s="264" t="str">
        <f t="shared" si="1038"/>
        <v>1284x1600x1835</v>
      </c>
      <c r="J345" s="264" t="str">
        <f t="shared" si="1038"/>
        <v>5600</v>
      </c>
      <c r="K345" s="264" t="str">
        <f t="shared" si="1039"/>
        <v>625</v>
      </c>
      <c r="L345" s="264" t="str">
        <f t="shared" si="1040"/>
        <v>280</v>
      </c>
      <c r="M345" s="276">
        <f t="shared" si="1031"/>
        <v>0</v>
      </c>
      <c r="N345" s="276">
        <f t="shared" ref="N345:U345" si="1068">N344</f>
        <v>1</v>
      </c>
      <c r="O345" s="276">
        <f t="shared" si="1068"/>
        <v>0</v>
      </c>
      <c r="P345" s="276">
        <f t="shared" si="1068"/>
        <v>1</v>
      </c>
      <c r="Q345" s="276">
        <f t="shared" si="1068"/>
        <v>0</v>
      </c>
      <c r="R345" s="276">
        <f t="shared" si="1068"/>
        <v>0</v>
      </c>
      <c r="S345" s="276">
        <f t="shared" si="1068"/>
        <v>0</v>
      </c>
      <c r="T345" s="276">
        <f t="shared" si="1068"/>
        <v>0</v>
      </c>
      <c r="U345" s="276">
        <f t="shared" si="1068"/>
        <v>0</v>
      </c>
      <c r="V345" s="276">
        <f t="shared" si="1028"/>
        <v>0</v>
      </c>
      <c r="W345" s="276">
        <f t="shared" si="1028"/>
        <v>1</v>
      </c>
      <c r="X345" s="276">
        <f t="shared" si="1028"/>
        <v>1</v>
      </c>
      <c r="Y345" s="276">
        <f t="shared" si="1028"/>
        <v>0</v>
      </c>
      <c r="Z345" s="276">
        <f t="shared" si="1028"/>
        <v>0</v>
      </c>
      <c r="AA345" s="276">
        <f t="shared" si="1028"/>
        <v>0</v>
      </c>
      <c r="AB345" s="276">
        <f t="shared" si="1028"/>
        <v>0</v>
      </c>
      <c r="AC345" s="276">
        <f t="shared" si="1028"/>
        <v>0</v>
      </c>
      <c r="AD345" s="276">
        <f t="shared" ref="AD345:AH345" si="1069">AD344</f>
        <v>0</v>
      </c>
      <c r="AE345" s="276">
        <f t="shared" si="1069"/>
        <v>1</v>
      </c>
      <c r="AF345" s="276">
        <f t="shared" si="1069"/>
        <v>0</v>
      </c>
      <c r="AG345" s="276">
        <f t="shared" si="1069"/>
        <v>0</v>
      </c>
      <c r="AH345" s="276">
        <f t="shared" si="1069"/>
        <v>1</v>
      </c>
      <c r="AI345" s="276">
        <f t="shared" ref="AI345:AJ345" si="1070">AI344</f>
        <v>1</v>
      </c>
      <c r="AJ345" s="276">
        <f t="shared" si="1070"/>
        <v>0</v>
      </c>
      <c r="AK345" s="276">
        <f t="shared" si="1028"/>
        <v>0</v>
      </c>
      <c r="AL345" s="261"/>
    </row>
    <row r="346" spans="1:38" ht="12" customHeight="1" x14ac:dyDescent="0.25">
      <c r="A346" s="262" t="s">
        <v>486</v>
      </c>
      <c r="B346" s="263" t="s">
        <v>188</v>
      </c>
      <c r="C346" s="264"/>
      <c r="D346" s="265">
        <v>500</v>
      </c>
      <c r="E346" s="265">
        <v>1400</v>
      </c>
      <c r="F346" s="264">
        <v>3.6539999999999999</v>
      </c>
      <c r="G346" s="264" t="s">
        <v>361</v>
      </c>
      <c r="H346" s="264">
        <f t="shared" si="984"/>
        <v>3848.6000000000004</v>
      </c>
      <c r="I346" s="264" t="s">
        <v>363</v>
      </c>
      <c r="J346" s="264" t="s">
        <v>364</v>
      </c>
      <c r="K346" s="264" t="s">
        <v>365</v>
      </c>
      <c r="L346" s="264" t="s">
        <v>109</v>
      </c>
      <c r="M346" s="276">
        <f t="shared" si="1031"/>
        <v>0</v>
      </c>
      <c r="N346" s="276">
        <f t="shared" ref="N346:U346" si="1071">N345</f>
        <v>1</v>
      </c>
      <c r="O346" s="276">
        <f t="shared" si="1071"/>
        <v>0</v>
      </c>
      <c r="P346" s="276">
        <v>0</v>
      </c>
      <c r="Q346" s="276">
        <f t="shared" si="1071"/>
        <v>0</v>
      </c>
      <c r="R346" s="276">
        <f t="shared" si="1071"/>
        <v>0</v>
      </c>
      <c r="S346" s="276">
        <f t="shared" si="1071"/>
        <v>0</v>
      </c>
      <c r="T346" s="276">
        <f t="shared" si="1071"/>
        <v>0</v>
      </c>
      <c r="U346" s="276">
        <f t="shared" si="1071"/>
        <v>0</v>
      </c>
      <c r="V346" s="276">
        <f t="shared" si="1028"/>
        <v>0</v>
      </c>
      <c r="W346" s="276">
        <f t="shared" si="1028"/>
        <v>1</v>
      </c>
      <c r="X346" s="276">
        <f t="shared" si="1028"/>
        <v>1</v>
      </c>
      <c r="Y346" s="276">
        <v>0</v>
      </c>
      <c r="Z346" s="276">
        <f t="shared" ref="Z346:AK346" si="1072">Z345</f>
        <v>0</v>
      </c>
      <c r="AA346" s="276">
        <f t="shared" si="1072"/>
        <v>0</v>
      </c>
      <c r="AB346" s="276">
        <f t="shared" si="1072"/>
        <v>0</v>
      </c>
      <c r="AC346" s="276">
        <f t="shared" si="1072"/>
        <v>0</v>
      </c>
      <c r="AD346" s="276">
        <f>AD345</f>
        <v>0</v>
      </c>
      <c r="AE346" s="276">
        <f>AE345</f>
        <v>1</v>
      </c>
      <c r="AF346" s="276">
        <f>AF345</f>
        <v>0</v>
      </c>
      <c r="AG346" s="276">
        <v>0</v>
      </c>
      <c r="AH346" s="276">
        <f t="shared" ref="AH346" si="1073">AH345</f>
        <v>1</v>
      </c>
      <c r="AI346" s="276">
        <v>1</v>
      </c>
      <c r="AJ346" s="276">
        <v>1</v>
      </c>
      <c r="AK346" s="276">
        <f t="shared" si="1072"/>
        <v>0</v>
      </c>
      <c r="AL346" s="261"/>
    </row>
    <row r="347" spans="1:38" ht="12" customHeight="1" x14ac:dyDescent="0.25">
      <c r="A347" s="262" t="s">
        <v>486</v>
      </c>
      <c r="B347" s="263" t="str">
        <f t="shared" si="966"/>
        <v>HCD2700</v>
      </c>
      <c r="C347" s="264"/>
      <c r="D347" s="265">
        <f t="shared" ref="D347:E351" si="1074">D346</f>
        <v>500</v>
      </c>
      <c r="E347" s="265">
        <f t="shared" si="1074"/>
        <v>1400</v>
      </c>
      <c r="F347" s="264">
        <v>4.0419999999999998</v>
      </c>
      <c r="G347" s="264" t="str">
        <f>G346</f>
        <v>2,749</v>
      </c>
      <c r="H347" s="264">
        <f t="shared" si="984"/>
        <v>3848.6000000000004</v>
      </c>
      <c r="I347" s="264" t="str">
        <f t="shared" si="1038"/>
        <v>1400x1780x1530</v>
      </c>
      <c r="J347" s="264" t="str">
        <f t="shared" si="1038"/>
        <v>6000</v>
      </c>
      <c r="K347" s="264" t="str">
        <f t="shared" ref="K347:L351" si="1075">K346</f>
        <v>630</v>
      </c>
      <c r="L347" s="264" t="str">
        <f t="shared" si="1075"/>
        <v>280</v>
      </c>
      <c r="M347" s="276">
        <f t="shared" si="1031"/>
        <v>0</v>
      </c>
      <c r="N347" s="276">
        <f t="shared" ref="N347:U347" si="1076">N346</f>
        <v>1</v>
      </c>
      <c r="O347" s="276">
        <f t="shared" si="1076"/>
        <v>0</v>
      </c>
      <c r="P347" s="276">
        <f t="shared" si="1076"/>
        <v>0</v>
      </c>
      <c r="Q347" s="276">
        <f t="shared" si="1076"/>
        <v>0</v>
      </c>
      <c r="R347" s="276">
        <f t="shared" si="1076"/>
        <v>0</v>
      </c>
      <c r="S347" s="276">
        <f t="shared" si="1076"/>
        <v>0</v>
      </c>
      <c r="T347" s="276">
        <f t="shared" si="1076"/>
        <v>0</v>
      </c>
      <c r="U347" s="276">
        <f t="shared" si="1076"/>
        <v>0</v>
      </c>
      <c r="V347" s="276">
        <f t="shared" si="1028"/>
        <v>0</v>
      </c>
      <c r="W347" s="276">
        <f t="shared" si="1028"/>
        <v>1</v>
      </c>
      <c r="X347" s="276">
        <f t="shared" si="1028"/>
        <v>1</v>
      </c>
      <c r="Y347" s="276">
        <f t="shared" si="1028"/>
        <v>0</v>
      </c>
      <c r="Z347" s="276">
        <f t="shared" si="1028"/>
        <v>0</v>
      </c>
      <c r="AA347" s="276">
        <f t="shared" si="1028"/>
        <v>0</v>
      </c>
      <c r="AB347" s="276">
        <f t="shared" si="1028"/>
        <v>0</v>
      </c>
      <c r="AC347" s="276">
        <f t="shared" si="1028"/>
        <v>0</v>
      </c>
      <c r="AD347" s="276">
        <f t="shared" ref="AD347:AH347" si="1077">AD346</f>
        <v>0</v>
      </c>
      <c r="AE347" s="276">
        <f t="shared" si="1077"/>
        <v>1</v>
      </c>
      <c r="AF347" s="276">
        <f t="shared" si="1077"/>
        <v>0</v>
      </c>
      <c r="AG347" s="276">
        <f t="shared" si="1077"/>
        <v>0</v>
      </c>
      <c r="AH347" s="276">
        <f t="shared" si="1077"/>
        <v>1</v>
      </c>
      <c r="AI347" s="276">
        <f t="shared" ref="AI347:AJ347" si="1078">AI346</f>
        <v>1</v>
      </c>
      <c r="AJ347" s="276">
        <f t="shared" si="1078"/>
        <v>1</v>
      </c>
      <c r="AK347" s="276">
        <f t="shared" si="1028"/>
        <v>0</v>
      </c>
      <c r="AL347" s="261"/>
    </row>
    <row r="348" spans="1:38" ht="12" customHeight="1" x14ac:dyDescent="0.25">
      <c r="A348" s="262" t="s">
        <v>486</v>
      </c>
      <c r="B348" s="263" t="str">
        <f t="shared" si="966"/>
        <v>HCD2700</v>
      </c>
      <c r="C348" s="264"/>
      <c r="D348" s="265">
        <f t="shared" si="1074"/>
        <v>500</v>
      </c>
      <c r="E348" s="265">
        <f t="shared" si="1074"/>
        <v>1400</v>
      </c>
      <c r="F348" s="264">
        <v>4.5</v>
      </c>
      <c r="G348" s="264" t="str">
        <f>G347</f>
        <v>2,749</v>
      </c>
      <c r="H348" s="264">
        <f t="shared" si="984"/>
        <v>3848.6000000000004</v>
      </c>
      <c r="I348" s="264" t="str">
        <f t="shared" si="1038"/>
        <v>1400x1780x1530</v>
      </c>
      <c r="J348" s="264" t="str">
        <f t="shared" si="1038"/>
        <v>6000</v>
      </c>
      <c r="K348" s="264" t="str">
        <f t="shared" si="1075"/>
        <v>630</v>
      </c>
      <c r="L348" s="264" t="str">
        <f t="shared" si="1075"/>
        <v>280</v>
      </c>
      <c r="M348" s="276">
        <f t="shared" si="1031"/>
        <v>0</v>
      </c>
      <c r="N348" s="276">
        <f t="shared" ref="N348:U348" si="1079">N347</f>
        <v>1</v>
      </c>
      <c r="O348" s="276">
        <f t="shared" si="1079"/>
        <v>0</v>
      </c>
      <c r="P348" s="276">
        <f t="shared" si="1079"/>
        <v>0</v>
      </c>
      <c r="Q348" s="276">
        <f t="shared" si="1079"/>
        <v>0</v>
      </c>
      <c r="R348" s="276">
        <f t="shared" si="1079"/>
        <v>0</v>
      </c>
      <c r="S348" s="276">
        <f t="shared" si="1079"/>
        <v>0</v>
      </c>
      <c r="T348" s="276">
        <f t="shared" si="1079"/>
        <v>0</v>
      </c>
      <c r="U348" s="276">
        <f t="shared" si="1079"/>
        <v>0</v>
      </c>
      <c r="V348" s="276">
        <f t="shared" si="1028"/>
        <v>0</v>
      </c>
      <c r="W348" s="276">
        <f t="shared" si="1028"/>
        <v>1</v>
      </c>
      <c r="X348" s="276">
        <f t="shared" si="1028"/>
        <v>1</v>
      </c>
      <c r="Y348" s="276">
        <f t="shared" si="1028"/>
        <v>0</v>
      </c>
      <c r="Z348" s="276">
        <f t="shared" si="1028"/>
        <v>0</v>
      </c>
      <c r="AA348" s="276">
        <f t="shared" si="1028"/>
        <v>0</v>
      </c>
      <c r="AB348" s="276">
        <f t="shared" si="1028"/>
        <v>0</v>
      </c>
      <c r="AC348" s="276">
        <f t="shared" si="1028"/>
        <v>0</v>
      </c>
      <c r="AD348" s="276">
        <f t="shared" ref="AD348:AH348" si="1080">AD347</f>
        <v>0</v>
      </c>
      <c r="AE348" s="276">
        <f t="shared" si="1080"/>
        <v>1</v>
      </c>
      <c r="AF348" s="276">
        <f t="shared" si="1080"/>
        <v>0</v>
      </c>
      <c r="AG348" s="276">
        <f t="shared" si="1080"/>
        <v>0</v>
      </c>
      <c r="AH348" s="276">
        <f t="shared" si="1080"/>
        <v>1</v>
      </c>
      <c r="AI348" s="276">
        <f t="shared" ref="AI348:AJ348" si="1081">AI347</f>
        <v>1</v>
      </c>
      <c r="AJ348" s="276">
        <f t="shared" si="1081"/>
        <v>1</v>
      </c>
      <c r="AK348" s="276">
        <f t="shared" si="1028"/>
        <v>0</v>
      </c>
      <c r="AL348" s="261"/>
    </row>
    <row r="349" spans="1:38" ht="12" customHeight="1" x14ac:dyDescent="0.25">
      <c r="A349" s="262" t="s">
        <v>486</v>
      </c>
      <c r="B349" s="263" t="str">
        <f t="shared" si="966"/>
        <v>HCD2700</v>
      </c>
      <c r="C349" s="264"/>
      <c r="D349" s="265">
        <f t="shared" si="1074"/>
        <v>500</v>
      </c>
      <c r="E349" s="265">
        <f t="shared" si="1074"/>
        <v>1400</v>
      </c>
      <c r="F349" s="264">
        <v>5.05</v>
      </c>
      <c r="G349" s="264" t="str">
        <f>G348</f>
        <v>2,749</v>
      </c>
      <c r="H349" s="264">
        <f t="shared" si="984"/>
        <v>3848.6000000000004</v>
      </c>
      <c r="I349" s="264" t="str">
        <f t="shared" si="1038"/>
        <v>1400x1780x1530</v>
      </c>
      <c r="J349" s="264" t="str">
        <f t="shared" si="1038"/>
        <v>6000</v>
      </c>
      <c r="K349" s="264" t="str">
        <f t="shared" si="1075"/>
        <v>630</v>
      </c>
      <c r="L349" s="264" t="str">
        <f t="shared" si="1075"/>
        <v>280</v>
      </c>
      <c r="M349" s="276">
        <f t="shared" si="1031"/>
        <v>0</v>
      </c>
      <c r="N349" s="276">
        <f t="shared" ref="N349:U349" si="1082">N348</f>
        <v>1</v>
      </c>
      <c r="O349" s="276">
        <f t="shared" si="1082"/>
        <v>0</v>
      </c>
      <c r="P349" s="276">
        <f t="shared" si="1082"/>
        <v>0</v>
      </c>
      <c r="Q349" s="276">
        <f t="shared" si="1082"/>
        <v>0</v>
      </c>
      <c r="R349" s="276">
        <f t="shared" si="1082"/>
        <v>0</v>
      </c>
      <c r="S349" s="276">
        <f t="shared" si="1082"/>
        <v>0</v>
      </c>
      <c r="T349" s="276">
        <f t="shared" si="1082"/>
        <v>0</v>
      </c>
      <c r="U349" s="276">
        <f t="shared" si="1082"/>
        <v>0</v>
      </c>
      <c r="V349" s="276">
        <f t="shared" si="1028"/>
        <v>0</v>
      </c>
      <c r="W349" s="276">
        <f t="shared" si="1028"/>
        <v>1</v>
      </c>
      <c r="X349" s="276">
        <f t="shared" si="1028"/>
        <v>1</v>
      </c>
      <c r="Y349" s="276">
        <f t="shared" si="1028"/>
        <v>0</v>
      </c>
      <c r="Z349" s="276">
        <f t="shared" si="1028"/>
        <v>0</v>
      </c>
      <c r="AA349" s="276">
        <f t="shared" si="1028"/>
        <v>0</v>
      </c>
      <c r="AB349" s="276">
        <f t="shared" si="1028"/>
        <v>0</v>
      </c>
      <c r="AC349" s="276">
        <f t="shared" si="1028"/>
        <v>0</v>
      </c>
      <c r="AD349" s="276">
        <f t="shared" ref="AD349:AH349" si="1083">AD348</f>
        <v>0</v>
      </c>
      <c r="AE349" s="276">
        <f t="shared" si="1083"/>
        <v>1</v>
      </c>
      <c r="AF349" s="276">
        <f t="shared" si="1083"/>
        <v>0</v>
      </c>
      <c r="AG349" s="276">
        <f t="shared" si="1083"/>
        <v>0</v>
      </c>
      <c r="AH349" s="276">
        <f t="shared" si="1083"/>
        <v>1</v>
      </c>
      <c r="AI349" s="276">
        <f t="shared" ref="AI349:AJ349" si="1084">AI348</f>
        <v>1</v>
      </c>
      <c r="AJ349" s="276">
        <f t="shared" si="1084"/>
        <v>1</v>
      </c>
      <c r="AK349" s="276">
        <f t="shared" si="1028"/>
        <v>0</v>
      </c>
      <c r="AL349" s="261"/>
    </row>
    <row r="350" spans="1:38" ht="12" customHeight="1" x14ac:dyDescent="0.25">
      <c r="A350" s="262" t="s">
        <v>486</v>
      </c>
      <c r="B350" s="263" t="str">
        <f t="shared" si="966"/>
        <v>HCD2700</v>
      </c>
      <c r="C350" s="264"/>
      <c r="D350" s="265">
        <f t="shared" si="1074"/>
        <v>500</v>
      </c>
      <c r="E350" s="265">
        <f t="shared" si="1074"/>
        <v>1400</v>
      </c>
      <c r="F350" s="264">
        <v>5.476</v>
      </c>
      <c r="G350" s="264" t="s">
        <v>362</v>
      </c>
      <c r="H350" s="264">
        <f t="shared" si="984"/>
        <v>3679.62</v>
      </c>
      <c r="I350" s="264" t="str">
        <f t="shared" si="1038"/>
        <v>1400x1780x1530</v>
      </c>
      <c r="J350" s="264" t="str">
        <f t="shared" si="1038"/>
        <v>6000</v>
      </c>
      <c r="K350" s="264" t="str">
        <f t="shared" si="1075"/>
        <v>630</v>
      </c>
      <c r="L350" s="264" t="str">
        <f t="shared" si="1075"/>
        <v>280</v>
      </c>
      <c r="M350" s="276">
        <f t="shared" si="1031"/>
        <v>0</v>
      </c>
      <c r="N350" s="276">
        <f t="shared" ref="N350:U350" si="1085">N349</f>
        <v>1</v>
      </c>
      <c r="O350" s="276">
        <f t="shared" si="1085"/>
        <v>0</v>
      </c>
      <c r="P350" s="276">
        <f t="shared" si="1085"/>
        <v>0</v>
      </c>
      <c r="Q350" s="276">
        <f t="shared" si="1085"/>
        <v>0</v>
      </c>
      <c r="R350" s="276">
        <f t="shared" si="1085"/>
        <v>0</v>
      </c>
      <c r="S350" s="276">
        <f t="shared" si="1085"/>
        <v>0</v>
      </c>
      <c r="T350" s="276">
        <f t="shared" si="1085"/>
        <v>0</v>
      </c>
      <c r="U350" s="276">
        <f t="shared" si="1085"/>
        <v>0</v>
      </c>
      <c r="V350" s="276">
        <f t="shared" ref="V350:AK353" si="1086">V349</f>
        <v>0</v>
      </c>
      <c r="W350" s="276">
        <f t="shared" si="1086"/>
        <v>1</v>
      </c>
      <c r="X350" s="276">
        <f t="shared" si="1086"/>
        <v>1</v>
      </c>
      <c r="Y350" s="276">
        <f t="shared" si="1086"/>
        <v>0</v>
      </c>
      <c r="Z350" s="276">
        <f t="shared" si="1086"/>
        <v>0</v>
      </c>
      <c r="AA350" s="276">
        <f t="shared" si="1086"/>
        <v>0</v>
      </c>
      <c r="AB350" s="276">
        <f t="shared" si="1086"/>
        <v>0</v>
      </c>
      <c r="AC350" s="276">
        <f t="shared" si="1086"/>
        <v>0</v>
      </c>
      <c r="AD350" s="276">
        <f t="shared" ref="AD350:AH350" si="1087">AD349</f>
        <v>0</v>
      </c>
      <c r="AE350" s="276">
        <f t="shared" si="1087"/>
        <v>1</v>
      </c>
      <c r="AF350" s="276">
        <f t="shared" si="1087"/>
        <v>0</v>
      </c>
      <c r="AG350" s="276">
        <f t="shared" si="1087"/>
        <v>0</v>
      </c>
      <c r="AH350" s="276">
        <f t="shared" si="1087"/>
        <v>1</v>
      </c>
      <c r="AI350" s="276">
        <f t="shared" ref="AI350:AJ350" si="1088">AI349</f>
        <v>1</v>
      </c>
      <c r="AJ350" s="276">
        <f t="shared" si="1088"/>
        <v>1</v>
      </c>
      <c r="AK350" s="276">
        <f t="shared" si="1086"/>
        <v>0</v>
      </c>
      <c r="AL350" s="261"/>
    </row>
    <row r="351" spans="1:38" ht="12" customHeight="1" x14ac:dyDescent="0.25">
      <c r="A351" s="262" t="s">
        <v>486</v>
      </c>
      <c r="B351" s="263" t="str">
        <f t="shared" si="966"/>
        <v>HCD2700</v>
      </c>
      <c r="C351" s="264"/>
      <c r="D351" s="265">
        <f t="shared" si="1074"/>
        <v>500</v>
      </c>
      <c r="E351" s="265">
        <f t="shared" si="1074"/>
        <v>1400</v>
      </c>
      <c r="F351" s="275">
        <v>6.1050000000000004</v>
      </c>
      <c r="G351" s="264">
        <v>2.2797000000000001</v>
      </c>
      <c r="H351" s="264">
        <f t="shared" si="984"/>
        <v>3191.58</v>
      </c>
      <c r="I351" s="264" t="str">
        <f t="shared" si="1038"/>
        <v>1400x1780x1530</v>
      </c>
      <c r="J351" s="264" t="str">
        <f t="shared" si="1038"/>
        <v>6000</v>
      </c>
      <c r="K351" s="264" t="str">
        <f t="shared" si="1075"/>
        <v>630</v>
      </c>
      <c r="L351" s="264" t="str">
        <f t="shared" si="1075"/>
        <v>280</v>
      </c>
      <c r="M351" s="276">
        <f t="shared" si="1031"/>
        <v>0</v>
      </c>
      <c r="N351" s="276">
        <f t="shared" ref="N351:U351" si="1089">N350</f>
        <v>1</v>
      </c>
      <c r="O351" s="276">
        <f t="shared" si="1089"/>
        <v>0</v>
      </c>
      <c r="P351" s="276">
        <f t="shared" si="1089"/>
        <v>0</v>
      </c>
      <c r="Q351" s="276">
        <f t="shared" si="1089"/>
        <v>0</v>
      </c>
      <c r="R351" s="276">
        <f t="shared" si="1089"/>
        <v>0</v>
      </c>
      <c r="S351" s="276">
        <f t="shared" si="1089"/>
        <v>0</v>
      </c>
      <c r="T351" s="276">
        <f t="shared" si="1089"/>
        <v>0</v>
      </c>
      <c r="U351" s="276">
        <f t="shared" si="1089"/>
        <v>0</v>
      </c>
      <c r="V351" s="276">
        <f t="shared" si="1086"/>
        <v>0</v>
      </c>
      <c r="W351" s="276">
        <f t="shared" si="1086"/>
        <v>1</v>
      </c>
      <c r="X351" s="276">
        <f t="shared" si="1086"/>
        <v>1</v>
      </c>
      <c r="Y351" s="276">
        <f t="shared" si="1086"/>
        <v>0</v>
      </c>
      <c r="Z351" s="276">
        <f t="shared" si="1086"/>
        <v>0</v>
      </c>
      <c r="AA351" s="276">
        <f t="shared" si="1086"/>
        <v>0</v>
      </c>
      <c r="AB351" s="276">
        <f t="shared" si="1086"/>
        <v>0</v>
      </c>
      <c r="AC351" s="276">
        <f t="shared" si="1086"/>
        <v>0</v>
      </c>
      <c r="AD351" s="276">
        <f t="shared" ref="AD351:AH351" si="1090">AD350</f>
        <v>0</v>
      </c>
      <c r="AE351" s="276">
        <f t="shared" si="1090"/>
        <v>1</v>
      </c>
      <c r="AF351" s="276">
        <f t="shared" si="1090"/>
        <v>0</v>
      </c>
      <c r="AG351" s="276">
        <f t="shared" si="1090"/>
        <v>0</v>
      </c>
      <c r="AH351" s="276">
        <f t="shared" si="1090"/>
        <v>1</v>
      </c>
      <c r="AI351" s="276">
        <f t="shared" ref="AI351:AJ351" si="1091">AI350</f>
        <v>1</v>
      </c>
      <c r="AJ351" s="276">
        <f t="shared" si="1091"/>
        <v>1</v>
      </c>
      <c r="AK351" s="276">
        <f t="shared" si="1086"/>
        <v>0</v>
      </c>
      <c r="AL351" s="261"/>
    </row>
    <row r="352" spans="1:38" ht="12" customHeight="1" x14ac:dyDescent="0.25">
      <c r="B352" s="263"/>
      <c r="C352" s="264"/>
      <c r="D352" s="265"/>
      <c r="E352" s="265"/>
      <c r="F352" s="275"/>
      <c r="G352" s="264"/>
      <c r="H352" s="264"/>
      <c r="I352" s="264"/>
      <c r="J352" s="264"/>
      <c r="K352" s="264"/>
      <c r="L352" s="264"/>
      <c r="M352" s="276">
        <f t="shared" si="1031"/>
        <v>0</v>
      </c>
      <c r="N352" s="276"/>
      <c r="O352" s="276"/>
      <c r="P352" s="276"/>
      <c r="Q352" s="276"/>
      <c r="R352" s="276"/>
      <c r="S352" s="276"/>
      <c r="T352" s="276"/>
      <c r="U352" s="276"/>
      <c r="V352" s="276">
        <f t="shared" si="1086"/>
        <v>0</v>
      </c>
      <c r="W352" s="276"/>
      <c r="X352" s="276"/>
      <c r="Y352" s="276"/>
      <c r="Z352" s="276"/>
      <c r="AA352" s="276"/>
      <c r="AB352" s="276"/>
      <c r="AC352" s="276"/>
      <c r="AD352" s="276">
        <f t="shared" ref="AD352" si="1092">AD351</f>
        <v>0</v>
      </c>
      <c r="AE352" s="276"/>
      <c r="AF352" s="276"/>
      <c r="AG352" s="276"/>
      <c r="AH352" s="276"/>
      <c r="AI352" s="276"/>
      <c r="AJ352" s="276"/>
      <c r="AK352" s="276"/>
      <c r="AL352" s="261"/>
    </row>
    <row r="353" spans="1:38" s="269" customFormat="1" ht="12" customHeight="1" x14ac:dyDescent="0.25">
      <c r="A353" s="267"/>
      <c r="B353" s="268" t="s">
        <v>0</v>
      </c>
      <c r="D353" s="270" t="s">
        <v>35</v>
      </c>
      <c r="E353" s="270" t="s">
        <v>36</v>
      </c>
      <c r="F353" s="271" t="s">
        <v>1</v>
      </c>
      <c r="G353" s="269" t="s">
        <v>2</v>
      </c>
      <c r="I353" s="269" t="s">
        <v>6</v>
      </c>
      <c r="J353" s="269" t="s">
        <v>7</v>
      </c>
      <c r="K353" s="269" t="s">
        <v>5</v>
      </c>
      <c r="L353" s="269" t="s">
        <v>3</v>
      </c>
      <c r="M353" s="272">
        <f t="shared" si="1031"/>
        <v>0</v>
      </c>
      <c r="N353" s="272"/>
      <c r="O353" s="272"/>
      <c r="P353" s="272"/>
      <c r="Q353" s="272"/>
      <c r="R353" s="272"/>
      <c r="S353" s="272"/>
      <c r="T353" s="272"/>
      <c r="U353" s="272"/>
      <c r="V353" s="272">
        <f t="shared" si="1086"/>
        <v>0</v>
      </c>
      <c r="W353" s="272"/>
      <c r="X353" s="272"/>
      <c r="Y353" s="272"/>
      <c r="Z353" s="272"/>
      <c r="AA353" s="272"/>
      <c r="AB353" s="272"/>
      <c r="AC353" s="272"/>
      <c r="AD353" s="272">
        <f t="shared" ref="AD353" si="1093">AD352</f>
        <v>0</v>
      </c>
      <c r="AE353" s="272"/>
      <c r="AF353" s="272"/>
      <c r="AG353" s="272"/>
      <c r="AH353" s="272"/>
      <c r="AI353" s="272"/>
      <c r="AJ353" s="272"/>
      <c r="AK353" s="272"/>
    </row>
    <row r="354" spans="1:38" s="261" customFormat="1" ht="12" customHeight="1" x14ac:dyDescent="0.2">
      <c r="A354" s="262" t="s">
        <v>484</v>
      </c>
      <c r="B354" s="263" t="s">
        <v>15</v>
      </c>
      <c r="C354" s="264"/>
      <c r="D354" s="265">
        <v>1500</v>
      </c>
      <c r="E354" s="265">
        <v>3200</v>
      </c>
      <c r="F354" s="264">
        <v>1.51</v>
      </c>
      <c r="G354" s="264" t="s">
        <v>21</v>
      </c>
      <c r="H354" s="266">
        <f t="shared" ref="H354:H398" si="1094">E354*G354</f>
        <v>121.6</v>
      </c>
      <c r="I354" s="264" t="s">
        <v>93</v>
      </c>
      <c r="J354" s="264" t="s">
        <v>57</v>
      </c>
      <c r="K354" s="264" t="s">
        <v>34</v>
      </c>
      <c r="L354" s="264" t="s">
        <v>47</v>
      </c>
      <c r="M354" s="276">
        <v>1</v>
      </c>
      <c r="N354" s="276">
        <f t="shared" ref="N354:U354" si="1095">N353</f>
        <v>0</v>
      </c>
      <c r="O354" s="276">
        <f t="shared" si="1095"/>
        <v>0</v>
      </c>
      <c r="P354" s="276">
        <f t="shared" si="1095"/>
        <v>0</v>
      </c>
      <c r="Q354" s="276">
        <f t="shared" si="1095"/>
        <v>0</v>
      </c>
      <c r="R354" s="276">
        <f t="shared" si="1095"/>
        <v>0</v>
      </c>
      <c r="S354" s="276">
        <f t="shared" si="1095"/>
        <v>0</v>
      </c>
      <c r="T354" s="276">
        <f t="shared" si="1095"/>
        <v>0</v>
      </c>
      <c r="U354" s="276">
        <f t="shared" si="1095"/>
        <v>0</v>
      </c>
      <c r="V354" s="276">
        <v>1</v>
      </c>
      <c r="W354" s="276">
        <f t="shared" ref="W354:AK354" si="1096">W353</f>
        <v>0</v>
      </c>
      <c r="X354" s="276">
        <f t="shared" si="1096"/>
        <v>0</v>
      </c>
      <c r="Y354" s="276">
        <f t="shared" si="1096"/>
        <v>0</v>
      </c>
      <c r="Z354" s="276">
        <f t="shared" si="1096"/>
        <v>0</v>
      </c>
      <c r="AA354" s="276">
        <f t="shared" si="1096"/>
        <v>0</v>
      </c>
      <c r="AB354" s="276">
        <f t="shared" si="1096"/>
        <v>0</v>
      </c>
      <c r="AC354" s="276">
        <f t="shared" si="1096"/>
        <v>0</v>
      </c>
      <c r="AD354" s="276">
        <v>0</v>
      </c>
      <c r="AE354" s="276">
        <v>1</v>
      </c>
      <c r="AF354" s="276">
        <f t="shared" ref="AF354:AG354" si="1097">AF353</f>
        <v>0</v>
      </c>
      <c r="AG354" s="276">
        <f t="shared" si="1097"/>
        <v>0</v>
      </c>
      <c r="AH354" s="276">
        <v>1</v>
      </c>
      <c r="AI354" s="276">
        <v>1</v>
      </c>
      <c r="AJ354" s="276">
        <f t="shared" ref="AJ354" si="1098">AJ353</f>
        <v>0</v>
      </c>
      <c r="AK354" s="276">
        <f t="shared" si="1096"/>
        <v>0</v>
      </c>
    </row>
    <row r="355" spans="1:38" s="261" customFormat="1" ht="12" customHeight="1" x14ac:dyDescent="0.2">
      <c r="A355" s="262" t="s">
        <v>484</v>
      </c>
      <c r="B355" s="263" t="str">
        <f>B354</f>
        <v>HC038A</v>
      </c>
      <c r="C355" s="264"/>
      <c r="D355" s="265">
        <f t="shared" ref="D355:E358" si="1099">D354</f>
        <v>1500</v>
      </c>
      <c r="E355" s="265">
        <f t="shared" si="1099"/>
        <v>3200</v>
      </c>
      <c r="F355" s="264">
        <v>2.0299999999999998</v>
      </c>
      <c r="G355" s="264" t="str">
        <f>G354</f>
        <v>0,038</v>
      </c>
      <c r="H355" s="266">
        <f t="shared" si="1094"/>
        <v>121.6</v>
      </c>
      <c r="I355" s="264" t="str">
        <f t="shared" ref="I355:U358" si="1100">I354</f>
        <v>392x480x480</v>
      </c>
      <c r="J355" s="264" t="str">
        <f t="shared" si="1100"/>
        <v>70</v>
      </c>
      <c r="K355" s="264" t="str">
        <f t="shared" ref="K355:L358" si="1101">K354</f>
        <v>115</v>
      </c>
      <c r="L355" s="264" t="str">
        <f t="shared" si="1101"/>
        <v>9</v>
      </c>
      <c r="M355" s="276">
        <f t="shared" si="1031"/>
        <v>1</v>
      </c>
      <c r="N355" s="276">
        <f t="shared" si="1100"/>
        <v>0</v>
      </c>
      <c r="O355" s="276">
        <f t="shared" si="1100"/>
        <v>0</v>
      </c>
      <c r="P355" s="276">
        <f t="shared" si="1100"/>
        <v>0</v>
      </c>
      <c r="Q355" s="276">
        <f t="shared" si="1100"/>
        <v>0</v>
      </c>
      <c r="R355" s="276">
        <f t="shared" si="1100"/>
        <v>0</v>
      </c>
      <c r="S355" s="276">
        <f t="shared" si="1100"/>
        <v>0</v>
      </c>
      <c r="T355" s="276">
        <f t="shared" si="1100"/>
        <v>0</v>
      </c>
      <c r="U355" s="276">
        <f t="shared" si="1100"/>
        <v>0</v>
      </c>
      <c r="V355" s="276">
        <f t="shared" ref="V355:AK358" si="1102">V354</f>
        <v>1</v>
      </c>
      <c r="W355" s="276">
        <f t="shared" si="1102"/>
        <v>0</v>
      </c>
      <c r="X355" s="276">
        <f t="shared" si="1102"/>
        <v>0</v>
      </c>
      <c r="Y355" s="276">
        <f t="shared" si="1102"/>
        <v>0</v>
      </c>
      <c r="Z355" s="276">
        <f t="shared" si="1102"/>
        <v>0</v>
      </c>
      <c r="AA355" s="276">
        <f t="shared" si="1102"/>
        <v>0</v>
      </c>
      <c r="AB355" s="276">
        <f t="shared" si="1102"/>
        <v>0</v>
      </c>
      <c r="AC355" s="276">
        <f t="shared" si="1102"/>
        <v>0</v>
      </c>
      <c r="AD355" s="276">
        <f t="shared" ref="AD355:AH355" si="1103">AD354</f>
        <v>0</v>
      </c>
      <c r="AE355" s="276">
        <f t="shared" si="1103"/>
        <v>1</v>
      </c>
      <c r="AF355" s="276">
        <f t="shared" si="1103"/>
        <v>0</v>
      </c>
      <c r="AG355" s="276">
        <f t="shared" si="1103"/>
        <v>0</v>
      </c>
      <c r="AH355" s="276">
        <f t="shared" si="1103"/>
        <v>1</v>
      </c>
      <c r="AI355" s="276">
        <f t="shared" ref="AI355:AJ355" si="1104">AI354</f>
        <v>1</v>
      </c>
      <c r="AJ355" s="276">
        <f t="shared" si="1104"/>
        <v>0</v>
      </c>
      <c r="AK355" s="276">
        <f t="shared" si="1102"/>
        <v>0</v>
      </c>
    </row>
    <row r="356" spans="1:38" s="261" customFormat="1" ht="12" customHeight="1" x14ac:dyDescent="0.2">
      <c r="A356" s="262" t="s">
        <v>484</v>
      </c>
      <c r="B356" s="263" t="str">
        <f>B355</f>
        <v>HC038A</v>
      </c>
      <c r="C356" s="264"/>
      <c r="D356" s="265">
        <f t="shared" si="1099"/>
        <v>1500</v>
      </c>
      <c r="E356" s="265">
        <f t="shared" si="1099"/>
        <v>3200</v>
      </c>
      <c r="F356" s="264">
        <v>2.52</v>
      </c>
      <c r="G356" s="264" t="str">
        <f>G355</f>
        <v>0,038</v>
      </c>
      <c r="H356" s="266">
        <f t="shared" si="1094"/>
        <v>121.6</v>
      </c>
      <c r="I356" s="264" t="str">
        <f t="shared" si="1100"/>
        <v>392x480x480</v>
      </c>
      <c r="J356" s="264" t="str">
        <f t="shared" si="1100"/>
        <v>70</v>
      </c>
      <c r="K356" s="264" t="str">
        <f t="shared" si="1101"/>
        <v>115</v>
      </c>
      <c r="L356" s="264" t="str">
        <f t="shared" si="1101"/>
        <v>9</v>
      </c>
      <c r="M356" s="276">
        <f t="shared" si="1031"/>
        <v>1</v>
      </c>
      <c r="N356" s="276">
        <f t="shared" si="1100"/>
        <v>0</v>
      </c>
      <c r="O356" s="276">
        <f t="shared" si="1100"/>
        <v>0</v>
      </c>
      <c r="P356" s="276">
        <f t="shared" si="1100"/>
        <v>0</v>
      </c>
      <c r="Q356" s="276">
        <f t="shared" si="1100"/>
        <v>0</v>
      </c>
      <c r="R356" s="276">
        <f t="shared" si="1100"/>
        <v>0</v>
      </c>
      <c r="S356" s="276">
        <f t="shared" si="1100"/>
        <v>0</v>
      </c>
      <c r="T356" s="276">
        <f t="shared" si="1100"/>
        <v>0</v>
      </c>
      <c r="U356" s="276">
        <f t="shared" si="1100"/>
        <v>0</v>
      </c>
      <c r="V356" s="276">
        <f t="shared" si="1102"/>
        <v>1</v>
      </c>
      <c r="W356" s="276">
        <f t="shared" si="1102"/>
        <v>0</v>
      </c>
      <c r="X356" s="276">
        <f t="shared" si="1102"/>
        <v>0</v>
      </c>
      <c r="Y356" s="276">
        <f t="shared" si="1102"/>
        <v>0</v>
      </c>
      <c r="Z356" s="276">
        <f t="shared" si="1102"/>
        <v>0</v>
      </c>
      <c r="AA356" s="276">
        <f t="shared" si="1102"/>
        <v>0</v>
      </c>
      <c r="AB356" s="276">
        <f t="shared" si="1102"/>
        <v>0</v>
      </c>
      <c r="AC356" s="276">
        <f t="shared" si="1102"/>
        <v>0</v>
      </c>
      <c r="AD356" s="276">
        <f t="shared" ref="AD356:AH356" si="1105">AD355</f>
        <v>0</v>
      </c>
      <c r="AE356" s="276">
        <f t="shared" si="1105"/>
        <v>1</v>
      </c>
      <c r="AF356" s="276">
        <f t="shared" si="1105"/>
        <v>0</v>
      </c>
      <c r="AG356" s="276">
        <f t="shared" si="1105"/>
        <v>0</v>
      </c>
      <c r="AH356" s="276">
        <f t="shared" si="1105"/>
        <v>1</v>
      </c>
      <c r="AI356" s="276">
        <f t="shared" ref="AI356:AJ356" si="1106">AI355</f>
        <v>1</v>
      </c>
      <c r="AJ356" s="276">
        <f t="shared" si="1106"/>
        <v>0</v>
      </c>
      <c r="AK356" s="276">
        <f t="shared" si="1102"/>
        <v>0</v>
      </c>
    </row>
    <row r="357" spans="1:38" s="261" customFormat="1" ht="12" customHeight="1" x14ac:dyDescent="0.2">
      <c r="A357" s="262" t="s">
        <v>484</v>
      </c>
      <c r="B357" s="263" t="str">
        <f>B356</f>
        <v>HC038A</v>
      </c>
      <c r="C357" s="264"/>
      <c r="D357" s="265">
        <f t="shared" si="1099"/>
        <v>1500</v>
      </c>
      <c r="E357" s="265">
        <f t="shared" si="1099"/>
        <v>3200</v>
      </c>
      <c r="F357" s="264">
        <v>2.92</v>
      </c>
      <c r="G357" s="264" t="s">
        <v>20</v>
      </c>
      <c r="H357" s="266">
        <f t="shared" si="1094"/>
        <v>108.80000000000001</v>
      </c>
      <c r="I357" s="264" t="str">
        <f t="shared" si="1100"/>
        <v>392x480x480</v>
      </c>
      <c r="J357" s="264" t="str">
        <f t="shared" si="1100"/>
        <v>70</v>
      </c>
      <c r="K357" s="264" t="str">
        <f t="shared" si="1101"/>
        <v>115</v>
      </c>
      <c r="L357" s="264" t="str">
        <f t="shared" si="1101"/>
        <v>9</v>
      </c>
      <c r="M357" s="276">
        <f t="shared" si="1031"/>
        <v>1</v>
      </c>
      <c r="N357" s="276">
        <f t="shared" si="1100"/>
        <v>0</v>
      </c>
      <c r="O357" s="276">
        <f t="shared" si="1100"/>
        <v>0</v>
      </c>
      <c r="P357" s="276">
        <f t="shared" si="1100"/>
        <v>0</v>
      </c>
      <c r="Q357" s="276">
        <f t="shared" si="1100"/>
        <v>0</v>
      </c>
      <c r="R357" s="276">
        <f t="shared" si="1100"/>
        <v>0</v>
      </c>
      <c r="S357" s="276">
        <f t="shared" si="1100"/>
        <v>0</v>
      </c>
      <c r="T357" s="276">
        <f t="shared" si="1100"/>
        <v>0</v>
      </c>
      <c r="U357" s="276">
        <f t="shared" si="1100"/>
        <v>0</v>
      </c>
      <c r="V357" s="276">
        <f t="shared" si="1102"/>
        <v>1</v>
      </c>
      <c r="W357" s="276">
        <f t="shared" si="1102"/>
        <v>0</v>
      </c>
      <c r="X357" s="276">
        <f t="shared" si="1102"/>
        <v>0</v>
      </c>
      <c r="Y357" s="276">
        <f t="shared" si="1102"/>
        <v>0</v>
      </c>
      <c r="Z357" s="276">
        <f t="shared" si="1102"/>
        <v>0</v>
      </c>
      <c r="AA357" s="276">
        <f t="shared" si="1102"/>
        <v>0</v>
      </c>
      <c r="AB357" s="276">
        <f t="shared" si="1102"/>
        <v>0</v>
      </c>
      <c r="AC357" s="276">
        <f t="shared" si="1102"/>
        <v>0</v>
      </c>
      <c r="AD357" s="276">
        <f t="shared" ref="AD357:AH357" si="1107">AD356</f>
        <v>0</v>
      </c>
      <c r="AE357" s="276">
        <f t="shared" si="1107"/>
        <v>1</v>
      </c>
      <c r="AF357" s="276">
        <f t="shared" si="1107"/>
        <v>0</v>
      </c>
      <c r="AG357" s="276">
        <f t="shared" si="1107"/>
        <v>0</v>
      </c>
      <c r="AH357" s="276">
        <f t="shared" si="1107"/>
        <v>1</v>
      </c>
      <c r="AI357" s="276">
        <f t="shared" ref="AI357:AJ357" si="1108">AI356</f>
        <v>1</v>
      </c>
      <c r="AJ357" s="276">
        <f t="shared" si="1108"/>
        <v>0</v>
      </c>
      <c r="AK357" s="276">
        <f t="shared" si="1102"/>
        <v>0</v>
      </c>
    </row>
    <row r="358" spans="1:38" s="261" customFormat="1" ht="12" customHeight="1" x14ac:dyDescent="0.2">
      <c r="A358" s="262" t="s">
        <v>484</v>
      </c>
      <c r="B358" s="263" t="str">
        <f>B357</f>
        <v>HC038A</v>
      </c>
      <c r="C358" s="264"/>
      <c r="D358" s="265">
        <f t="shared" si="1099"/>
        <v>1500</v>
      </c>
      <c r="E358" s="265">
        <f t="shared" si="1099"/>
        <v>3200</v>
      </c>
      <c r="F358" s="264">
        <v>3.45</v>
      </c>
      <c r="G358" s="264" t="s">
        <v>18</v>
      </c>
      <c r="H358" s="266">
        <f t="shared" si="1094"/>
        <v>86.4</v>
      </c>
      <c r="I358" s="264" t="str">
        <f t="shared" si="1100"/>
        <v>392x480x480</v>
      </c>
      <c r="J358" s="264" t="str">
        <f t="shared" si="1100"/>
        <v>70</v>
      </c>
      <c r="K358" s="264" t="str">
        <f t="shared" si="1101"/>
        <v>115</v>
      </c>
      <c r="L358" s="264" t="str">
        <f t="shared" si="1101"/>
        <v>9</v>
      </c>
      <c r="M358" s="276">
        <f t="shared" si="1031"/>
        <v>1</v>
      </c>
      <c r="N358" s="276">
        <f t="shared" si="1100"/>
        <v>0</v>
      </c>
      <c r="O358" s="276">
        <f t="shared" si="1100"/>
        <v>0</v>
      </c>
      <c r="P358" s="276">
        <f t="shared" si="1100"/>
        <v>0</v>
      </c>
      <c r="Q358" s="276">
        <f t="shared" si="1100"/>
        <v>0</v>
      </c>
      <c r="R358" s="276">
        <f t="shared" si="1100"/>
        <v>0</v>
      </c>
      <c r="S358" s="276">
        <f t="shared" si="1100"/>
        <v>0</v>
      </c>
      <c r="T358" s="276">
        <f t="shared" si="1100"/>
        <v>0</v>
      </c>
      <c r="U358" s="276">
        <f t="shared" si="1100"/>
        <v>0</v>
      </c>
      <c r="V358" s="276">
        <f t="shared" si="1102"/>
        <v>1</v>
      </c>
      <c r="W358" s="276">
        <f t="shared" si="1102"/>
        <v>0</v>
      </c>
      <c r="X358" s="276">
        <f t="shared" si="1102"/>
        <v>0</v>
      </c>
      <c r="Y358" s="276">
        <f t="shared" si="1102"/>
        <v>0</v>
      </c>
      <c r="Z358" s="276">
        <f t="shared" si="1102"/>
        <v>0</v>
      </c>
      <c r="AA358" s="276">
        <f t="shared" si="1102"/>
        <v>0</v>
      </c>
      <c r="AB358" s="276">
        <f t="shared" si="1102"/>
        <v>0</v>
      </c>
      <c r="AC358" s="276">
        <f t="shared" si="1102"/>
        <v>0</v>
      </c>
      <c r="AD358" s="276">
        <f t="shared" ref="AD358:AH358" si="1109">AD357</f>
        <v>0</v>
      </c>
      <c r="AE358" s="276">
        <f t="shared" si="1109"/>
        <v>1</v>
      </c>
      <c r="AF358" s="276">
        <f t="shared" si="1109"/>
        <v>0</v>
      </c>
      <c r="AG358" s="276">
        <f t="shared" si="1109"/>
        <v>0</v>
      </c>
      <c r="AH358" s="276">
        <f t="shared" si="1109"/>
        <v>1</v>
      </c>
      <c r="AI358" s="276">
        <f t="shared" ref="AI358:AJ358" si="1110">AI357</f>
        <v>1</v>
      </c>
      <c r="AJ358" s="276">
        <f t="shared" si="1110"/>
        <v>0</v>
      </c>
      <c r="AK358" s="276">
        <f t="shared" si="1102"/>
        <v>0</v>
      </c>
    </row>
    <row r="359" spans="1:38" s="261" customFormat="1" ht="12" customHeight="1" x14ac:dyDescent="0.2">
      <c r="A359" s="262" t="s">
        <v>484</v>
      </c>
      <c r="B359" s="263" t="s">
        <v>16</v>
      </c>
      <c r="C359" s="264"/>
      <c r="D359" s="265">
        <v>1000</v>
      </c>
      <c r="E359" s="265">
        <v>2500</v>
      </c>
      <c r="F359" s="264">
        <v>1.53</v>
      </c>
      <c r="G359" s="264" t="s">
        <v>22</v>
      </c>
      <c r="H359" s="266">
        <f t="shared" si="1094"/>
        <v>162.5</v>
      </c>
      <c r="I359" s="264" t="s">
        <v>94</v>
      </c>
      <c r="J359" s="264" t="s">
        <v>61</v>
      </c>
      <c r="K359" s="264" t="s">
        <v>49</v>
      </c>
      <c r="L359" s="264" t="s">
        <v>48</v>
      </c>
      <c r="M359" s="276">
        <v>0</v>
      </c>
      <c r="N359" s="276">
        <v>1</v>
      </c>
      <c r="O359" s="276">
        <f t="shared" ref="O359:U359" si="1111">O358</f>
        <v>0</v>
      </c>
      <c r="P359" s="276">
        <f t="shared" si="1111"/>
        <v>0</v>
      </c>
      <c r="Q359" s="276">
        <f t="shared" si="1111"/>
        <v>0</v>
      </c>
      <c r="R359" s="276">
        <v>1</v>
      </c>
      <c r="S359" s="276">
        <v>1</v>
      </c>
      <c r="T359" s="276">
        <f t="shared" si="1111"/>
        <v>0</v>
      </c>
      <c r="U359" s="276">
        <f t="shared" si="1111"/>
        <v>0</v>
      </c>
      <c r="V359" s="276">
        <v>0</v>
      </c>
      <c r="W359" s="276">
        <v>0</v>
      </c>
      <c r="X359" s="276">
        <f t="shared" ref="X359:Z359" si="1112">X358</f>
        <v>0</v>
      </c>
      <c r="Y359" s="276">
        <f t="shared" si="1112"/>
        <v>0</v>
      </c>
      <c r="Z359" s="276">
        <f t="shared" si="1112"/>
        <v>0</v>
      </c>
      <c r="AA359" s="276">
        <v>1</v>
      </c>
      <c r="AB359" s="276">
        <v>1</v>
      </c>
      <c r="AC359" s="276">
        <f t="shared" ref="AC359:AK359" si="1113">AC358</f>
        <v>0</v>
      </c>
      <c r="AD359" s="276">
        <v>0</v>
      </c>
      <c r="AE359" s="276">
        <v>0</v>
      </c>
      <c r="AF359" s="276">
        <f t="shared" ref="AF359:AH359" si="1114">AF358</f>
        <v>0</v>
      </c>
      <c r="AG359" s="276">
        <f t="shared" si="1114"/>
        <v>0</v>
      </c>
      <c r="AH359" s="276">
        <f t="shared" si="1114"/>
        <v>1</v>
      </c>
      <c r="AI359" s="276">
        <v>0</v>
      </c>
      <c r="AJ359" s="276">
        <f t="shared" ref="AJ359" si="1115">AJ358</f>
        <v>0</v>
      </c>
      <c r="AK359" s="276">
        <f t="shared" si="1113"/>
        <v>0</v>
      </c>
    </row>
    <row r="360" spans="1:38" s="261" customFormat="1" ht="12" customHeight="1" x14ac:dyDescent="0.2">
      <c r="A360" s="262" t="s">
        <v>484</v>
      </c>
      <c r="B360" s="263" t="str">
        <f>B359</f>
        <v>HC65</v>
      </c>
      <c r="C360" s="264"/>
      <c r="D360" s="265">
        <f t="shared" ref="D360:E363" si="1116">D359</f>
        <v>1000</v>
      </c>
      <c r="E360" s="265">
        <f t="shared" si="1116"/>
        <v>2500</v>
      </c>
      <c r="F360" s="264">
        <v>2.0299999999999998</v>
      </c>
      <c r="G360" s="264" t="str">
        <f>G359</f>
        <v>0,065</v>
      </c>
      <c r="H360" s="266">
        <f t="shared" si="1094"/>
        <v>162.5</v>
      </c>
      <c r="I360" s="264" t="str">
        <f t="shared" ref="I360:U363" si="1117">I359</f>
        <v>311x460x544</v>
      </c>
      <c r="J360" s="264" t="str">
        <f t="shared" si="1117"/>
        <v>130</v>
      </c>
      <c r="K360" s="264" t="str">
        <f t="shared" ref="K360:L363" si="1118">K359</f>
        <v>142</v>
      </c>
      <c r="L360" s="264" t="str">
        <f t="shared" si="1118"/>
        <v>14,7</v>
      </c>
      <c r="M360" s="276">
        <f t="shared" si="1031"/>
        <v>0</v>
      </c>
      <c r="N360" s="276">
        <f t="shared" si="1117"/>
        <v>1</v>
      </c>
      <c r="O360" s="276">
        <f t="shared" si="1117"/>
        <v>0</v>
      </c>
      <c r="P360" s="276">
        <f t="shared" si="1117"/>
        <v>0</v>
      </c>
      <c r="Q360" s="276">
        <f t="shared" si="1117"/>
        <v>0</v>
      </c>
      <c r="R360" s="276">
        <f t="shared" si="1117"/>
        <v>1</v>
      </c>
      <c r="S360" s="276">
        <f t="shared" si="1117"/>
        <v>1</v>
      </c>
      <c r="T360" s="276">
        <f t="shared" si="1117"/>
        <v>0</v>
      </c>
      <c r="U360" s="276">
        <f t="shared" si="1117"/>
        <v>0</v>
      </c>
      <c r="V360" s="276">
        <f t="shared" ref="V360:AK389" si="1119">V359</f>
        <v>0</v>
      </c>
      <c r="W360" s="276">
        <f t="shared" si="1119"/>
        <v>0</v>
      </c>
      <c r="X360" s="276">
        <f t="shared" si="1119"/>
        <v>0</v>
      </c>
      <c r="Y360" s="276">
        <f t="shared" si="1119"/>
        <v>0</v>
      </c>
      <c r="Z360" s="276">
        <f t="shared" si="1119"/>
        <v>0</v>
      </c>
      <c r="AA360" s="276">
        <f t="shared" si="1119"/>
        <v>1</v>
      </c>
      <c r="AB360" s="276">
        <f t="shared" si="1119"/>
        <v>1</v>
      </c>
      <c r="AC360" s="276">
        <f t="shared" si="1119"/>
        <v>0</v>
      </c>
      <c r="AD360" s="276">
        <f t="shared" ref="AD360:AH375" si="1120">AD359</f>
        <v>0</v>
      </c>
      <c r="AE360" s="276">
        <f t="shared" si="1120"/>
        <v>0</v>
      </c>
      <c r="AF360" s="276">
        <f t="shared" si="1120"/>
        <v>0</v>
      </c>
      <c r="AG360" s="276">
        <f t="shared" si="1120"/>
        <v>0</v>
      </c>
      <c r="AH360" s="276">
        <f t="shared" si="1120"/>
        <v>1</v>
      </c>
      <c r="AI360" s="276">
        <f t="shared" ref="AI360:AJ360" si="1121">AI359</f>
        <v>0</v>
      </c>
      <c r="AJ360" s="276">
        <f t="shared" si="1121"/>
        <v>0</v>
      </c>
      <c r="AK360" s="276">
        <f t="shared" si="1119"/>
        <v>0</v>
      </c>
    </row>
    <row r="361" spans="1:38" s="261" customFormat="1" ht="12" customHeight="1" x14ac:dyDescent="0.2">
      <c r="A361" s="262" t="s">
        <v>484</v>
      </c>
      <c r="B361" s="263" t="str">
        <f>B360</f>
        <v>HC65</v>
      </c>
      <c r="C361" s="264"/>
      <c r="D361" s="265">
        <f t="shared" si="1116"/>
        <v>1000</v>
      </c>
      <c r="E361" s="265">
        <f t="shared" si="1116"/>
        <v>2500</v>
      </c>
      <c r="F361" s="264">
        <v>2.5</v>
      </c>
      <c r="G361" s="264" t="str">
        <f>G360</f>
        <v>0,065</v>
      </c>
      <c r="H361" s="266">
        <f t="shared" si="1094"/>
        <v>162.5</v>
      </c>
      <c r="I361" s="264" t="str">
        <f t="shared" si="1117"/>
        <v>311x460x544</v>
      </c>
      <c r="J361" s="264" t="str">
        <f t="shared" si="1117"/>
        <v>130</v>
      </c>
      <c r="K361" s="264" t="str">
        <f t="shared" si="1118"/>
        <v>142</v>
      </c>
      <c r="L361" s="264" t="str">
        <f t="shared" si="1118"/>
        <v>14,7</v>
      </c>
      <c r="M361" s="276">
        <f t="shared" si="1031"/>
        <v>0</v>
      </c>
      <c r="N361" s="276">
        <f t="shared" si="1117"/>
        <v>1</v>
      </c>
      <c r="O361" s="276">
        <f t="shared" si="1117"/>
        <v>0</v>
      </c>
      <c r="P361" s="276">
        <f t="shared" si="1117"/>
        <v>0</v>
      </c>
      <c r="Q361" s="276">
        <f t="shared" si="1117"/>
        <v>0</v>
      </c>
      <c r="R361" s="276">
        <f t="shared" si="1117"/>
        <v>1</v>
      </c>
      <c r="S361" s="276">
        <f t="shared" si="1117"/>
        <v>1</v>
      </c>
      <c r="T361" s="276">
        <f t="shared" si="1117"/>
        <v>0</v>
      </c>
      <c r="U361" s="276">
        <f t="shared" si="1117"/>
        <v>0</v>
      </c>
      <c r="V361" s="276">
        <f t="shared" si="1119"/>
        <v>0</v>
      </c>
      <c r="W361" s="276">
        <f t="shared" si="1119"/>
        <v>0</v>
      </c>
      <c r="X361" s="276">
        <f t="shared" si="1119"/>
        <v>0</v>
      </c>
      <c r="Y361" s="276">
        <f t="shared" si="1119"/>
        <v>0</v>
      </c>
      <c r="Z361" s="276">
        <f t="shared" si="1119"/>
        <v>0</v>
      </c>
      <c r="AA361" s="276">
        <f t="shared" si="1119"/>
        <v>1</v>
      </c>
      <c r="AB361" s="276">
        <f t="shared" si="1119"/>
        <v>1</v>
      </c>
      <c r="AC361" s="276">
        <f t="shared" si="1119"/>
        <v>0</v>
      </c>
      <c r="AD361" s="276">
        <f t="shared" si="1120"/>
        <v>0</v>
      </c>
      <c r="AE361" s="276">
        <f t="shared" si="1120"/>
        <v>0</v>
      </c>
      <c r="AF361" s="276">
        <f t="shared" si="1120"/>
        <v>0</v>
      </c>
      <c r="AG361" s="276">
        <f t="shared" si="1120"/>
        <v>0</v>
      </c>
      <c r="AH361" s="276">
        <f t="shared" si="1120"/>
        <v>1</v>
      </c>
      <c r="AI361" s="276">
        <f t="shared" ref="AI361:AJ361" si="1122">AI360</f>
        <v>0</v>
      </c>
      <c r="AJ361" s="276">
        <f t="shared" si="1122"/>
        <v>0</v>
      </c>
      <c r="AK361" s="276">
        <f t="shared" si="1119"/>
        <v>0</v>
      </c>
    </row>
    <row r="362" spans="1:38" s="261" customFormat="1" ht="12" customHeight="1" x14ac:dyDescent="0.2">
      <c r="A362" s="262" t="s">
        <v>484</v>
      </c>
      <c r="B362" s="263" t="str">
        <f>B361</f>
        <v>HC65</v>
      </c>
      <c r="C362" s="264"/>
      <c r="D362" s="265">
        <f t="shared" si="1116"/>
        <v>1000</v>
      </c>
      <c r="E362" s="265">
        <f t="shared" si="1116"/>
        <v>2500</v>
      </c>
      <c r="F362" s="264">
        <v>2.96</v>
      </c>
      <c r="G362" s="264" t="s">
        <v>58</v>
      </c>
      <c r="H362" s="266">
        <f t="shared" si="1094"/>
        <v>150</v>
      </c>
      <c r="I362" s="264" t="str">
        <f t="shared" si="1117"/>
        <v>311x460x544</v>
      </c>
      <c r="J362" s="264" t="str">
        <f t="shared" si="1117"/>
        <v>130</v>
      </c>
      <c r="K362" s="264" t="str">
        <f t="shared" si="1118"/>
        <v>142</v>
      </c>
      <c r="L362" s="264" t="str">
        <f t="shared" si="1118"/>
        <v>14,7</v>
      </c>
      <c r="M362" s="276">
        <f t="shared" si="1031"/>
        <v>0</v>
      </c>
      <c r="N362" s="276">
        <f t="shared" si="1117"/>
        <v>1</v>
      </c>
      <c r="O362" s="276">
        <f t="shared" si="1117"/>
        <v>0</v>
      </c>
      <c r="P362" s="276">
        <f t="shared" si="1117"/>
        <v>0</v>
      </c>
      <c r="Q362" s="276">
        <f t="shared" si="1117"/>
        <v>0</v>
      </c>
      <c r="R362" s="276">
        <f t="shared" si="1117"/>
        <v>1</v>
      </c>
      <c r="S362" s="276">
        <f t="shared" si="1117"/>
        <v>1</v>
      </c>
      <c r="T362" s="276">
        <f t="shared" si="1117"/>
        <v>0</v>
      </c>
      <c r="U362" s="276">
        <f t="shared" si="1117"/>
        <v>0</v>
      </c>
      <c r="V362" s="276">
        <f t="shared" si="1119"/>
        <v>0</v>
      </c>
      <c r="W362" s="276">
        <f t="shared" si="1119"/>
        <v>0</v>
      </c>
      <c r="X362" s="276">
        <f t="shared" si="1119"/>
        <v>0</v>
      </c>
      <c r="Y362" s="276">
        <f t="shared" si="1119"/>
        <v>0</v>
      </c>
      <c r="Z362" s="276">
        <f t="shared" si="1119"/>
        <v>0</v>
      </c>
      <c r="AA362" s="276">
        <f t="shared" si="1119"/>
        <v>1</v>
      </c>
      <c r="AB362" s="276">
        <f t="shared" si="1119"/>
        <v>1</v>
      </c>
      <c r="AC362" s="276">
        <f t="shared" si="1119"/>
        <v>0</v>
      </c>
      <c r="AD362" s="276">
        <f t="shared" si="1120"/>
        <v>0</v>
      </c>
      <c r="AE362" s="276">
        <f t="shared" si="1120"/>
        <v>0</v>
      </c>
      <c r="AF362" s="276">
        <f t="shared" si="1120"/>
        <v>0</v>
      </c>
      <c r="AG362" s="276">
        <f t="shared" si="1120"/>
        <v>0</v>
      </c>
      <c r="AH362" s="276">
        <f t="shared" si="1120"/>
        <v>1</v>
      </c>
      <c r="AI362" s="276">
        <f t="shared" ref="AI362:AJ362" si="1123">AI361</f>
        <v>0</v>
      </c>
      <c r="AJ362" s="276">
        <f t="shared" si="1123"/>
        <v>0</v>
      </c>
      <c r="AK362" s="276">
        <f t="shared" si="1119"/>
        <v>0</v>
      </c>
    </row>
    <row r="363" spans="1:38" s="261" customFormat="1" ht="12" customHeight="1" x14ac:dyDescent="0.2">
      <c r="A363" s="262" t="s">
        <v>484</v>
      </c>
      <c r="B363" s="263" t="str">
        <f>B362</f>
        <v>HC65</v>
      </c>
      <c r="C363" s="264"/>
      <c r="D363" s="265">
        <f t="shared" si="1116"/>
        <v>1000</v>
      </c>
      <c r="E363" s="265">
        <f t="shared" si="1116"/>
        <v>2500</v>
      </c>
      <c r="F363" s="264">
        <v>3.5</v>
      </c>
      <c r="G363" s="264" t="str">
        <f>G362</f>
        <v>0,06</v>
      </c>
      <c r="H363" s="266">
        <f t="shared" si="1094"/>
        <v>150</v>
      </c>
      <c r="I363" s="264" t="str">
        <f t="shared" si="1117"/>
        <v>311x460x544</v>
      </c>
      <c r="J363" s="264" t="str">
        <f t="shared" si="1117"/>
        <v>130</v>
      </c>
      <c r="K363" s="264" t="str">
        <f t="shared" si="1118"/>
        <v>142</v>
      </c>
      <c r="L363" s="264" t="str">
        <f t="shared" si="1118"/>
        <v>14,7</v>
      </c>
      <c r="M363" s="276">
        <f t="shared" si="1031"/>
        <v>0</v>
      </c>
      <c r="N363" s="276">
        <f t="shared" si="1117"/>
        <v>1</v>
      </c>
      <c r="O363" s="276">
        <f t="shared" si="1117"/>
        <v>0</v>
      </c>
      <c r="P363" s="276">
        <f t="shared" si="1117"/>
        <v>0</v>
      </c>
      <c r="Q363" s="276">
        <f t="shared" si="1117"/>
        <v>0</v>
      </c>
      <c r="R363" s="276">
        <f t="shared" si="1117"/>
        <v>1</v>
      </c>
      <c r="S363" s="276">
        <f t="shared" si="1117"/>
        <v>1</v>
      </c>
      <c r="T363" s="276">
        <f t="shared" si="1117"/>
        <v>0</v>
      </c>
      <c r="U363" s="276">
        <f t="shared" si="1117"/>
        <v>0</v>
      </c>
      <c r="V363" s="276">
        <f t="shared" si="1119"/>
        <v>0</v>
      </c>
      <c r="W363" s="276">
        <f t="shared" si="1119"/>
        <v>0</v>
      </c>
      <c r="X363" s="276">
        <f t="shared" si="1119"/>
        <v>0</v>
      </c>
      <c r="Y363" s="276">
        <f t="shared" si="1119"/>
        <v>0</v>
      </c>
      <c r="Z363" s="276">
        <f t="shared" si="1119"/>
        <v>0</v>
      </c>
      <c r="AA363" s="276">
        <f t="shared" si="1119"/>
        <v>1</v>
      </c>
      <c r="AB363" s="276">
        <f t="shared" si="1119"/>
        <v>1</v>
      </c>
      <c r="AC363" s="276">
        <f t="shared" si="1119"/>
        <v>0</v>
      </c>
      <c r="AD363" s="276">
        <f t="shared" si="1120"/>
        <v>0</v>
      </c>
      <c r="AE363" s="276">
        <f t="shared" si="1120"/>
        <v>0</v>
      </c>
      <c r="AF363" s="276">
        <f t="shared" si="1120"/>
        <v>0</v>
      </c>
      <c r="AG363" s="276">
        <f t="shared" si="1120"/>
        <v>0</v>
      </c>
      <c r="AH363" s="276">
        <f t="shared" si="1120"/>
        <v>1</v>
      </c>
      <c r="AI363" s="276">
        <f t="shared" ref="AI363:AJ363" si="1124">AI362</f>
        <v>0</v>
      </c>
      <c r="AJ363" s="276">
        <f t="shared" si="1124"/>
        <v>0</v>
      </c>
      <c r="AK363" s="276">
        <f t="shared" si="1119"/>
        <v>0</v>
      </c>
    </row>
    <row r="364" spans="1:38" s="261" customFormat="1" ht="12" customHeight="1" x14ac:dyDescent="0.2">
      <c r="A364" s="262" t="s">
        <v>484</v>
      </c>
      <c r="B364" s="263" t="s">
        <v>60</v>
      </c>
      <c r="C364" s="264" t="s">
        <v>535</v>
      </c>
      <c r="D364" s="265">
        <v>1000</v>
      </c>
      <c r="E364" s="265">
        <v>3000</v>
      </c>
      <c r="F364" s="264">
        <v>1.23</v>
      </c>
      <c r="G364" s="264" t="s">
        <v>62</v>
      </c>
      <c r="H364" s="266">
        <f t="shared" si="1094"/>
        <v>408.00000000000006</v>
      </c>
      <c r="I364" s="264" t="s">
        <v>96</v>
      </c>
      <c r="J364" s="264" t="s">
        <v>70</v>
      </c>
      <c r="K364" s="264" t="s">
        <v>71</v>
      </c>
      <c r="L364" s="264" t="s">
        <v>69</v>
      </c>
      <c r="M364" s="276">
        <f t="shared" si="1031"/>
        <v>0</v>
      </c>
      <c r="N364" s="276">
        <f t="shared" ref="N364:U364" si="1125">N363</f>
        <v>1</v>
      </c>
      <c r="O364" s="276">
        <f t="shared" si="1125"/>
        <v>0</v>
      </c>
      <c r="P364" s="276">
        <f t="shared" si="1125"/>
        <v>0</v>
      </c>
      <c r="Q364" s="276">
        <v>1</v>
      </c>
      <c r="R364" s="276">
        <f t="shared" si="1125"/>
        <v>1</v>
      </c>
      <c r="S364" s="276">
        <v>0</v>
      </c>
      <c r="T364" s="276">
        <f t="shared" si="1125"/>
        <v>0</v>
      </c>
      <c r="U364" s="276">
        <f t="shared" si="1125"/>
        <v>0</v>
      </c>
      <c r="V364" s="276">
        <f t="shared" si="1119"/>
        <v>0</v>
      </c>
      <c r="W364" s="276">
        <f t="shared" si="1119"/>
        <v>0</v>
      </c>
      <c r="X364" s="276">
        <f t="shared" si="1119"/>
        <v>0</v>
      </c>
      <c r="Y364" s="276">
        <f t="shared" si="1119"/>
        <v>0</v>
      </c>
      <c r="Z364" s="276">
        <v>1</v>
      </c>
      <c r="AA364" s="276">
        <f t="shared" ref="AA364" si="1126">AA363</f>
        <v>1</v>
      </c>
      <c r="AB364" s="276">
        <v>0</v>
      </c>
      <c r="AC364" s="276">
        <f t="shared" ref="AC364:AK364" si="1127">AC363</f>
        <v>0</v>
      </c>
      <c r="AD364" s="276">
        <f t="shared" si="1120"/>
        <v>0</v>
      </c>
      <c r="AE364" s="276">
        <f t="shared" si="1120"/>
        <v>0</v>
      </c>
      <c r="AF364" s="276">
        <f t="shared" si="1120"/>
        <v>0</v>
      </c>
      <c r="AG364" s="276">
        <f t="shared" si="1120"/>
        <v>0</v>
      </c>
      <c r="AH364" s="276">
        <v>1</v>
      </c>
      <c r="AI364" s="276">
        <v>1</v>
      </c>
      <c r="AJ364" s="276">
        <v>0</v>
      </c>
      <c r="AK364" s="276">
        <f t="shared" si="1127"/>
        <v>0</v>
      </c>
      <c r="AL364" s="264" t="s">
        <v>536</v>
      </c>
    </row>
    <row r="365" spans="1:38" s="261" customFormat="1" ht="12" customHeight="1" x14ac:dyDescent="0.2">
      <c r="A365" s="262" t="s">
        <v>484</v>
      </c>
      <c r="B365" s="263" t="str">
        <f t="shared" ref="B365:C369" si="1128">B364</f>
        <v>MV100A</v>
      </c>
      <c r="C365" s="264" t="str">
        <f t="shared" si="1128"/>
        <v>(7° DOWN ANGLE)</v>
      </c>
      <c r="D365" s="265">
        <f t="shared" ref="D365:E369" si="1129">D364</f>
        <v>1000</v>
      </c>
      <c r="E365" s="265">
        <f t="shared" si="1129"/>
        <v>3000</v>
      </c>
      <c r="F365" s="264">
        <v>1.28</v>
      </c>
      <c r="G365" s="264" t="str">
        <f>G364</f>
        <v>0,136</v>
      </c>
      <c r="H365" s="266">
        <f t="shared" si="1094"/>
        <v>408.00000000000006</v>
      </c>
      <c r="I365" s="264" t="str">
        <f t="shared" ref="I365:AL369" si="1130">I364</f>
        <v>390x630x580</v>
      </c>
      <c r="J365" s="264" t="str">
        <f t="shared" si="1130"/>
        <v>220</v>
      </c>
      <c r="K365" s="264" t="str">
        <f t="shared" ref="K365:L369" si="1131">K364</f>
        <v>0</v>
      </c>
      <c r="L365" s="264" t="str">
        <f t="shared" si="1131"/>
        <v>20</v>
      </c>
      <c r="M365" s="276">
        <f t="shared" si="1031"/>
        <v>0</v>
      </c>
      <c r="N365" s="276">
        <f t="shared" si="1130"/>
        <v>1</v>
      </c>
      <c r="O365" s="276">
        <f t="shared" si="1130"/>
        <v>0</v>
      </c>
      <c r="P365" s="276">
        <f t="shared" si="1130"/>
        <v>0</v>
      </c>
      <c r="Q365" s="276">
        <f t="shared" si="1130"/>
        <v>1</v>
      </c>
      <c r="R365" s="276">
        <f t="shared" si="1130"/>
        <v>1</v>
      </c>
      <c r="S365" s="276">
        <f t="shared" si="1130"/>
        <v>0</v>
      </c>
      <c r="T365" s="276">
        <f t="shared" si="1130"/>
        <v>0</v>
      </c>
      <c r="U365" s="276">
        <f t="shared" si="1130"/>
        <v>0</v>
      </c>
      <c r="V365" s="276">
        <f t="shared" si="1119"/>
        <v>0</v>
      </c>
      <c r="W365" s="276">
        <f t="shared" si="1119"/>
        <v>0</v>
      </c>
      <c r="X365" s="276">
        <f t="shared" si="1119"/>
        <v>0</v>
      </c>
      <c r="Y365" s="276">
        <f t="shared" si="1119"/>
        <v>0</v>
      </c>
      <c r="Z365" s="276">
        <f t="shared" si="1119"/>
        <v>1</v>
      </c>
      <c r="AA365" s="276">
        <f t="shared" si="1119"/>
        <v>1</v>
      </c>
      <c r="AB365" s="276">
        <f t="shared" si="1119"/>
        <v>0</v>
      </c>
      <c r="AC365" s="276">
        <f t="shared" si="1119"/>
        <v>0</v>
      </c>
      <c r="AD365" s="276">
        <f t="shared" si="1120"/>
        <v>0</v>
      </c>
      <c r="AE365" s="276">
        <f t="shared" si="1120"/>
        <v>0</v>
      </c>
      <c r="AF365" s="276">
        <f t="shared" si="1120"/>
        <v>0</v>
      </c>
      <c r="AG365" s="276">
        <f t="shared" si="1120"/>
        <v>0</v>
      </c>
      <c r="AH365" s="276">
        <f t="shared" si="1120"/>
        <v>1</v>
      </c>
      <c r="AI365" s="276">
        <f t="shared" ref="AI365:AJ365" si="1132">AI364</f>
        <v>1</v>
      </c>
      <c r="AJ365" s="276">
        <f t="shared" si="1132"/>
        <v>0</v>
      </c>
      <c r="AK365" s="276">
        <f t="shared" si="1119"/>
        <v>0</v>
      </c>
      <c r="AL365" s="261" t="str">
        <f>AL364</f>
        <v>NOTE: 7° DOWN ANGLE</v>
      </c>
    </row>
    <row r="366" spans="1:38" s="261" customFormat="1" ht="12" customHeight="1" x14ac:dyDescent="0.2">
      <c r="A366" s="262" t="s">
        <v>484</v>
      </c>
      <c r="B366" s="263" t="str">
        <f t="shared" si="1128"/>
        <v>MV100A</v>
      </c>
      <c r="C366" s="264" t="str">
        <f t="shared" si="1128"/>
        <v>(7° DOWN ANGLE)</v>
      </c>
      <c r="D366" s="265">
        <f t="shared" si="1129"/>
        <v>1000</v>
      </c>
      <c r="E366" s="265">
        <f t="shared" si="1129"/>
        <v>3000</v>
      </c>
      <c r="F366" s="264">
        <v>1.62</v>
      </c>
      <c r="G366" s="264" t="str">
        <f>G365</f>
        <v>0,136</v>
      </c>
      <c r="H366" s="266">
        <f t="shared" si="1094"/>
        <v>408.00000000000006</v>
      </c>
      <c r="I366" s="264" t="str">
        <f t="shared" si="1130"/>
        <v>390x630x580</v>
      </c>
      <c r="J366" s="264" t="str">
        <f t="shared" si="1130"/>
        <v>220</v>
      </c>
      <c r="K366" s="264" t="str">
        <f t="shared" si="1131"/>
        <v>0</v>
      </c>
      <c r="L366" s="264" t="str">
        <f t="shared" si="1131"/>
        <v>20</v>
      </c>
      <c r="M366" s="276">
        <f t="shared" si="1031"/>
        <v>0</v>
      </c>
      <c r="N366" s="276">
        <f t="shared" si="1130"/>
        <v>1</v>
      </c>
      <c r="O366" s="276">
        <f t="shared" si="1130"/>
        <v>0</v>
      </c>
      <c r="P366" s="276">
        <f t="shared" si="1130"/>
        <v>0</v>
      </c>
      <c r="Q366" s="276">
        <f t="shared" si="1130"/>
        <v>1</v>
      </c>
      <c r="R366" s="276">
        <f t="shared" si="1130"/>
        <v>1</v>
      </c>
      <c r="S366" s="276">
        <f t="shared" si="1130"/>
        <v>0</v>
      </c>
      <c r="T366" s="276">
        <f t="shared" si="1130"/>
        <v>0</v>
      </c>
      <c r="U366" s="276">
        <f t="shared" si="1130"/>
        <v>0</v>
      </c>
      <c r="V366" s="276">
        <f t="shared" si="1119"/>
        <v>0</v>
      </c>
      <c r="W366" s="276">
        <f t="shared" si="1119"/>
        <v>0</v>
      </c>
      <c r="X366" s="276">
        <f t="shared" si="1119"/>
        <v>0</v>
      </c>
      <c r="Y366" s="276">
        <f t="shared" si="1119"/>
        <v>0</v>
      </c>
      <c r="Z366" s="276">
        <f t="shared" si="1119"/>
        <v>1</v>
      </c>
      <c r="AA366" s="276">
        <f t="shared" si="1119"/>
        <v>1</v>
      </c>
      <c r="AB366" s="276">
        <f t="shared" si="1119"/>
        <v>0</v>
      </c>
      <c r="AC366" s="276">
        <f t="shared" si="1119"/>
        <v>0</v>
      </c>
      <c r="AD366" s="276">
        <f t="shared" si="1120"/>
        <v>0</v>
      </c>
      <c r="AE366" s="276">
        <f t="shared" si="1120"/>
        <v>0</v>
      </c>
      <c r="AF366" s="276">
        <f t="shared" si="1120"/>
        <v>0</v>
      </c>
      <c r="AG366" s="276">
        <f t="shared" si="1120"/>
        <v>0</v>
      </c>
      <c r="AH366" s="276">
        <f t="shared" si="1120"/>
        <v>1</v>
      </c>
      <c r="AI366" s="276">
        <f t="shared" ref="AI366:AJ366" si="1133">AI365</f>
        <v>1</v>
      </c>
      <c r="AJ366" s="276">
        <f t="shared" si="1133"/>
        <v>0</v>
      </c>
      <c r="AK366" s="276">
        <f t="shared" si="1119"/>
        <v>0</v>
      </c>
      <c r="AL366" s="261" t="str">
        <f t="shared" si="1130"/>
        <v>NOTE: 7° DOWN ANGLE</v>
      </c>
    </row>
    <row r="367" spans="1:38" s="261" customFormat="1" ht="12" customHeight="1" x14ac:dyDescent="0.2">
      <c r="A367" s="262" t="s">
        <v>484</v>
      </c>
      <c r="B367" s="263" t="str">
        <f t="shared" si="1128"/>
        <v>MV100A</v>
      </c>
      <c r="C367" s="264" t="str">
        <f t="shared" si="1128"/>
        <v>(7° DOWN ANGLE)</v>
      </c>
      <c r="D367" s="265">
        <f t="shared" si="1129"/>
        <v>1000</v>
      </c>
      <c r="E367" s="265">
        <f t="shared" si="1129"/>
        <v>3000</v>
      </c>
      <c r="F367" s="264">
        <v>2.0699999999999998</v>
      </c>
      <c r="G367" s="264" t="str">
        <f>G366</f>
        <v>0,136</v>
      </c>
      <c r="H367" s="266">
        <f t="shared" si="1094"/>
        <v>408.00000000000006</v>
      </c>
      <c r="I367" s="264" t="str">
        <f t="shared" si="1130"/>
        <v>390x630x580</v>
      </c>
      <c r="J367" s="264" t="str">
        <f t="shared" si="1130"/>
        <v>220</v>
      </c>
      <c r="K367" s="264" t="str">
        <f t="shared" si="1131"/>
        <v>0</v>
      </c>
      <c r="L367" s="264" t="str">
        <f t="shared" si="1131"/>
        <v>20</v>
      </c>
      <c r="M367" s="276">
        <f t="shared" si="1031"/>
        <v>0</v>
      </c>
      <c r="N367" s="276">
        <f t="shared" si="1130"/>
        <v>1</v>
      </c>
      <c r="O367" s="276">
        <f t="shared" si="1130"/>
        <v>0</v>
      </c>
      <c r="P367" s="276">
        <f t="shared" si="1130"/>
        <v>0</v>
      </c>
      <c r="Q367" s="276">
        <f t="shared" si="1130"/>
        <v>1</v>
      </c>
      <c r="R367" s="276">
        <f t="shared" si="1130"/>
        <v>1</v>
      </c>
      <c r="S367" s="276">
        <f t="shared" si="1130"/>
        <v>0</v>
      </c>
      <c r="T367" s="276">
        <f t="shared" si="1130"/>
        <v>0</v>
      </c>
      <c r="U367" s="276">
        <f t="shared" si="1130"/>
        <v>0</v>
      </c>
      <c r="V367" s="276">
        <f t="shared" si="1119"/>
        <v>0</v>
      </c>
      <c r="W367" s="276">
        <f t="shared" si="1119"/>
        <v>0</v>
      </c>
      <c r="X367" s="276">
        <f t="shared" si="1119"/>
        <v>0</v>
      </c>
      <c r="Y367" s="276">
        <f t="shared" si="1119"/>
        <v>0</v>
      </c>
      <c r="Z367" s="276">
        <f t="shared" si="1119"/>
        <v>1</v>
      </c>
      <c r="AA367" s="276">
        <f t="shared" si="1119"/>
        <v>1</v>
      </c>
      <c r="AB367" s="276">
        <f t="shared" si="1119"/>
        <v>0</v>
      </c>
      <c r="AC367" s="276">
        <f t="shared" si="1119"/>
        <v>0</v>
      </c>
      <c r="AD367" s="276">
        <f t="shared" si="1120"/>
        <v>0</v>
      </c>
      <c r="AE367" s="276">
        <f t="shared" si="1120"/>
        <v>0</v>
      </c>
      <c r="AF367" s="276">
        <f t="shared" si="1120"/>
        <v>0</v>
      </c>
      <c r="AG367" s="276">
        <f t="shared" si="1120"/>
        <v>0</v>
      </c>
      <c r="AH367" s="276">
        <f t="shared" si="1120"/>
        <v>1</v>
      </c>
      <c r="AI367" s="276">
        <f t="shared" ref="AI367:AJ367" si="1134">AI366</f>
        <v>1</v>
      </c>
      <c r="AJ367" s="276">
        <f t="shared" si="1134"/>
        <v>0</v>
      </c>
      <c r="AK367" s="276">
        <f t="shared" si="1119"/>
        <v>0</v>
      </c>
      <c r="AL367" s="261" t="str">
        <f t="shared" si="1130"/>
        <v>NOTE: 7° DOWN ANGLE</v>
      </c>
    </row>
    <row r="368" spans="1:38" s="261" customFormat="1" ht="12" customHeight="1" x14ac:dyDescent="0.2">
      <c r="A368" s="262" t="s">
        <v>484</v>
      </c>
      <c r="B368" s="263" t="str">
        <f t="shared" si="1128"/>
        <v>MV100A</v>
      </c>
      <c r="C368" s="264" t="str">
        <f t="shared" si="1128"/>
        <v>(7° DOWN ANGLE)</v>
      </c>
      <c r="D368" s="265">
        <f t="shared" si="1129"/>
        <v>1000</v>
      </c>
      <c r="E368" s="265">
        <f t="shared" si="1129"/>
        <v>3000</v>
      </c>
      <c r="F368" s="264">
        <v>2.52</v>
      </c>
      <c r="G368" s="264" t="s">
        <v>67</v>
      </c>
      <c r="H368" s="266">
        <f t="shared" si="1094"/>
        <v>367.2</v>
      </c>
      <c r="I368" s="264" t="str">
        <f t="shared" si="1130"/>
        <v>390x630x580</v>
      </c>
      <c r="J368" s="264" t="str">
        <f t="shared" si="1130"/>
        <v>220</v>
      </c>
      <c r="K368" s="264" t="str">
        <f t="shared" si="1131"/>
        <v>0</v>
      </c>
      <c r="L368" s="264" t="str">
        <f t="shared" si="1131"/>
        <v>20</v>
      </c>
      <c r="M368" s="276">
        <f t="shared" si="1031"/>
        <v>0</v>
      </c>
      <c r="N368" s="276">
        <f t="shared" si="1130"/>
        <v>1</v>
      </c>
      <c r="O368" s="276">
        <f t="shared" si="1130"/>
        <v>0</v>
      </c>
      <c r="P368" s="276">
        <f t="shared" si="1130"/>
        <v>0</v>
      </c>
      <c r="Q368" s="276">
        <f t="shared" si="1130"/>
        <v>1</v>
      </c>
      <c r="R368" s="276">
        <f t="shared" si="1130"/>
        <v>1</v>
      </c>
      <c r="S368" s="276">
        <f t="shared" si="1130"/>
        <v>0</v>
      </c>
      <c r="T368" s="276">
        <f t="shared" si="1130"/>
        <v>0</v>
      </c>
      <c r="U368" s="276">
        <f t="shared" si="1130"/>
        <v>0</v>
      </c>
      <c r="V368" s="276">
        <f t="shared" si="1119"/>
        <v>0</v>
      </c>
      <c r="W368" s="276">
        <f t="shared" si="1119"/>
        <v>0</v>
      </c>
      <c r="X368" s="276">
        <f t="shared" si="1119"/>
        <v>0</v>
      </c>
      <c r="Y368" s="276">
        <f t="shared" si="1119"/>
        <v>0</v>
      </c>
      <c r="Z368" s="276">
        <f t="shared" si="1119"/>
        <v>1</v>
      </c>
      <c r="AA368" s="276">
        <f t="shared" si="1119"/>
        <v>1</v>
      </c>
      <c r="AB368" s="276">
        <f t="shared" si="1119"/>
        <v>0</v>
      </c>
      <c r="AC368" s="276">
        <f t="shared" si="1119"/>
        <v>0</v>
      </c>
      <c r="AD368" s="276">
        <f t="shared" si="1120"/>
        <v>0</v>
      </c>
      <c r="AE368" s="276">
        <f t="shared" si="1120"/>
        <v>0</v>
      </c>
      <c r="AF368" s="276">
        <f t="shared" si="1120"/>
        <v>0</v>
      </c>
      <c r="AG368" s="276">
        <f t="shared" si="1120"/>
        <v>0</v>
      </c>
      <c r="AH368" s="276">
        <f t="shared" si="1120"/>
        <v>1</v>
      </c>
      <c r="AI368" s="276">
        <f t="shared" ref="AI368:AJ368" si="1135">AI367</f>
        <v>1</v>
      </c>
      <c r="AJ368" s="276">
        <f t="shared" si="1135"/>
        <v>0</v>
      </c>
      <c r="AK368" s="276">
        <f t="shared" si="1119"/>
        <v>0</v>
      </c>
      <c r="AL368" s="261" t="str">
        <f t="shared" si="1130"/>
        <v>NOTE: 7° DOWN ANGLE</v>
      </c>
    </row>
    <row r="369" spans="1:38" s="261" customFormat="1" ht="12" customHeight="1" x14ac:dyDescent="0.2">
      <c r="A369" s="262" t="s">
        <v>484</v>
      </c>
      <c r="B369" s="263" t="str">
        <f t="shared" si="1128"/>
        <v>MV100A</v>
      </c>
      <c r="C369" s="264" t="str">
        <f t="shared" si="1128"/>
        <v>(7° DOWN ANGLE)</v>
      </c>
      <c r="D369" s="265">
        <f t="shared" si="1129"/>
        <v>1000</v>
      </c>
      <c r="E369" s="265">
        <f t="shared" si="1129"/>
        <v>3000</v>
      </c>
      <c r="F369" s="264">
        <v>2.87</v>
      </c>
      <c r="G369" s="264" t="s">
        <v>68</v>
      </c>
      <c r="H369" s="266">
        <f t="shared" si="1094"/>
        <v>326.39999999999998</v>
      </c>
      <c r="I369" s="264" t="str">
        <f t="shared" si="1130"/>
        <v>390x630x580</v>
      </c>
      <c r="J369" s="264" t="str">
        <f t="shared" si="1130"/>
        <v>220</v>
      </c>
      <c r="K369" s="264" t="str">
        <f t="shared" si="1131"/>
        <v>0</v>
      </c>
      <c r="L369" s="264" t="str">
        <f t="shared" si="1131"/>
        <v>20</v>
      </c>
      <c r="M369" s="276">
        <f t="shared" si="1031"/>
        <v>0</v>
      </c>
      <c r="N369" s="276">
        <f t="shared" si="1130"/>
        <v>1</v>
      </c>
      <c r="O369" s="276">
        <f t="shared" si="1130"/>
        <v>0</v>
      </c>
      <c r="P369" s="276">
        <f t="shared" si="1130"/>
        <v>0</v>
      </c>
      <c r="Q369" s="276">
        <f t="shared" si="1130"/>
        <v>1</v>
      </c>
      <c r="R369" s="276">
        <f t="shared" si="1130"/>
        <v>1</v>
      </c>
      <c r="S369" s="276">
        <f t="shared" si="1130"/>
        <v>0</v>
      </c>
      <c r="T369" s="276">
        <f t="shared" si="1130"/>
        <v>0</v>
      </c>
      <c r="U369" s="276">
        <f t="shared" si="1130"/>
        <v>0</v>
      </c>
      <c r="V369" s="276">
        <f t="shared" si="1119"/>
        <v>0</v>
      </c>
      <c r="W369" s="276">
        <f t="shared" si="1119"/>
        <v>0</v>
      </c>
      <c r="X369" s="276">
        <f t="shared" si="1119"/>
        <v>0</v>
      </c>
      <c r="Y369" s="276">
        <f t="shared" si="1119"/>
        <v>0</v>
      </c>
      <c r="Z369" s="276">
        <f t="shared" si="1119"/>
        <v>1</v>
      </c>
      <c r="AA369" s="276">
        <f t="shared" si="1119"/>
        <v>1</v>
      </c>
      <c r="AB369" s="276">
        <f t="shared" si="1119"/>
        <v>0</v>
      </c>
      <c r="AC369" s="276">
        <f t="shared" si="1119"/>
        <v>0</v>
      </c>
      <c r="AD369" s="276">
        <f t="shared" si="1120"/>
        <v>0</v>
      </c>
      <c r="AE369" s="276">
        <f t="shared" si="1120"/>
        <v>0</v>
      </c>
      <c r="AF369" s="276">
        <f t="shared" si="1120"/>
        <v>0</v>
      </c>
      <c r="AG369" s="276">
        <f t="shared" si="1120"/>
        <v>0</v>
      </c>
      <c r="AH369" s="276">
        <f t="shared" si="1120"/>
        <v>1</v>
      </c>
      <c r="AI369" s="276">
        <f t="shared" ref="AI369:AJ369" si="1136">AI368</f>
        <v>1</v>
      </c>
      <c r="AJ369" s="276">
        <f t="shared" si="1136"/>
        <v>0</v>
      </c>
      <c r="AK369" s="276">
        <f t="shared" si="1119"/>
        <v>0</v>
      </c>
      <c r="AL369" s="261" t="str">
        <f t="shared" si="1130"/>
        <v>NOTE: 7° DOWN ANGLE</v>
      </c>
    </row>
    <row r="370" spans="1:38" s="261" customFormat="1" ht="12" customHeight="1" x14ac:dyDescent="0.2">
      <c r="A370" s="262" t="s">
        <v>484</v>
      </c>
      <c r="B370" s="263" t="s">
        <v>72</v>
      </c>
      <c r="C370" s="264"/>
      <c r="D370" s="265">
        <v>1000</v>
      </c>
      <c r="E370" s="265">
        <v>2600</v>
      </c>
      <c r="F370" s="264">
        <v>1.03</v>
      </c>
      <c r="G370" s="264" t="s">
        <v>79</v>
      </c>
      <c r="H370" s="266">
        <f t="shared" si="1094"/>
        <v>390</v>
      </c>
      <c r="I370" s="264" t="s">
        <v>98</v>
      </c>
      <c r="J370" s="264" t="s">
        <v>88</v>
      </c>
      <c r="K370" s="264" t="s">
        <v>89</v>
      </c>
      <c r="L370" s="264" t="s">
        <v>63</v>
      </c>
      <c r="M370" s="276">
        <f t="shared" si="1031"/>
        <v>0</v>
      </c>
      <c r="N370" s="276">
        <f t="shared" ref="N370:U370" si="1137">N369</f>
        <v>1</v>
      </c>
      <c r="O370" s="276">
        <f t="shared" si="1137"/>
        <v>0</v>
      </c>
      <c r="P370" s="276">
        <f t="shared" si="1137"/>
        <v>0</v>
      </c>
      <c r="Q370" s="276">
        <f t="shared" si="1137"/>
        <v>1</v>
      </c>
      <c r="R370" s="276">
        <f t="shared" si="1137"/>
        <v>1</v>
      </c>
      <c r="S370" s="276">
        <f t="shared" si="1137"/>
        <v>0</v>
      </c>
      <c r="T370" s="276">
        <f t="shared" si="1137"/>
        <v>0</v>
      </c>
      <c r="U370" s="276">
        <f t="shared" si="1137"/>
        <v>0</v>
      </c>
      <c r="V370" s="276">
        <f t="shared" si="1119"/>
        <v>0</v>
      </c>
      <c r="W370" s="276">
        <f t="shared" si="1119"/>
        <v>0</v>
      </c>
      <c r="X370" s="276">
        <f t="shared" si="1119"/>
        <v>0</v>
      </c>
      <c r="Y370" s="276">
        <f t="shared" si="1119"/>
        <v>0</v>
      </c>
      <c r="Z370" s="276">
        <f t="shared" si="1119"/>
        <v>1</v>
      </c>
      <c r="AA370" s="276">
        <f t="shared" si="1119"/>
        <v>1</v>
      </c>
      <c r="AB370" s="276">
        <f t="shared" si="1119"/>
        <v>0</v>
      </c>
      <c r="AC370" s="276">
        <f t="shared" si="1119"/>
        <v>0</v>
      </c>
      <c r="AD370" s="276">
        <f t="shared" si="1120"/>
        <v>0</v>
      </c>
      <c r="AE370" s="276">
        <f t="shared" si="1120"/>
        <v>0</v>
      </c>
      <c r="AF370" s="276">
        <f t="shared" si="1120"/>
        <v>0</v>
      </c>
      <c r="AG370" s="276">
        <f t="shared" si="1120"/>
        <v>0</v>
      </c>
      <c r="AH370" s="276">
        <f t="shared" si="1120"/>
        <v>1</v>
      </c>
      <c r="AI370" s="276">
        <f t="shared" ref="AI370:AJ370" si="1138">AI369</f>
        <v>1</v>
      </c>
      <c r="AJ370" s="276">
        <f t="shared" si="1138"/>
        <v>0</v>
      </c>
      <c r="AK370" s="276">
        <f t="shared" si="1119"/>
        <v>0</v>
      </c>
    </row>
    <row r="371" spans="1:38" s="261" customFormat="1" ht="12" customHeight="1" x14ac:dyDescent="0.2">
      <c r="A371" s="262" t="s">
        <v>484</v>
      </c>
      <c r="B371" s="263" t="str">
        <f>B370</f>
        <v>HCQ138</v>
      </c>
      <c r="C371" s="264"/>
      <c r="D371" s="265">
        <f t="shared" ref="D371:E375" si="1139">D370</f>
        <v>1000</v>
      </c>
      <c r="E371" s="265">
        <f t="shared" si="1139"/>
        <v>2600</v>
      </c>
      <c r="F371" s="264">
        <v>1.28</v>
      </c>
      <c r="G371" s="264" t="str">
        <f>G370</f>
        <v>0,15</v>
      </c>
      <c r="H371" s="266">
        <f t="shared" si="1094"/>
        <v>390</v>
      </c>
      <c r="I371" s="264" t="str">
        <f t="shared" ref="I371:U375" si="1140">I370</f>
        <v>504x619x616</v>
      </c>
      <c r="J371" s="264" t="str">
        <f t="shared" si="1140"/>
        <v>200</v>
      </c>
      <c r="K371" s="264" t="str">
        <f t="shared" ref="K371:L375" si="1141">K370</f>
        <v>165</v>
      </c>
      <c r="L371" s="264" t="str">
        <f t="shared" si="1141"/>
        <v>25</v>
      </c>
      <c r="M371" s="276">
        <f t="shared" si="1031"/>
        <v>0</v>
      </c>
      <c r="N371" s="276">
        <f t="shared" si="1140"/>
        <v>1</v>
      </c>
      <c r="O371" s="276">
        <f t="shared" si="1140"/>
        <v>0</v>
      </c>
      <c r="P371" s="276">
        <f t="shared" si="1140"/>
        <v>0</v>
      </c>
      <c r="Q371" s="276">
        <f t="shared" si="1140"/>
        <v>1</v>
      </c>
      <c r="R371" s="276">
        <f t="shared" si="1140"/>
        <v>1</v>
      </c>
      <c r="S371" s="276">
        <f t="shared" si="1140"/>
        <v>0</v>
      </c>
      <c r="T371" s="276">
        <f t="shared" si="1140"/>
        <v>0</v>
      </c>
      <c r="U371" s="276">
        <f t="shared" si="1140"/>
        <v>0</v>
      </c>
      <c r="V371" s="276">
        <f t="shared" si="1119"/>
        <v>0</v>
      </c>
      <c r="W371" s="276">
        <f t="shared" si="1119"/>
        <v>0</v>
      </c>
      <c r="X371" s="276">
        <f t="shared" si="1119"/>
        <v>0</v>
      </c>
      <c r="Y371" s="276">
        <f t="shared" si="1119"/>
        <v>0</v>
      </c>
      <c r="Z371" s="276">
        <f t="shared" si="1119"/>
        <v>1</v>
      </c>
      <c r="AA371" s="276">
        <f t="shared" si="1119"/>
        <v>1</v>
      </c>
      <c r="AB371" s="276">
        <f t="shared" si="1119"/>
        <v>0</v>
      </c>
      <c r="AC371" s="276">
        <f t="shared" si="1119"/>
        <v>0</v>
      </c>
      <c r="AD371" s="276">
        <f t="shared" si="1120"/>
        <v>0</v>
      </c>
      <c r="AE371" s="276">
        <f t="shared" si="1120"/>
        <v>0</v>
      </c>
      <c r="AF371" s="276">
        <f t="shared" si="1120"/>
        <v>0</v>
      </c>
      <c r="AG371" s="276">
        <f t="shared" si="1120"/>
        <v>0</v>
      </c>
      <c r="AH371" s="276">
        <f t="shared" si="1120"/>
        <v>1</v>
      </c>
      <c r="AI371" s="276">
        <f t="shared" ref="AI371:AJ371" si="1142">AI370</f>
        <v>1</v>
      </c>
      <c r="AJ371" s="276">
        <f t="shared" si="1142"/>
        <v>0</v>
      </c>
      <c r="AK371" s="276">
        <f t="shared" si="1119"/>
        <v>0</v>
      </c>
    </row>
    <row r="372" spans="1:38" s="261" customFormat="1" ht="12" customHeight="1" x14ac:dyDescent="0.2">
      <c r="A372" s="262" t="s">
        <v>484</v>
      </c>
      <c r="B372" s="263" t="str">
        <f>B371</f>
        <v>HCQ138</v>
      </c>
      <c r="C372" s="264"/>
      <c r="D372" s="265">
        <f t="shared" si="1139"/>
        <v>1000</v>
      </c>
      <c r="E372" s="265">
        <f t="shared" si="1139"/>
        <v>2600</v>
      </c>
      <c r="F372" s="264">
        <v>1.5</v>
      </c>
      <c r="G372" s="264" t="str">
        <f>G371</f>
        <v>0,15</v>
      </c>
      <c r="H372" s="266">
        <f t="shared" si="1094"/>
        <v>390</v>
      </c>
      <c r="I372" s="264" t="str">
        <f t="shared" si="1140"/>
        <v>504x619x616</v>
      </c>
      <c r="J372" s="264" t="str">
        <f t="shared" si="1140"/>
        <v>200</v>
      </c>
      <c r="K372" s="264" t="str">
        <f t="shared" si="1141"/>
        <v>165</v>
      </c>
      <c r="L372" s="264" t="str">
        <f t="shared" si="1141"/>
        <v>25</v>
      </c>
      <c r="M372" s="276">
        <f t="shared" si="1031"/>
        <v>0</v>
      </c>
      <c r="N372" s="276">
        <f t="shared" si="1140"/>
        <v>1</v>
      </c>
      <c r="O372" s="276">
        <f t="shared" si="1140"/>
        <v>0</v>
      </c>
      <c r="P372" s="276">
        <f t="shared" si="1140"/>
        <v>0</v>
      </c>
      <c r="Q372" s="276">
        <f t="shared" si="1140"/>
        <v>1</v>
      </c>
      <c r="R372" s="276">
        <f t="shared" si="1140"/>
        <v>1</v>
      </c>
      <c r="S372" s="276">
        <f t="shared" si="1140"/>
        <v>0</v>
      </c>
      <c r="T372" s="276">
        <f t="shared" si="1140"/>
        <v>0</v>
      </c>
      <c r="U372" s="276">
        <f t="shared" si="1140"/>
        <v>0</v>
      </c>
      <c r="V372" s="276">
        <f t="shared" si="1119"/>
        <v>0</v>
      </c>
      <c r="W372" s="276">
        <f t="shared" si="1119"/>
        <v>0</v>
      </c>
      <c r="X372" s="276">
        <f t="shared" si="1119"/>
        <v>0</v>
      </c>
      <c r="Y372" s="276">
        <f t="shared" si="1119"/>
        <v>0</v>
      </c>
      <c r="Z372" s="276">
        <f t="shared" si="1119"/>
        <v>1</v>
      </c>
      <c r="AA372" s="276">
        <f t="shared" si="1119"/>
        <v>1</v>
      </c>
      <c r="AB372" s="276">
        <f t="shared" si="1119"/>
        <v>0</v>
      </c>
      <c r="AC372" s="276">
        <f t="shared" si="1119"/>
        <v>0</v>
      </c>
      <c r="AD372" s="276">
        <f t="shared" si="1120"/>
        <v>0</v>
      </c>
      <c r="AE372" s="276">
        <f t="shared" si="1120"/>
        <v>0</v>
      </c>
      <c r="AF372" s="276">
        <f t="shared" si="1120"/>
        <v>0</v>
      </c>
      <c r="AG372" s="276">
        <f t="shared" si="1120"/>
        <v>0</v>
      </c>
      <c r="AH372" s="276">
        <f t="shared" si="1120"/>
        <v>1</v>
      </c>
      <c r="AI372" s="276">
        <f t="shared" ref="AI372:AJ372" si="1143">AI371</f>
        <v>1</v>
      </c>
      <c r="AJ372" s="276">
        <f t="shared" si="1143"/>
        <v>0</v>
      </c>
      <c r="AK372" s="276">
        <f t="shared" si="1119"/>
        <v>0</v>
      </c>
    </row>
    <row r="373" spans="1:38" s="261" customFormat="1" ht="12" customHeight="1" x14ac:dyDescent="0.2">
      <c r="A373" s="262" t="s">
        <v>484</v>
      </c>
      <c r="B373" s="263" t="str">
        <f>B372</f>
        <v>HCQ138</v>
      </c>
      <c r="C373" s="264"/>
      <c r="D373" s="265">
        <f t="shared" si="1139"/>
        <v>1000</v>
      </c>
      <c r="E373" s="265">
        <f t="shared" si="1139"/>
        <v>2600</v>
      </c>
      <c r="F373" s="264">
        <v>2.0299999999999998</v>
      </c>
      <c r="G373" s="264" t="str">
        <f>G372</f>
        <v>0,15</v>
      </c>
      <c r="H373" s="266">
        <f t="shared" si="1094"/>
        <v>390</v>
      </c>
      <c r="I373" s="264" t="str">
        <f t="shared" si="1140"/>
        <v>504x619x616</v>
      </c>
      <c r="J373" s="264" t="str">
        <f t="shared" si="1140"/>
        <v>200</v>
      </c>
      <c r="K373" s="264" t="str">
        <f t="shared" si="1141"/>
        <v>165</v>
      </c>
      <c r="L373" s="264" t="str">
        <f t="shared" si="1141"/>
        <v>25</v>
      </c>
      <c r="M373" s="276">
        <f t="shared" si="1031"/>
        <v>0</v>
      </c>
      <c r="N373" s="276">
        <f t="shared" si="1140"/>
        <v>1</v>
      </c>
      <c r="O373" s="276">
        <f t="shared" si="1140"/>
        <v>0</v>
      </c>
      <c r="P373" s="276">
        <f t="shared" si="1140"/>
        <v>0</v>
      </c>
      <c r="Q373" s="276">
        <f t="shared" si="1140"/>
        <v>1</v>
      </c>
      <c r="R373" s="276">
        <f t="shared" si="1140"/>
        <v>1</v>
      </c>
      <c r="S373" s="276">
        <f t="shared" si="1140"/>
        <v>0</v>
      </c>
      <c r="T373" s="276">
        <f t="shared" si="1140"/>
        <v>0</v>
      </c>
      <c r="U373" s="276">
        <f t="shared" si="1140"/>
        <v>0</v>
      </c>
      <c r="V373" s="276">
        <f t="shared" si="1119"/>
        <v>0</v>
      </c>
      <c r="W373" s="276">
        <f t="shared" si="1119"/>
        <v>0</v>
      </c>
      <c r="X373" s="276">
        <f t="shared" si="1119"/>
        <v>0</v>
      </c>
      <c r="Y373" s="276">
        <f t="shared" si="1119"/>
        <v>0</v>
      </c>
      <c r="Z373" s="276">
        <f t="shared" si="1119"/>
        <v>1</v>
      </c>
      <c r="AA373" s="276">
        <f t="shared" si="1119"/>
        <v>1</v>
      </c>
      <c r="AB373" s="276">
        <f t="shared" si="1119"/>
        <v>0</v>
      </c>
      <c r="AC373" s="276">
        <f t="shared" si="1119"/>
        <v>0</v>
      </c>
      <c r="AD373" s="276">
        <f t="shared" si="1120"/>
        <v>0</v>
      </c>
      <c r="AE373" s="276">
        <f t="shared" si="1120"/>
        <v>0</v>
      </c>
      <c r="AF373" s="276">
        <f t="shared" si="1120"/>
        <v>0</v>
      </c>
      <c r="AG373" s="276">
        <f t="shared" si="1120"/>
        <v>0</v>
      </c>
      <c r="AH373" s="276">
        <f t="shared" si="1120"/>
        <v>1</v>
      </c>
      <c r="AI373" s="276">
        <f t="shared" ref="AI373:AJ373" si="1144">AI372</f>
        <v>1</v>
      </c>
      <c r="AJ373" s="276">
        <f t="shared" si="1144"/>
        <v>0</v>
      </c>
      <c r="AK373" s="276">
        <f t="shared" si="1119"/>
        <v>0</v>
      </c>
    </row>
    <row r="374" spans="1:38" s="261" customFormat="1" ht="12" customHeight="1" x14ac:dyDescent="0.2">
      <c r="A374" s="262" t="s">
        <v>484</v>
      </c>
      <c r="B374" s="263" t="str">
        <f>B373</f>
        <v>HCQ138</v>
      </c>
      <c r="C374" s="264"/>
      <c r="D374" s="265">
        <f t="shared" si="1139"/>
        <v>1000</v>
      </c>
      <c r="E374" s="265">
        <f t="shared" si="1139"/>
        <v>2600</v>
      </c>
      <c r="F374" s="264">
        <v>2.48</v>
      </c>
      <c r="G374" s="264" t="str">
        <f>G373</f>
        <v>0,15</v>
      </c>
      <c r="H374" s="266">
        <f t="shared" si="1094"/>
        <v>390</v>
      </c>
      <c r="I374" s="264" t="str">
        <f t="shared" si="1140"/>
        <v>504x619x616</v>
      </c>
      <c r="J374" s="264" t="str">
        <f t="shared" si="1140"/>
        <v>200</v>
      </c>
      <c r="K374" s="264" t="str">
        <f t="shared" si="1141"/>
        <v>165</v>
      </c>
      <c r="L374" s="264" t="str">
        <f t="shared" si="1141"/>
        <v>25</v>
      </c>
      <c r="M374" s="276">
        <f t="shared" si="1031"/>
        <v>0</v>
      </c>
      <c r="N374" s="276">
        <f t="shared" si="1140"/>
        <v>1</v>
      </c>
      <c r="O374" s="276">
        <f t="shared" si="1140"/>
        <v>0</v>
      </c>
      <c r="P374" s="276">
        <f t="shared" si="1140"/>
        <v>0</v>
      </c>
      <c r="Q374" s="276">
        <f t="shared" si="1140"/>
        <v>1</v>
      </c>
      <c r="R374" s="276">
        <f t="shared" si="1140"/>
        <v>1</v>
      </c>
      <c r="S374" s="276">
        <f t="shared" si="1140"/>
        <v>0</v>
      </c>
      <c r="T374" s="276">
        <f t="shared" si="1140"/>
        <v>0</v>
      </c>
      <c r="U374" s="276">
        <f t="shared" si="1140"/>
        <v>0</v>
      </c>
      <c r="V374" s="276">
        <f t="shared" si="1119"/>
        <v>0</v>
      </c>
      <c r="W374" s="276">
        <f t="shared" si="1119"/>
        <v>0</v>
      </c>
      <c r="X374" s="276">
        <f t="shared" si="1119"/>
        <v>0</v>
      </c>
      <c r="Y374" s="276">
        <f t="shared" si="1119"/>
        <v>0</v>
      </c>
      <c r="Z374" s="276">
        <f t="shared" si="1119"/>
        <v>1</v>
      </c>
      <c r="AA374" s="276">
        <f t="shared" si="1119"/>
        <v>1</v>
      </c>
      <c r="AB374" s="276">
        <f t="shared" si="1119"/>
        <v>0</v>
      </c>
      <c r="AC374" s="276">
        <f t="shared" si="1119"/>
        <v>0</v>
      </c>
      <c r="AD374" s="276">
        <f t="shared" si="1120"/>
        <v>0</v>
      </c>
      <c r="AE374" s="276">
        <f t="shared" si="1120"/>
        <v>0</v>
      </c>
      <c r="AF374" s="276">
        <f t="shared" si="1120"/>
        <v>0</v>
      </c>
      <c r="AG374" s="276">
        <f t="shared" si="1120"/>
        <v>0</v>
      </c>
      <c r="AH374" s="276">
        <f t="shared" si="1120"/>
        <v>1</v>
      </c>
      <c r="AI374" s="276">
        <f t="shared" ref="AI374:AJ374" si="1145">AI373</f>
        <v>1</v>
      </c>
      <c r="AJ374" s="276">
        <f t="shared" si="1145"/>
        <v>0</v>
      </c>
      <c r="AK374" s="276">
        <f t="shared" si="1119"/>
        <v>0</v>
      </c>
    </row>
    <row r="375" spans="1:38" s="261" customFormat="1" ht="12" customHeight="1" x14ac:dyDescent="0.2">
      <c r="A375" s="262" t="s">
        <v>484</v>
      </c>
      <c r="B375" s="263" t="str">
        <f>B374</f>
        <v>HCQ138</v>
      </c>
      <c r="C375" s="264"/>
      <c r="D375" s="265">
        <f t="shared" si="1139"/>
        <v>1000</v>
      </c>
      <c r="E375" s="265">
        <f t="shared" si="1139"/>
        <v>2600</v>
      </c>
      <c r="F375" s="264">
        <v>2.95</v>
      </c>
      <c r="G375" s="264" t="s">
        <v>80</v>
      </c>
      <c r="H375" s="266">
        <f t="shared" si="1094"/>
        <v>345.8</v>
      </c>
      <c r="I375" s="264" t="str">
        <f t="shared" si="1140"/>
        <v>504x619x616</v>
      </c>
      <c r="J375" s="264" t="str">
        <f t="shared" si="1140"/>
        <v>200</v>
      </c>
      <c r="K375" s="264" t="str">
        <f t="shared" si="1141"/>
        <v>165</v>
      </c>
      <c r="L375" s="264" t="str">
        <f t="shared" si="1141"/>
        <v>25</v>
      </c>
      <c r="M375" s="276">
        <f t="shared" si="1031"/>
        <v>0</v>
      </c>
      <c r="N375" s="276">
        <f t="shared" si="1140"/>
        <v>1</v>
      </c>
      <c r="O375" s="276">
        <f t="shared" si="1140"/>
        <v>0</v>
      </c>
      <c r="P375" s="276">
        <f t="shared" si="1140"/>
        <v>0</v>
      </c>
      <c r="Q375" s="276">
        <f t="shared" si="1140"/>
        <v>1</v>
      </c>
      <c r="R375" s="276">
        <f t="shared" si="1140"/>
        <v>1</v>
      </c>
      <c r="S375" s="276">
        <f t="shared" si="1140"/>
        <v>0</v>
      </c>
      <c r="T375" s="276">
        <f t="shared" si="1140"/>
        <v>0</v>
      </c>
      <c r="U375" s="276">
        <f t="shared" si="1140"/>
        <v>0</v>
      </c>
      <c r="V375" s="276">
        <f t="shared" si="1119"/>
        <v>0</v>
      </c>
      <c r="W375" s="276">
        <f t="shared" si="1119"/>
        <v>0</v>
      </c>
      <c r="X375" s="276">
        <f t="shared" si="1119"/>
        <v>0</v>
      </c>
      <c r="Y375" s="276">
        <f t="shared" si="1119"/>
        <v>0</v>
      </c>
      <c r="Z375" s="276">
        <f t="shared" si="1119"/>
        <v>1</v>
      </c>
      <c r="AA375" s="276">
        <f t="shared" si="1119"/>
        <v>1</v>
      </c>
      <c r="AB375" s="276">
        <f t="shared" si="1119"/>
        <v>0</v>
      </c>
      <c r="AC375" s="276">
        <f t="shared" si="1119"/>
        <v>0</v>
      </c>
      <c r="AD375" s="276">
        <f t="shared" si="1120"/>
        <v>0</v>
      </c>
      <c r="AE375" s="276">
        <f t="shared" si="1120"/>
        <v>0</v>
      </c>
      <c r="AF375" s="276">
        <f t="shared" si="1120"/>
        <v>0</v>
      </c>
      <c r="AG375" s="276">
        <f t="shared" si="1120"/>
        <v>0</v>
      </c>
      <c r="AH375" s="276">
        <f t="shared" si="1120"/>
        <v>1</v>
      </c>
      <c r="AI375" s="276">
        <f t="shared" ref="AI375:AJ375" si="1146">AI374</f>
        <v>1</v>
      </c>
      <c r="AJ375" s="276">
        <f t="shared" si="1146"/>
        <v>0</v>
      </c>
      <c r="AK375" s="276">
        <f t="shared" si="1119"/>
        <v>0</v>
      </c>
    </row>
    <row r="376" spans="1:38" s="261" customFormat="1" ht="12" customHeight="1" x14ac:dyDescent="0.2">
      <c r="A376" s="262" t="s">
        <v>484</v>
      </c>
      <c r="B376" s="263" t="s">
        <v>75</v>
      </c>
      <c r="C376" s="264" t="s">
        <v>535</v>
      </c>
      <c r="D376" s="265">
        <v>1000</v>
      </c>
      <c r="E376" s="265">
        <v>2600</v>
      </c>
      <c r="F376" s="264">
        <v>1.095</v>
      </c>
      <c r="G376" s="264" t="s">
        <v>79</v>
      </c>
      <c r="H376" s="266">
        <f t="shared" si="1094"/>
        <v>390</v>
      </c>
      <c r="I376" s="264" t="s">
        <v>100</v>
      </c>
      <c r="J376" s="264" t="s">
        <v>88</v>
      </c>
      <c r="K376" s="264" t="s">
        <v>104</v>
      </c>
      <c r="L376" s="264" t="s">
        <v>63</v>
      </c>
      <c r="M376" s="276">
        <f t="shared" si="1031"/>
        <v>0</v>
      </c>
      <c r="N376" s="276">
        <f t="shared" ref="N376:U376" si="1147">N375</f>
        <v>1</v>
      </c>
      <c r="O376" s="276">
        <f t="shared" si="1147"/>
        <v>0</v>
      </c>
      <c r="P376" s="276">
        <f t="shared" si="1147"/>
        <v>0</v>
      </c>
      <c r="Q376" s="276">
        <f t="shared" si="1147"/>
        <v>1</v>
      </c>
      <c r="R376" s="276">
        <f t="shared" si="1147"/>
        <v>1</v>
      </c>
      <c r="S376" s="276">
        <f t="shared" si="1147"/>
        <v>0</v>
      </c>
      <c r="T376" s="276">
        <f t="shared" si="1147"/>
        <v>0</v>
      </c>
      <c r="U376" s="276">
        <f t="shared" si="1147"/>
        <v>0</v>
      </c>
      <c r="V376" s="276">
        <f t="shared" si="1119"/>
        <v>0</v>
      </c>
      <c r="W376" s="276">
        <f t="shared" si="1119"/>
        <v>0</v>
      </c>
      <c r="X376" s="276">
        <f t="shared" si="1119"/>
        <v>0</v>
      </c>
      <c r="Y376" s="276">
        <f t="shared" si="1119"/>
        <v>0</v>
      </c>
      <c r="Z376" s="276">
        <f t="shared" si="1119"/>
        <v>1</v>
      </c>
      <c r="AA376" s="276">
        <f t="shared" si="1119"/>
        <v>1</v>
      </c>
      <c r="AB376" s="276">
        <f t="shared" si="1119"/>
        <v>0</v>
      </c>
      <c r="AC376" s="276">
        <f t="shared" si="1119"/>
        <v>0</v>
      </c>
      <c r="AD376" s="276">
        <f t="shared" ref="AD376:AH389" si="1148">AD375</f>
        <v>0</v>
      </c>
      <c r="AE376" s="276">
        <f t="shared" si="1148"/>
        <v>0</v>
      </c>
      <c r="AF376" s="276">
        <f t="shared" si="1148"/>
        <v>0</v>
      </c>
      <c r="AG376" s="276">
        <f t="shared" si="1148"/>
        <v>0</v>
      </c>
      <c r="AH376" s="276">
        <f t="shared" si="1148"/>
        <v>1</v>
      </c>
      <c r="AI376" s="276">
        <f t="shared" ref="AI376:AJ376" si="1149">AI375</f>
        <v>1</v>
      </c>
      <c r="AJ376" s="276">
        <f t="shared" si="1149"/>
        <v>0</v>
      </c>
      <c r="AK376" s="276">
        <f t="shared" si="1119"/>
        <v>0</v>
      </c>
      <c r="AL376" s="264" t="s">
        <v>536</v>
      </c>
    </row>
    <row r="377" spans="1:38" s="261" customFormat="1" ht="12" customHeight="1" x14ac:dyDescent="0.2">
      <c r="A377" s="262" t="s">
        <v>484</v>
      </c>
      <c r="B377" s="263" t="str">
        <f t="shared" ref="B377:C381" si="1150">B376</f>
        <v>HCA138</v>
      </c>
      <c r="C377" s="264" t="str">
        <f t="shared" si="1150"/>
        <v>(7° DOWN ANGLE)</v>
      </c>
      <c r="D377" s="265">
        <f t="shared" ref="D377:E381" si="1151">D376</f>
        <v>1000</v>
      </c>
      <c r="E377" s="265">
        <f t="shared" si="1151"/>
        <v>2600</v>
      </c>
      <c r="F377" s="264">
        <v>1.28</v>
      </c>
      <c r="G377" s="264" t="str">
        <f>G376</f>
        <v>0,15</v>
      </c>
      <c r="H377" s="266">
        <f t="shared" si="1094"/>
        <v>390</v>
      </c>
      <c r="I377" s="264" t="str">
        <f t="shared" ref="I377:AL381" si="1152">I376</f>
        <v>530x660x616</v>
      </c>
      <c r="J377" s="264" t="str">
        <f t="shared" si="1152"/>
        <v>200</v>
      </c>
      <c r="K377" s="264" t="str">
        <f t="shared" ref="K377:L381" si="1153">K376</f>
        <v>185</v>
      </c>
      <c r="L377" s="264" t="str">
        <f t="shared" si="1153"/>
        <v>25</v>
      </c>
      <c r="M377" s="276">
        <f t="shared" si="1031"/>
        <v>0</v>
      </c>
      <c r="N377" s="276">
        <f t="shared" si="1152"/>
        <v>1</v>
      </c>
      <c r="O377" s="276">
        <f t="shared" si="1152"/>
        <v>0</v>
      </c>
      <c r="P377" s="276">
        <f t="shared" si="1152"/>
        <v>0</v>
      </c>
      <c r="Q377" s="276">
        <f t="shared" si="1152"/>
        <v>1</v>
      </c>
      <c r="R377" s="276">
        <f t="shared" si="1152"/>
        <v>1</v>
      </c>
      <c r="S377" s="276">
        <f t="shared" si="1152"/>
        <v>0</v>
      </c>
      <c r="T377" s="276">
        <f t="shared" si="1152"/>
        <v>0</v>
      </c>
      <c r="U377" s="276">
        <f t="shared" si="1152"/>
        <v>0</v>
      </c>
      <c r="V377" s="276">
        <f t="shared" si="1119"/>
        <v>0</v>
      </c>
      <c r="W377" s="276">
        <f t="shared" si="1119"/>
        <v>0</v>
      </c>
      <c r="X377" s="276">
        <f t="shared" si="1119"/>
        <v>0</v>
      </c>
      <c r="Y377" s="276">
        <f t="shared" si="1119"/>
        <v>0</v>
      </c>
      <c r="Z377" s="276">
        <f t="shared" si="1119"/>
        <v>1</v>
      </c>
      <c r="AA377" s="276">
        <f t="shared" si="1119"/>
        <v>1</v>
      </c>
      <c r="AB377" s="276">
        <f t="shared" si="1119"/>
        <v>0</v>
      </c>
      <c r="AC377" s="276">
        <f t="shared" si="1119"/>
        <v>0</v>
      </c>
      <c r="AD377" s="276">
        <f t="shared" si="1148"/>
        <v>0</v>
      </c>
      <c r="AE377" s="276">
        <f t="shared" si="1148"/>
        <v>0</v>
      </c>
      <c r="AF377" s="276">
        <f t="shared" si="1148"/>
        <v>0</v>
      </c>
      <c r="AG377" s="276">
        <f t="shared" si="1148"/>
        <v>0</v>
      </c>
      <c r="AH377" s="276">
        <f t="shared" si="1148"/>
        <v>1</v>
      </c>
      <c r="AI377" s="276">
        <f t="shared" ref="AI377:AJ377" si="1154">AI376</f>
        <v>1</v>
      </c>
      <c r="AJ377" s="276">
        <f t="shared" si="1154"/>
        <v>0</v>
      </c>
      <c r="AK377" s="276">
        <f t="shared" si="1119"/>
        <v>0</v>
      </c>
      <c r="AL377" s="264" t="str">
        <f>AL376</f>
        <v>NOTE: 7° DOWN ANGLE</v>
      </c>
    </row>
    <row r="378" spans="1:38" s="261" customFormat="1" ht="12" customHeight="1" x14ac:dyDescent="0.2">
      <c r="A378" s="262" t="s">
        <v>484</v>
      </c>
      <c r="B378" s="263" t="str">
        <f t="shared" si="1150"/>
        <v>HCA138</v>
      </c>
      <c r="C378" s="264" t="str">
        <f t="shared" si="1150"/>
        <v>(7° DOWN ANGLE)</v>
      </c>
      <c r="D378" s="265">
        <f t="shared" si="1151"/>
        <v>1000</v>
      </c>
      <c r="E378" s="265">
        <f t="shared" si="1151"/>
        <v>2600</v>
      </c>
      <c r="F378" s="264">
        <v>1.5</v>
      </c>
      <c r="G378" s="264" t="str">
        <f>G377</f>
        <v>0,15</v>
      </c>
      <c r="H378" s="266">
        <f t="shared" si="1094"/>
        <v>390</v>
      </c>
      <c r="I378" s="264" t="str">
        <f t="shared" si="1152"/>
        <v>530x660x616</v>
      </c>
      <c r="J378" s="264" t="str">
        <f t="shared" si="1152"/>
        <v>200</v>
      </c>
      <c r="K378" s="264" t="str">
        <f t="shared" si="1153"/>
        <v>185</v>
      </c>
      <c r="L378" s="264" t="str">
        <f t="shared" si="1153"/>
        <v>25</v>
      </c>
      <c r="M378" s="276">
        <f t="shared" si="1031"/>
        <v>0</v>
      </c>
      <c r="N378" s="276">
        <f t="shared" si="1152"/>
        <v>1</v>
      </c>
      <c r="O378" s="276">
        <f t="shared" si="1152"/>
        <v>0</v>
      </c>
      <c r="P378" s="276">
        <f t="shared" si="1152"/>
        <v>0</v>
      </c>
      <c r="Q378" s="276">
        <f t="shared" si="1152"/>
        <v>1</v>
      </c>
      <c r="R378" s="276">
        <f t="shared" si="1152"/>
        <v>1</v>
      </c>
      <c r="S378" s="276">
        <f t="shared" si="1152"/>
        <v>0</v>
      </c>
      <c r="T378" s="276">
        <f t="shared" si="1152"/>
        <v>0</v>
      </c>
      <c r="U378" s="276">
        <f t="shared" si="1152"/>
        <v>0</v>
      </c>
      <c r="V378" s="276">
        <f t="shared" si="1119"/>
        <v>0</v>
      </c>
      <c r="W378" s="276">
        <f t="shared" si="1119"/>
        <v>0</v>
      </c>
      <c r="X378" s="276">
        <f t="shared" si="1119"/>
        <v>0</v>
      </c>
      <c r="Y378" s="276">
        <f t="shared" si="1119"/>
        <v>0</v>
      </c>
      <c r="Z378" s="276">
        <f t="shared" si="1119"/>
        <v>1</v>
      </c>
      <c r="AA378" s="276">
        <f t="shared" si="1119"/>
        <v>1</v>
      </c>
      <c r="AB378" s="276">
        <f t="shared" si="1119"/>
        <v>0</v>
      </c>
      <c r="AC378" s="276">
        <f t="shared" si="1119"/>
        <v>0</v>
      </c>
      <c r="AD378" s="276">
        <f t="shared" si="1148"/>
        <v>0</v>
      </c>
      <c r="AE378" s="276">
        <f t="shared" si="1148"/>
        <v>0</v>
      </c>
      <c r="AF378" s="276">
        <f t="shared" si="1148"/>
        <v>0</v>
      </c>
      <c r="AG378" s="276">
        <f t="shared" si="1148"/>
        <v>0</v>
      </c>
      <c r="AH378" s="276">
        <f t="shared" si="1148"/>
        <v>1</v>
      </c>
      <c r="AI378" s="276">
        <f t="shared" ref="AI378:AJ378" si="1155">AI377</f>
        <v>1</v>
      </c>
      <c r="AJ378" s="276">
        <f t="shared" si="1155"/>
        <v>0</v>
      </c>
      <c r="AK378" s="276">
        <f t="shared" si="1119"/>
        <v>0</v>
      </c>
      <c r="AL378" s="264" t="str">
        <f t="shared" si="1152"/>
        <v>NOTE: 7° DOWN ANGLE</v>
      </c>
    </row>
    <row r="379" spans="1:38" s="261" customFormat="1" ht="12" customHeight="1" x14ac:dyDescent="0.2">
      <c r="A379" s="262" t="s">
        <v>484</v>
      </c>
      <c r="B379" s="263" t="str">
        <f t="shared" si="1150"/>
        <v>HCA138</v>
      </c>
      <c r="C379" s="264" t="str">
        <f t="shared" si="1150"/>
        <v>(7° DOWN ANGLE)</v>
      </c>
      <c r="D379" s="265">
        <f t="shared" si="1151"/>
        <v>1000</v>
      </c>
      <c r="E379" s="265">
        <f t="shared" si="1151"/>
        <v>2600</v>
      </c>
      <c r="F379" s="264">
        <v>2.0299999999999998</v>
      </c>
      <c r="G379" s="264" t="str">
        <f>G378</f>
        <v>0,15</v>
      </c>
      <c r="H379" s="266">
        <f t="shared" si="1094"/>
        <v>390</v>
      </c>
      <c r="I379" s="264" t="str">
        <f t="shared" si="1152"/>
        <v>530x660x616</v>
      </c>
      <c r="J379" s="264" t="str">
        <f t="shared" si="1152"/>
        <v>200</v>
      </c>
      <c r="K379" s="264" t="str">
        <f t="shared" si="1153"/>
        <v>185</v>
      </c>
      <c r="L379" s="264" t="str">
        <f t="shared" si="1153"/>
        <v>25</v>
      </c>
      <c r="M379" s="276">
        <f t="shared" si="1031"/>
        <v>0</v>
      </c>
      <c r="N379" s="276">
        <f t="shared" si="1152"/>
        <v>1</v>
      </c>
      <c r="O379" s="276">
        <f t="shared" si="1152"/>
        <v>0</v>
      </c>
      <c r="P379" s="276">
        <f t="shared" si="1152"/>
        <v>0</v>
      </c>
      <c r="Q379" s="276">
        <f t="shared" si="1152"/>
        <v>1</v>
      </c>
      <c r="R379" s="276">
        <f t="shared" si="1152"/>
        <v>1</v>
      </c>
      <c r="S379" s="276">
        <f t="shared" si="1152"/>
        <v>0</v>
      </c>
      <c r="T379" s="276">
        <f t="shared" si="1152"/>
        <v>0</v>
      </c>
      <c r="U379" s="276">
        <f t="shared" si="1152"/>
        <v>0</v>
      </c>
      <c r="V379" s="276">
        <f t="shared" si="1119"/>
        <v>0</v>
      </c>
      <c r="W379" s="276">
        <f t="shared" si="1119"/>
        <v>0</v>
      </c>
      <c r="X379" s="276">
        <f t="shared" si="1119"/>
        <v>0</v>
      </c>
      <c r="Y379" s="276">
        <f t="shared" si="1119"/>
        <v>0</v>
      </c>
      <c r="Z379" s="276">
        <f t="shared" si="1119"/>
        <v>1</v>
      </c>
      <c r="AA379" s="276">
        <f t="shared" si="1119"/>
        <v>1</v>
      </c>
      <c r="AB379" s="276">
        <f t="shared" si="1119"/>
        <v>0</v>
      </c>
      <c r="AC379" s="276">
        <f t="shared" si="1119"/>
        <v>0</v>
      </c>
      <c r="AD379" s="276">
        <f t="shared" si="1148"/>
        <v>0</v>
      </c>
      <c r="AE379" s="276">
        <f t="shared" si="1148"/>
        <v>0</v>
      </c>
      <c r="AF379" s="276">
        <f t="shared" si="1148"/>
        <v>0</v>
      </c>
      <c r="AG379" s="276">
        <f t="shared" si="1148"/>
        <v>0</v>
      </c>
      <c r="AH379" s="276">
        <f t="shared" si="1148"/>
        <v>1</v>
      </c>
      <c r="AI379" s="276">
        <f t="shared" ref="AI379:AJ379" si="1156">AI378</f>
        <v>1</v>
      </c>
      <c r="AJ379" s="276">
        <f t="shared" si="1156"/>
        <v>0</v>
      </c>
      <c r="AK379" s="276">
        <f t="shared" si="1119"/>
        <v>0</v>
      </c>
      <c r="AL379" s="264" t="str">
        <f t="shared" si="1152"/>
        <v>NOTE: 7° DOWN ANGLE</v>
      </c>
    </row>
    <row r="380" spans="1:38" s="261" customFormat="1" ht="12" customHeight="1" x14ac:dyDescent="0.2">
      <c r="A380" s="262" t="s">
        <v>484</v>
      </c>
      <c r="B380" s="263" t="str">
        <f t="shared" si="1150"/>
        <v>HCA138</v>
      </c>
      <c r="C380" s="264" t="str">
        <f t="shared" si="1150"/>
        <v>(7° DOWN ANGLE)</v>
      </c>
      <c r="D380" s="265">
        <f t="shared" si="1151"/>
        <v>1000</v>
      </c>
      <c r="E380" s="265">
        <f t="shared" si="1151"/>
        <v>2600</v>
      </c>
      <c r="F380" s="264">
        <v>2.52</v>
      </c>
      <c r="G380" s="264" t="str">
        <f>G379</f>
        <v>0,15</v>
      </c>
      <c r="H380" s="266">
        <f t="shared" si="1094"/>
        <v>390</v>
      </c>
      <c r="I380" s="264" t="str">
        <f t="shared" si="1152"/>
        <v>530x660x616</v>
      </c>
      <c r="J380" s="264" t="str">
        <f t="shared" si="1152"/>
        <v>200</v>
      </c>
      <c r="K380" s="264" t="str">
        <f t="shared" si="1153"/>
        <v>185</v>
      </c>
      <c r="L380" s="264" t="str">
        <f t="shared" si="1153"/>
        <v>25</v>
      </c>
      <c r="M380" s="276">
        <f t="shared" si="1031"/>
        <v>0</v>
      </c>
      <c r="N380" s="276">
        <f t="shared" si="1152"/>
        <v>1</v>
      </c>
      <c r="O380" s="276">
        <f t="shared" si="1152"/>
        <v>0</v>
      </c>
      <c r="P380" s="276">
        <f t="shared" si="1152"/>
        <v>0</v>
      </c>
      <c r="Q380" s="276">
        <f t="shared" si="1152"/>
        <v>1</v>
      </c>
      <c r="R380" s="276">
        <f t="shared" si="1152"/>
        <v>1</v>
      </c>
      <c r="S380" s="276">
        <f t="shared" si="1152"/>
        <v>0</v>
      </c>
      <c r="T380" s="276">
        <f t="shared" si="1152"/>
        <v>0</v>
      </c>
      <c r="U380" s="276">
        <f t="shared" si="1152"/>
        <v>0</v>
      </c>
      <c r="V380" s="276">
        <f t="shared" si="1119"/>
        <v>0</v>
      </c>
      <c r="W380" s="276">
        <f t="shared" si="1119"/>
        <v>0</v>
      </c>
      <c r="X380" s="276">
        <f t="shared" si="1119"/>
        <v>0</v>
      </c>
      <c r="Y380" s="276">
        <f t="shared" si="1119"/>
        <v>0</v>
      </c>
      <c r="Z380" s="276">
        <f t="shared" si="1119"/>
        <v>1</v>
      </c>
      <c r="AA380" s="276">
        <f t="shared" si="1119"/>
        <v>1</v>
      </c>
      <c r="AB380" s="276">
        <f t="shared" si="1119"/>
        <v>0</v>
      </c>
      <c r="AC380" s="276">
        <f t="shared" si="1119"/>
        <v>0</v>
      </c>
      <c r="AD380" s="276">
        <f t="shared" si="1148"/>
        <v>0</v>
      </c>
      <c r="AE380" s="276">
        <f t="shared" si="1148"/>
        <v>0</v>
      </c>
      <c r="AF380" s="276">
        <f t="shared" si="1148"/>
        <v>0</v>
      </c>
      <c r="AG380" s="276">
        <f t="shared" si="1148"/>
        <v>0</v>
      </c>
      <c r="AH380" s="276">
        <f t="shared" si="1148"/>
        <v>1</v>
      </c>
      <c r="AI380" s="276">
        <f t="shared" ref="AI380:AJ380" si="1157">AI379</f>
        <v>1</v>
      </c>
      <c r="AJ380" s="276">
        <f t="shared" si="1157"/>
        <v>0</v>
      </c>
      <c r="AK380" s="276">
        <f t="shared" si="1119"/>
        <v>0</v>
      </c>
      <c r="AL380" s="264" t="str">
        <f t="shared" si="1152"/>
        <v>NOTE: 7° DOWN ANGLE</v>
      </c>
    </row>
    <row r="381" spans="1:38" s="261" customFormat="1" ht="12" customHeight="1" x14ac:dyDescent="0.2">
      <c r="A381" s="262" t="s">
        <v>484</v>
      </c>
      <c r="B381" s="263" t="str">
        <f t="shared" si="1150"/>
        <v>HCA138</v>
      </c>
      <c r="C381" s="264" t="str">
        <f t="shared" si="1150"/>
        <v>(7° DOWN ANGLE)</v>
      </c>
      <c r="D381" s="265">
        <f t="shared" si="1151"/>
        <v>1000</v>
      </c>
      <c r="E381" s="265">
        <f t="shared" si="1151"/>
        <v>2600</v>
      </c>
      <c r="F381" s="264">
        <v>3</v>
      </c>
      <c r="G381" s="264" t="s">
        <v>80</v>
      </c>
      <c r="H381" s="266">
        <f t="shared" si="1094"/>
        <v>345.8</v>
      </c>
      <c r="I381" s="264" t="str">
        <f t="shared" si="1152"/>
        <v>530x660x616</v>
      </c>
      <c r="J381" s="264" t="str">
        <f t="shared" si="1152"/>
        <v>200</v>
      </c>
      <c r="K381" s="264" t="str">
        <f t="shared" si="1153"/>
        <v>185</v>
      </c>
      <c r="L381" s="264" t="str">
        <f t="shared" si="1153"/>
        <v>25</v>
      </c>
      <c r="M381" s="276">
        <f t="shared" si="1031"/>
        <v>0</v>
      </c>
      <c r="N381" s="276">
        <f t="shared" si="1152"/>
        <v>1</v>
      </c>
      <c r="O381" s="276">
        <f t="shared" si="1152"/>
        <v>0</v>
      </c>
      <c r="P381" s="276">
        <f t="shared" si="1152"/>
        <v>0</v>
      </c>
      <c r="Q381" s="276">
        <f t="shared" si="1152"/>
        <v>1</v>
      </c>
      <c r="R381" s="276">
        <f t="shared" si="1152"/>
        <v>1</v>
      </c>
      <c r="S381" s="276">
        <f t="shared" si="1152"/>
        <v>0</v>
      </c>
      <c r="T381" s="276">
        <f t="shared" si="1152"/>
        <v>0</v>
      </c>
      <c r="U381" s="276">
        <f t="shared" si="1152"/>
        <v>0</v>
      </c>
      <c r="V381" s="276">
        <f t="shared" si="1119"/>
        <v>0</v>
      </c>
      <c r="W381" s="276">
        <f t="shared" si="1119"/>
        <v>0</v>
      </c>
      <c r="X381" s="276">
        <f t="shared" si="1119"/>
        <v>0</v>
      </c>
      <c r="Y381" s="276">
        <f t="shared" si="1119"/>
        <v>0</v>
      </c>
      <c r="Z381" s="276">
        <f t="shared" si="1119"/>
        <v>1</v>
      </c>
      <c r="AA381" s="276">
        <f t="shared" si="1119"/>
        <v>1</v>
      </c>
      <c r="AB381" s="276">
        <f t="shared" si="1119"/>
        <v>0</v>
      </c>
      <c r="AC381" s="276">
        <f t="shared" si="1119"/>
        <v>0</v>
      </c>
      <c r="AD381" s="276">
        <f t="shared" si="1148"/>
        <v>0</v>
      </c>
      <c r="AE381" s="276">
        <f t="shared" si="1148"/>
        <v>0</v>
      </c>
      <c r="AF381" s="276">
        <f t="shared" si="1148"/>
        <v>0</v>
      </c>
      <c r="AG381" s="276">
        <f t="shared" si="1148"/>
        <v>0</v>
      </c>
      <c r="AH381" s="276">
        <f t="shared" si="1148"/>
        <v>1</v>
      </c>
      <c r="AI381" s="276">
        <f t="shared" ref="AI381:AJ381" si="1158">AI380</f>
        <v>1</v>
      </c>
      <c r="AJ381" s="276">
        <f t="shared" si="1158"/>
        <v>0</v>
      </c>
      <c r="AK381" s="276">
        <f t="shared" si="1119"/>
        <v>0</v>
      </c>
      <c r="AL381" s="264" t="str">
        <f t="shared" si="1152"/>
        <v>NOTE: 7° DOWN ANGLE</v>
      </c>
    </row>
    <row r="382" spans="1:38" s="261" customFormat="1" ht="12" customHeight="1" x14ac:dyDescent="0.2">
      <c r="A382" s="262" t="s">
        <v>484</v>
      </c>
      <c r="B382" s="263" t="s">
        <v>77</v>
      </c>
      <c r="C382" s="264"/>
      <c r="D382" s="265">
        <v>1000</v>
      </c>
      <c r="E382" s="265">
        <v>2200</v>
      </c>
      <c r="F382" s="264">
        <v>1.48</v>
      </c>
      <c r="G382" s="264" t="s">
        <v>84</v>
      </c>
      <c r="H382" s="266">
        <f t="shared" si="1094"/>
        <v>440</v>
      </c>
      <c r="I382" s="264" t="s">
        <v>108</v>
      </c>
      <c r="J382" s="264" t="s">
        <v>109</v>
      </c>
      <c r="K382" s="264" t="s">
        <v>110</v>
      </c>
      <c r="L382" s="264" t="s">
        <v>112</v>
      </c>
      <c r="M382" s="276">
        <f t="shared" si="1031"/>
        <v>0</v>
      </c>
      <c r="N382" s="276">
        <f t="shared" ref="N382:U382" si="1159">N381</f>
        <v>1</v>
      </c>
      <c r="O382" s="276">
        <f t="shared" si="1159"/>
        <v>0</v>
      </c>
      <c r="P382" s="276">
        <f t="shared" si="1159"/>
        <v>0</v>
      </c>
      <c r="Q382" s="276">
        <f t="shared" si="1159"/>
        <v>1</v>
      </c>
      <c r="R382" s="276">
        <f t="shared" si="1159"/>
        <v>1</v>
      </c>
      <c r="S382" s="276">
        <f t="shared" si="1159"/>
        <v>0</v>
      </c>
      <c r="T382" s="276">
        <f t="shared" si="1159"/>
        <v>0</v>
      </c>
      <c r="U382" s="276">
        <f t="shared" si="1159"/>
        <v>0</v>
      </c>
      <c r="V382" s="276">
        <f t="shared" si="1119"/>
        <v>0</v>
      </c>
      <c r="W382" s="276">
        <f t="shared" si="1119"/>
        <v>0</v>
      </c>
      <c r="X382" s="276">
        <f t="shared" si="1119"/>
        <v>0</v>
      </c>
      <c r="Y382" s="276">
        <f t="shared" si="1119"/>
        <v>0</v>
      </c>
      <c r="Z382" s="276">
        <f t="shared" si="1119"/>
        <v>1</v>
      </c>
      <c r="AA382" s="276">
        <f t="shared" si="1119"/>
        <v>1</v>
      </c>
      <c r="AB382" s="276">
        <f t="shared" si="1119"/>
        <v>0</v>
      </c>
      <c r="AC382" s="276">
        <f t="shared" si="1119"/>
        <v>0</v>
      </c>
      <c r="AD382" s="276">
        <f t="shared" si="1148"/>
        <v>0</v>
      </c>
      <c r="AE382" s="276">
        <f t="shared" si="1148"/>
        <v>0</v>
      </c>
      <c r="AF382" s="276">
        <f t="shared" si="1148"/>
        <v>0</v>
      </c>
      <c r="AG382" s="276">
        <f t="shared" si="1148"/>
        <v>0</v>
      </c>
      <c r="AH382" s="276">
        <f t="shared" si="1148"/>
        <v>1</v>
      </c>
      <c r="AI382" s="276">
        <f t="shared" ref="AI382:AJ382" si="1160">AI381</f>
        <v>1</v>
      </c>
      <c r="AJ382" s="276">
        <f t="shared" si="1160"/>
        <v>0</v>
      </c>
      <c r="AK382" s="276">
        <f t="shared" si="1119"/>
        <v>0</v>
      </c>
    </row>
    <row r="383" spans="1:38" s="261" customFormat="1" ht="12" customHeight="1" x14ac:dyDescent="0.2">
      <c r="A383" s="262" t="s">
        <v>484</v>
      </c>
      <c r="B383" s="263" t="str">
        <f>B382</f>
        <v>HC200</v>
      </c>
      <c r="C383" s="264"/>
      <c r="D383" s="265">
        <f>D382</f>
        <v>1000</v>
      </c>
      <c r="E383" s="265">
        <f>E382</f>
        <v>2200</v>
      </c>
      <c r="F383" s="264">
        <v>2</v>
      </c>
      <c r="G383" s="264" t="str">
        <f>G382</f>
        <v>0,20</v>
      </c>
      <c r="H383" s="266">
        <f t="shared" si="1094"/>
        <v>440</v>
      </c>
      <c r="I383" s="264" t="str">
        <f t="shared" ref="I383:U384" si="1161">I382</f>
        <v>430x744x708</v>
      </c>
      <c r="J383" s="264" t="str">
        <f t="shared" si="1161"/>
        <v>280</v>
      </c>
      <c r="K383" s="264" t="str">
        <f>K382</f>
        <v>190</v>
      </c>
      <c r="L383" s="264" t="str">
        <f>L382</f>
        <v>27,5</v>
      </c>
      <c r="M383" s="276">
        <f t="shared" si="1031"/>
        <v>0</v>
      </c>
      <c r="N383" s="276">
        <f t="shared" si="1161"/>
        <v>1</v>
      </c>
      <c r="O383" s="276">
        <f t="shared" si="1161"/>
        <v>0</v>
      </c>
      <c r="P383" s="276">
        <f t="shared" si="1161"/>
        <v>0</v>
      </c>
      <c r="Q383" s="276">
        <f t="shared" si="1161"/>
        <v>1</v>
      </c>
      <c r="R383" s="276">
        <f t="shared" si="1161"/>
        <v>1</v>
      </c>
      <c r="S383" s="276">
        <f t="shared" si="1161"/>
        <v>0</v>
      </c>
      <c r="T383" s="276">
        <f t="shared" si="1161"/>
        <v>0</v>
      </c>
      <c r="U383" s="276">
        <f t="shared" si="1161"/>
        <v>0</v>
      </c>
      <c r="V383" s="276">
        <f t="shared" si="1119"/>
        <v>0</v>
      </c>
      <c r="W383" s="276">
        <f t="shared" si="1119"/>
        <v>0</v>
      </c>
      <c r="X383" s="276">
        <f t="shared" si="1119"/>
        <v>0</v>
      </c>
      <c r="Y383" s="276">
        <f t="shared" si="1119"/>
        <v>0</v>
      </c>
      <c r="Z383" s="276">
        <f t="shared" si="1119"/>
        <v>1</v>
      </c>
      <c r="AA383" s="276">
        <f t="shared" si="1119"/>
        <v>1</v>
      </c>
      <c r="AB383" s="276">
        <f t="shared" si="1119"/>
        <v>0</v>
      </c>
      <c r="AC383" s="276">
        <f t="shared" si="1119"/>
        <v>0</v>
      </c>
      <c r="AD383" s="276">
        <f t="shared" si="1148"/>
        <v>0</v>
      </c>
      <c r="AE383" s="276">
        <f t="shared" si="1148"/>
        <v>0</v>
      </c>
      <c r="AF383" s="276">
        <f t="shared" si="1148"/>
        <v>0</v>
      </c>
      <c r="AG383" s="276">
        <f t="shared" si="1148"/>
        <v>0</v>
      </c>
      <c r="AH383" s="276">
        <f t="shared" si="1148"/>
        <v>1</v>
      </c>
      <c r="AI383" s="276">
        <f t="shared" ref="AI383:AJ383" si="1162">AI382</f>
        <v>1</v>
      </c>
      <c r="AJ383" s="276">
        <f t="shared" si="1162"/>
        <v>0</v>
      </c>
      <c r="AK383" s="276">
        <f t="shared" si="1119"/>
        <v>0</v>
      </c>
    </row>
    <row r="384" spans="1:38" s="261" customFormat="1" ht="12" customHeight="1" x14ac:dyDescent="0.2">
      <c r="A384" s="262" t="s">
        <v>484</v>
      </c>
      <c r="B384" s="263" t="str">
        <f>B383</f>
        <v>HC200</v>
      </c>
      <c r="C384" s="264"/>
      <c r="D384" s="265">
        <f>D383</f>
        <v>1000</v>
      </c>
      <c r="E384" s="265">
        <f>E383</f>
        <v>2200</v>
      </c>
      <c r="F384" s="264">
        <v>2.2799999999999998</v>
      </c>
      <c r="G384" s="264" t="str">
        <f>G383</f>
        <v>0,20</v>
      </c>
      <c r="H384" s="266">
        <f t="shared" si="1094"/>
        <v>440</v>
      </c>
      <c r="I384" s="264" t="str">
        <f t="shared" si="1161"/>
        <v>430x744x708</v>
      </c>
      <c r="J384" s="264" t="str">
        <f t="shared" si="1161"/>
        <v>280</v>
      </c>
      <c r="K384" s="264" t="str">
        <f>K383</f>
        <v>190</v>
      </c>
      <c r="L384" s="264" t="str">
        <f>L383</f>
        <v>27,5</v>
      </c>
      <c r="M384" s="276">
        <f t="shared" si="1031"/>
        <v>0</v>
      </c>
      <c r="N384" s="276">
        <f t="shared" si="1161"/>
        <v>1</v>
      </c>
      <c r="O384" s="276">
        <f t="shared" si="1161"/>
        <v>0</v>
      </c>
      <c r="P384" s="276">
        <f t="shared" si="1161"/>
        <v>0</v>
      </c>
      <c r="Q384" s="276">
        <f t="shared" si="1161"/>
        <v>1</v>
      </c>
      <c r="R384" s="276">
        <f t="shared" si="1161"/>
        <v>1</v>
      </c>
      <c r="S384" s="276">
        <f t="shared" si="1161"/>
        <v>0</v>
      </c>
      <c r="T384" s="276">
        <f t="shared" si="1161"/>
        <v>0</v>
      </c>
      <c r="U384" s="276">
        <f t="shared" si="1161"/>
        <v>0</v>
      </c>
      <c r="V384" s="276">
        <f t="shared" si="1119"/>
        <v>0</v>
      </c>
      <c r="W384" s="276">
        <f t="shared" si="1119"/>
        <v>0</v>
      </c>
      <c r="X384" s="276">
        <f t="shared" si="1119"/>
        <v>0</v>
      </c>
      <c r="Y384" s="276">
        <f t="shared" si="1119"/>
        <v>0</v>
      </c>
      <c r="Z384" s="276">
        <f t="shared" si="1119"/>
        <v>1</v>
      </c>
      <c r="AA384" s="276">
        <f t="shared" si="1119"/>
        <v>1</v>
      </c>
      <c r="AB384" s="276">
        <f t="shared" si="1119"/>
        <v>0</v>
      </c>
      <c r="AC384" s="276">
        <f t="shared" si="1119"/>
        <v>0</v>
      </c>
      <c r="AD384" s="276">
        <f t="shared" si="1148"/>
        <v>0</v>
      </c>
      <c r="AE384" s="276">
        <f t="shared" si="1148"/>
        <v>0</v>
      </c>
      <c r="AF384" s="276">
        <f t="shared" si="1148"/>
        <v>0</v>
      </c>
      <c r="AG384" s="276">
        <f t="shared" si="1148"/>
        <v>0</v>
      </c>
      <c r="AH384" s="276">
        <f t="shared" si="1148"/>
        <v>1</v>
      </c>
      <c r="AI384" s="276">
        <f t="shared" ref="AI384:AJ384" si="1163">AI383</f>
        <v>1</v>
      </c>
      <c r="AJ384" s="276">
        <f t="shared" si="1163"/>
        <v>0</v>
      </c>
      <c r="AK384" s="276">
        <f t="shared" si="1119"/>
        <v>0</v>
      </c>
    </row>
    <row r="385" spans="1:38" s="261" customFormat="1" ht="12" customHeight="1" x14ac:dyDescent="0.2">
      <c r="A385" s="262" t="s">
        <v>484</v>
      </c>
      <c r="B385" s="263" t="s">
        <v>78</v>
      </c>
      <c r="C385" s="264"/>
      <c r="D385" s="265">
        <v>1000</v>
      </c>
      <c r="E385" s="265">
        <v>2500</v>
      </c>
      <c r="F385" s="264">
        <v>1.034</v>
      </c>
      <c r="G385" s="264" t="s">
        <v>84</v>
      </c>
      <c r="H385" s="266">
        <f t="shared" si="1094"/>
        <v>500</v>
      </c>
      <c r="I385" s="264" t="s">
        <v>113</v>
      </c>
      <c r="J385" s="264" t="s">
        <v>114</v>
      </c>
      <c r="K385" s="264" t="s">
        <v>71</v>
      </c>
      <c r="L385" s="264" t="s">
        <v>115</v>
      </c>
      <c r="M385" s="276">
        <f t="shared" si="1031"/>
        <v>0</v>
      </c>
      <c r="N385" s="276">
        <f t="shared" ref="N385:U385" si="1164">N384</f>
        <v>1</v>
      </c>
      <c r="O385" s="276">
        <f t="shared" si="1164"/>
        <v>0</v>
      </c>
      <c r="P385" s="276">
        <f t="shared" si="1164"/>
        <v>0</v>
      </c>
      <c r="Q385" s="276">
        <f t="shared" si="1164"/>
        <v>1</v>
      </c>
      <c r="R385" s="276">
        <v>0</v>
      </c>
      <c r="S385" s="276">
        <f t="shared" si="1164"/>
        <v>0</v>
      </c>
      <c r="T385" s="276">
        <f t="shared" si="1164"/>
        <v>0</v>
      </c>
      <c r="U385" s="276">
        <f t="shared" si="1164"/>
        <v>0</v>
      </c>
      <c r="V385" s="276">
        <f t="shared" si="1119"/>
        <v>0</v>
      </c>
      <c r="W385" s="276">
        <f t="shared" si="1119"/>
        <v>0</v>
      </c>
      <c r="X385" s="276">
        <f t="shared" si="1119"/>
        <v>0</v>
      </c>
      <c r="Y385" s="276">
        <f t="shared" si="1119"/>
        <v>0</v>
      </c>
      <c r="Z385" s="276">
        <f t="shared" si="1119"/>
        <v>1</v>
      </c>
      <c r="AA385" s="276">
        <v>0</v>
      </c>
      <c r="AB385" s="276">
        <f t="shared" ref="AB385:AK385" si="1165">AB384</f>
        <v>0</v>
      </c>
      <c r="AC385" s="276">
        <f t="shared" si="1165"/>
        <v>0</v>
      </c>
      <c r="AD385" s="276">
        <f t="shared" si="1148"/>
        <v>0</v>
      </c>
      <c r="AE385" s="276">
        <f t="shared" si="1148"/>
        <v>0</v>
      </c>
      <c r="AF385" s="276">
        <f t="shared" si="1148"/>
        <v>0</v>
      </c>
      <c r="AG385" s="276">
        <f t="shared" si="1148"/>
        <v>0</v>
      </c>
      <c r="AH385" s="276">
        <f t="shared" si="1148"/>
        <v>1</v>
      </c>
      <c r="AI385" s="276">
        <f t="shared" ref="AI385:AJ385" si="1166">AI384</f>
        <v>1</v>
      </c>
      <c r="AJ385" s="276">
        <f t="shared" si="1166"/>
        <v>0</v>
      </c>
      <c r="AK385" s="276">
        <f t="shared" si="1165"/>
        <v>0</v>
      </c>
    </row>
    <row r="386" spans="1:38" s="261" customFormat="1" ht="12" customHeight="1" x14ac:dyDescent="0.2">
      <c r="A386" s="262" t="s">
        <v>484</v>
      </c>
      <c r="B386" s="263" t="str">
        <f>B385</f>
        <v>HCC200</v>
      </c>
      <c r="C386" s="264"/>
      <c r="D386" s="265">
        <f t="shared" ref="D386:E389" si="1167">D385</f>
        <v>1000</v>
      </c>
      <c r="E386" s="265">
        <f t="shared" si="1167"/>
        <v>2500</v>
      </c>
      <c r="F386" s="264">
        <v>1.4510000000000001</v>
      </c>
      <c r="G386" s="264" t="str">
        <f>G385</f>
        <v>0,20</v>
      </c>
      <c r="H386" s="266">
        <f t="shared" si="1094"/>
        <v>500</v>
      </c>
      <c r="I386" s="264" t="str">
        <f t="shared" ref="I386:U389" si="1168">I385</f>
        <v>554x750x700</v>
      </c>
      <c r="J386" s="264" t="str">
        <f t="shared" si="1168"/>
        <v>400</v>
      </c>
      <c r="K386" s="264" t="str">
        <f t="shared" ref="K386:L389" si="1169">K385</f>
        <v>0</v>
      </c>
      <c r="L386" s="264" t="str">
        <f t="shared" si="1169"/>
        <v>40</v>
      </c>
      <c r="M386" s="276">
        <f t="shared" si="1031"/>
        <v>0</v>
      </c>
      <c r="N386" s="276">
        <f t="shared" si="1168"/>
        <v>1</v>
      </c>
      <c r="O386" s="276">
        <f t="shared" si="1168"/>
        <v>0</v>
      </c>
      <c r="P386" s="276">
        <f t="shared" si="1168"/>
        <v>0</v>
      </c>
      <c r="Q386" s="276">
        <f t="shared" si="1168"/>
        <v>1</v>
      </c>
      <c r="R386" s="276">
        <f t="shared" si="1168"/>
        <v>0</v>
      </c>
      <c r="S386" s="276">
        <f t="shared" si="1168"/>
        <v>0</v>
      </c>
      <c r="T386" s="276">
        <f t="shared" si="1168"/>
        <v>0</v>
      </c>
      <c r="U386" s="276">
        <f t="shared" si="1168"/>
        <v>0</v>
      </c>
      <c r="V386" s="276">
        <f t="shared" si="1119"/>
        <v>0</v>
      </c>
      <c r="W386" s="276">
        <f t="shared" si="1119"/>
        <v>0</v>
      </c>
      <c r="X386" s="276">
        <f t="shared" si="1119"/>
        <v>0</v>
      </c>
      <c r="Y386" s="276">
        <f t="shared" si="1119"/>
        <v>0</v>
      </c>
      <c r="Z386" s="276">
        <f t="shared" si="1119"/>
        <v>1</v>
      </c>
      <c r="AA386" s="276">
        <f t="shared" si="1119"/>
        <v>0</v>
      </c>
      <c r="AB386" s="276">
        <f t="shared" si="1119"/>
        <v>0</v>
      </c>
      <c r="AC386" s="276">
        <f t="shared" si="1119"/>
        <v>0</v>
      </c>
      <c r="AD386" s="276">
        <f t="shared" si="1148"/>
        <v>0</v>
      </c>
      <c r="AE386" s="276">
        <f t="shared" si="1148"/>
        <v>0</v>
      </c>
      <c r="AF386" s="276">
        <f t="shared" si="1148"/>
        <v>0</v>
      </c>
      <c r="AG386" s="276">
        <f t="shared" si="1148"/>
        <v>0</v>
      </c>
      <c r="AH386" s="276">
        <f t="shared" si="1148"/>
        <v>1</v>
      </c>
      <c r="AI386" s="276">
        <f t="shared" ref="AI386:AJ386" si="1170">AI385</f>
        <v>1</v>
      </c>
      <c r="AJ386" s="276">
        <f t="shared" si="1170"/>
        <v>0</v>
      </c>
      <c r="AK386" s="276">
        <f t="shared" si="1119"/>
        <v>0</v>
      </c>
    </row>
    <row r="387" spans="1:38" s="261" customFormat="1" ht="12" customHeight="1" x14ac:dyDescent="0.2">
      <c r="A387" s="262" t="s">
        <v>484</v>
      </c>
      <c r="B387" s="263" t="str">
        <f>B386</f>
        <v>HCC200</v>
      </c>
      <c r="C387" s="264"/>
      <c r="D387" s="265">
        <f t="shared" si="1167"/>
        <v>1000</v>
      </c>
      <c r="E387" s="265">
        <f t="shared" si="1167"/>
        <v>2500</v>
      </c>
      <c r="F387" s="264">
        <v>1.9970000000000001</v>
      </c>
      <c r="G387" s="264" t="str">
        <f>G386</f>
        <v>0,20</v>
      </c>
      <c r="H387" s="266">
        <f t="shared" si="1094"/>
        <v>500</v>
      </c>
      <c r="I387" s="264" t="str">
        <f t="shared" si="1168"/>
        <v>554x750x700</v>
      </c>
      <c r="J387" s="264" t="str">
        <f t="shared" si="1168"/>
        <v>400</v>
      </c>
      <c r="K387" s="264" t="str">
        <f t="shared" si="1169"/>
        <v>0</v>
      </c>
      <c r="L387" s="264" t="str">
        <f t="shared" si="1169"/>
        <v>40</v>
      </c>
      <c r="M387" s="276">
        <f t="shared" si="1031"/>
        <v>0</v>
      </c>
      <c r="N387" s="276">
        <f t="shared" si="1168"/>
        <v>1</v>
      </c>
      <c r="O387" s="276">
        <f t="shared" si="1168"/>
        <v>0</v>
      </c>
      <c r="P387" s="276">
        <f t="shared" si="1168"/>
        <v>0</v>
      </c>
      <c r="Q387" s="276">
        <f t="shared" si="1168"/>
        <v>1</v>
      </c>
      <c r="R387" s="276">
        <f t="shared" si="1168"/>
        <v>0</v>
      </c>
      <c r="S387" s="276">
        <f t="shared" si="1168"/>
        <v>0</v>
      </c>
      <c r="T387" s="276">
        <f t="shared" si="1168"/>
        <v>0</v>
      </c>
      <c r="U387" s="276">
        <f t="shared" si="1168"/>
        <v>0</v>
      </c>
      <c r="V387" s="276">
        <f t="shared" si="1119"/>
        <v>0</v>
      </c>
      <c r="W387" s="276">
        <f t="shared" si="1119"/>
        <v>0</v>
      </c>
      <c r="X387" s="276">
        <f t="shared" si="1119"/>
        <v>0</v>
      </c>
      <c r="Y387" s="276">
        <f t="shared" si="1119"/>
        <v>0</v>
      </c>
      <c r="Z387" s="276">
        <f t="shared" si="1119"/>
        <v>1</v>
      </c>
      <c r="AA387" s="276">
        <f t="shared" si="1119"/>
        <v>0</v>
      </c>
      <c r="AB387" s="276">
        <f t="shared" si="1119"/>
        <v>0</v>
      </c>
      <c r="AC387" s="276">
        <f t="shared" si="1119"/>
        <v>0</v>
      </c>
      <c r="AD387" s="276">
        <f t="shared" si="1148"/>
        <v>0</v>
      </c>
      <c r="AE387" s="276">
        <f t="shared" si="1148"/>
        <v>0</v>
      </c>
      <c r="AF387" s="276">
        <f t="shared" si="1148"/>
        <v>0</v>
      </c>
      <c r="AG387" s="276">
        <f t="shared" si="1148"/>
        <v>0</v>
      </c>
      <c r="AH387" s="276">
        <f t="shared" si="1148"/>
        <v>1</v>
      </c>
      <c r="AI387" s="276">
        <f t="shared" ref="AI387:AJ387" si="1171">AI386</f>
        <v>1</v>
      </c>
      <c r="AJ387" s="276">
        <f t="shared" si="1171"/>
        <v>0</v>
      </c>
      <c r="AK387" s="276">
        <f t="shared" si="1119"/>
        <v>0</v>
      </c>
    </row>
    <row r="388" spans="1:38" s="261" customFormat="1" ht="12" customHeight="1" x14ac:dyDescent="0.2">
      <c r="A388" s="262" t="s">
        <v>484</v>
      </c>
      <c r="B388" s="263" t="str">
        <f>B387</f>
        <v>HCC200</v>
      </c>
      <c r="C388" s="264"/>
      <c r="D388" s="265">
        <f t="shared" si="1167"/>
        <v>1000</v>
      </c>
      <c r="E388" s="265">
        <f t="shared" si="1167"/>
        <v>2500</v>
      </c>
      <c r="F388" s="264">
        <v>2.4220000000000002</v>
      </c>
      <c r="G388" s="264" t="str">
        <f>G387</f>
        <v>0,20</v>
      </c>
      <c r="H388" s="266">
        <f t="shared" si="1094"/>
        <v>500</v>
      </c>
      <c r="I388" s="264" t="str">
        <f t="shared" si="1168"/>
        <v>554x750x700</v>
      </c>
      <c r="J388" s="264" t="str">
        <f t="shared" si="1168"/>
        <v>400</v>
      </c>
      <c r="K388" s="264" t="str">
        <f t="shared" si="1169"/>
        <v>0</v>
      </c>
      <c r="L388" s="264" t="str">
        <f t="shared" si="1169"/>
        <v>40</v>
      </c>
      <c r="M388" s="276">
        <f t="shared" si="1031"/>
        <v>0</v>
      </c>
      <c r="N388" s="276">
        <f t="shared" si="1168"/>
        <v>1</v>
      </c>
      <c r="O388" s="276">
        <f t="shared" si="1168"/>
        <v>0</v>
      </c>
      <c r="P388" s="276">
        <f t="shared" si="1168"/>
        <v>0</v>
      </c>
      <c r="Q388" s="276">
        <f t="shared" si="1168"/>
        <v>1</v>
      </c>
      <c r="R388" s="276">
        <f t="shared" si="1168"/>
        <v>0</v>
      </c>
      <c r="S388" s="276">
        <f t="shared" si="1168"/>
        <v>0</v>
      </c>
      <c r="T388" s="276">
        <f t="shared" si="1168"/>
        <v>0</v>
      </c>
      <c r="U388" s="276">
        <f t="shared" si="1168"/>
        <v>0</v>
      </c>
      <c r="V388" s="276">
        <f t="shared" si="1119"/>
        <v>0</v>
      </c>
      <c r="W388" s="276">
        <f t="shared" si="1119"/>
        <v>0</v>
      </c>
      <c r="X388" s="276">
        <f t="shared" si="1119"/>
        <v>0</v>
      </c>
      <c r="Y388" s="276">
        <f t="shared" si="1119"/>
        <v>0</v>
      </c>
      <c r="Z388" s="276">
        <f t="shared" si="1119"/>
        <v>1</v>
      </c>
      <c r="AA388" s="276">
        <f t="shared" si="1119"/>
        <v>0</v>
      </c>
      <c r="AB388" s="276">
        <f t="shared" si="1119"/>
        <v>0</v>
      </c>
      <c r="AC388" s="276">
        <f t="shared" si="1119"/>
        <v>0</v>
      </c>
      <c r="AD388" s="276">
        <f t="shared" si="1148"/>
        <v>0</v>
      </c>
      <c r="AE388" s="276">
        <f t="shared" si="1148"/>
        <v>0</v>
      </c>
      <c r="AF388" s="276">
        <f t="shared" si="1148"/>
        <v>0</v>
      </c>
      <c r="AG388" s="276">
        <f t="shared" si="1148"/>
        <v>0</v>
      </c>
      <c r="AH388" s="276">
        <f t="shared" si="1148"/>
        <v>1</v>
      </c>
      <c r="AI388" s="276">
        <f t="shared" ref="AI388:AJ388" si="1172">AI387</f>
        <v>1</v>
      </c>
      <c r="AJ388" s="276">
        <f t="shared" si="1172"/>
        <v>0</v>
      </c>
      <c r="AK388" s="276">
        <f t="shared" si="1119"/>
        <v>0</v>
      </c>
    </row>
    <row r="389" spans="1:38" s="261" customFormat="1" ht="12.75" customHeight="1" x14ac:dyDescent="0.2">
      <c r="A389" s="262" t="s">
        <v>484</v>
      </c>
      <c r="B389" s="263" t="str">
        <f>B388</f>
        <v>HCC200</v>
      </c>
      <c r="C389" s="264"/>
      <c r="D389" s="265">
        <f t="shared" si="1167"/>
        <v>1000</v>
      </c>
      <c r="E389" s="265">
        <f t="shared" si="1167"/>
        <v>2500</v>
      </c>
      <c r="F389" s="264">
        <v>2.9350000000000001</v>
      </c>
      <c r="G389" s="264" t="str">
        <f>G388</f>
        <v>0,20</v>
      </c>
      <c r="H389" s="266">
        <f t="shared" si="1094"/>
        <v>500</v>
      </c>
      <c r="I389" s="264" t="str">
        <f t="shared" si="1168"/>
        <v>554x750x700</v>
      </c>
      <c r="J389" s="264" t="str">
        <f t="shared" si="1168"/>
        <v>400</v>
      </c>
      <c r="K389" s="264" t="str">
        <f t="shared" si="1169"/>
        <v>0</v>
      </c>
      <c r="L389" s="264" t="str">
        <f t="shared" si="1169"/>
        <v>40</v>
      </c>
      <c r="M389" s="276">
        <f t="shared" si="1031"/>
        <v>0</v>
      </c>
      <c r="N389" s="276">
        <f t="shared" si="1168"/>
        <v>1</v>
      </c>
      <c r="O389" s="276">
        <f t="shared" si="1168"/>
        <v>0</v>
      </c>
      <c r="P389" s="276">
        <f t="shared" si="1168"/>
        <v>0</v>
      </c>
      <c r="Q389" s="276">
        <f t="shared" si="1168"/>
        <v>1</v>
      </c>
      <c r="R389" s="276">
        <f t="shared" si="1168"/>
        <v>0</v>
      </c>
      <c r="S389" s="276">
        <f t="shared" si="1168"/>
        <v>0</v>
      </c>
      <c r="T389" s="276">
        <f t="shared" si="1168"/>
        <v>0</v>
      </c>
      <c r="U389" s="276">
        <f t="shared" si="1168"/>
        <v>0</v>
      </c>
      <c r="V389" s="276">
        <f t="shared" si="1119"/>
        <v>0</v>
      </c>
      <c r="W389" s="276">
        <f t="shared" si="1119"/>
        <v>0</v>
      </c>
      <c r="X389" s="276">
        <f t="shared" si="1119"/>
        <v>0</v>
      </c>
      <c r="Y389" s="276">
        <f t="shared" ref="Y389:AK389" si="1173">Y388</f>
        <v>0</v>
      </c>
      <c r="Z389" s="276">
        <f t="shared" si="1173"/>
        <v>1</v>
      </c>
      <c r="AA389" s="276">
        <f t="shared" si="1173"/>
        <v>0</v>
      </c>
      <c r="AB389" s="276">
        <f t="shared" si="1173"/>
        <v>0</v>
      </c>
      <c r="AC389" s="276">
        <f t="shared" si="1173"/>
        <v>0</v>
      </c>
      <c r="AD389" s="276">
        <f t="shared" si="1148"/>
        <v>0</v>
      </c>
      <c r="AE389" s="276">
        <f t="shared" si="1148"/>
        <v>0</v>
      </c>
      <c r="AF389" s="276">
        <f t="shared" si="1148"/>
        <v>0</v>
      </c>
      <c r="AG389" s="276">
        <f t="shared" si="1148"/>
        <v>0</v>
      </c>
      <c r="AH389" s="276">
        <f t="shared" si="1148"/>
        <v>1</v>
      </c>
      <c r="AI389" s="276">
        <f t="shared" ref="AI389:AJ389" si="1174">AI388</f>
        <v>1</v>
      </c>
      <c r="AJ389" s="276">
        <f t="shared" si="1174"/>
        <v>0</v>
      </c>
      <c r="AK389" s="276">
        <f t="shared" si="1173"/>
        <v>0</v>
      </c>
    </row>
    <row r="390" spans="1:38" s="261" customFormat="1" ht="12" customHeight="1" x14ac:dyDescent="0.2">
      <c r="A390" s="262" t="s">
        <v>484</v>
      </c>
      <c r="B390" s="263" t="s">
        <v>116</v>
      </c>
      <c r="C390" s="264"/>
      <c r="D390" s="265">
        <v>1000</v>
      </c>
      <c r="E390" s="265">
        <v>2500</v>
      </c>
      <c r="F390" s="264">
        <v>2.46</v>
      </c>
      <c r="G390" s="264" t="s">
        <v>84</v>
      </c>
      <c r="H390" s="266">
        <f t="shared" si="1094"/>
        <v>500</v>
      </c>
      <c r="I390" s="264" t="s">
        <v>120</v>
      </c>
      <c r="J390" s="264" t="s">
        <v>121</v>
      </c>
      <c r="K390" s="264" t="s">
        <v>122</v>
      </c>
      <c r="L390" s="264" t="s">
        <v>115</v>
      </c>
      <c r="M390" s="276">
        <f t="shared" si="1031"/>
        <v>0</v>
      </c>
      <c r="N390" s="276">
        <f t="shared" ref="N390:U390" si="1175">N389</f>
        <v>1</v>
      </c>
      <c r="O390" s="276">
        <f t="shared" si="1175"/>
        <v>0</v>
      </c>
      <c r="P390" s="276">
        <v>1</v>
      </c>
      <c r="Q390" s="276">
        <f t="shared" si="1175"/>
        <v>1</v>
      </c>
      <c r="R390" s="276">
        <f t="shared" si="1175"/>
        <v>0</v>
      </c>
      <c r="S390" s="276">
        <f t="shared" si="1175"/>
        <v>0</v>
      </c>
      <c r="T390" s="276">
        <f t="shared" si="1175"/>
        <v>0</v>
      </c>
      <c r="U390" s="276">
        <f t="shared" si="1175"/>
        <v>0</v>
      </c>
      <c r="V390" s="276">
        <f t="shared" ref="V390:AK398" si="1176">V389</f>
        <v>0</v>
      </c>
      <c r="W390" s="276">
        <f t="shared" si="1176"/>
        <v>0</v>
      </c>
      <c r="X390" s="276">
        <v>1</v>
      </c>
      <c r="Y390" s="276">
        <v>1</v>
      </c>
      <c r="Z390" s="276">
        <f t="shared" ref="Z390:AK390" si="1177">Z389</f>
        <v>1</v>
      </c>
      <c r="AA390" s="276">
        <f t="shared" si="1177"/>
        <v>0</v>
      </c>
      <c r="AB390" s="276">
        <f t="shared" si="1177"/>
        <v>0</v>
      </c>
      <c r="AC390" s="276">
        <f t="shared" si="1177"/>
        <v>0</v>
      </c>
      <c r="AD390" s="276">
        <f>AD389</f>
        <v>0</v>
      </c>
      <c r="AE390" s="276">
        <v>1</v>
      </c>
      <c r="AF390" s="276">
        <v>0</v>
      </c>
      <c r="AG390" s="276">
        <v>0</v>
      </c>
      <c r="AH390" s="276">
        <v>1</v>
      </c>
      <c r="AI390" s="276">
        <v>1</v>
      </c>
      <c r="AJ390" s="276">
        <v>0</v>
      </c>
      <c r="AK390" s="276">
        <f t="shared" si="1177"/>
        <v>0</v>
      </c>
    </row>
    <row r="391" spans="1:38" s="261" customFormat="1" ht="12" customHeight="1" x14ac:dyDescent="0.2">
      <c r="A391" s="262" t="s">
        <v>484</v>
      </c>
      <c r="B391" s="263" t="str">
        <f>B390</f>
        <v>HC201</v>
      </c>
      <c r="C391" s="264"/>
      <c r="D391" s="265">
        <f>D390</f>
        <v>1000</v>
      </c>
      <c r="E391" s="265">
        <f>E390</f>
        <v>2500</v>
      </c>
      <c r="F391" s="264">
        <v>2.9550000000000001</v>
      </c>
      <c r="G391" s="264" t="str">
        <f>G390</f>
        <v>0,20</v>
      </c>
      <c r="H391" s="266">
        <f t="shared" si="1094"/>
        <v>500</v>
      </c>
      <c r="I391" s="264" t="str">
        <f t="shared" ref="I391:U392" si="1178">I390</f>
        <v>556X691X735</v>
      </c>
      <c r="J391" s="264" t="str">
        <f t="shared" si="1178"/>
        <v>350</v>
      </c>
      <c r="K391" s="264" t="str">
        <f>K390</f>
        <v>205</v>
      </c>
      <c r="L391" s="264" t="str">
        <f>L390</f>
        <v>40</v>
      </c>
      <c r="M391" s="276">
        <f t="shared" si="1031"/>
        <v>0</v>
      </c>
      <c r="N391" s="276">
        <f t="shared" si="1178"/>
        <v>1</v>
      </c>
      <c r="O391" s="276">
        <f t="shared" si="1178"/>
        <v>0</v>
      </c>
      <c r="P391" s="276">
        <f t="shared" si="1178"/>
        <v>1</v>
      </c>
      <c r="Q391" s="276">
        <f t="shared" si="1178"/>
        <v>1</v>
      </c>
      <c r="R391" s="276">
        <f t="shared" si="1178"/>
        <v>0</v>
      </c>
      <c r="S391" s="276">
        <f t="shared" si="1178"/>
        <v>0</v>
      </c>
      <c r="T391" s="276">
        <f t="shared" si="1178"/>
        <v>0</v>
      </c>
      <c r="U391" s="276">
        <f t="shared" si="1178"/>
        <v>0</v>
      </c>
      <c r="V391" s="276">
        <f t="shared" si="1176"/>
        <v>0</v>
      </c>
      <c r="W391" s="276">
        <f t="shared" si="1176"/>
        <v>0</v>
      </c>
      <c r="X391" s="276">
        <f t="shared" si="1176"/>
        <v>1</v>
      </c>
      <c r="Y391" s="276">
        <f t="shared" si="1176"/>
        <v>1</v>
      </c>
      <c r="Z391" s="276">
        <f t="shared" si="1176"/>
        <v>1</v>
      </c>
      <c r="AA391" s="276">
        <f t="shared" si="1176"/>
        <v>0</v>
      </c>
      <c r="AB391" s="276">
        <f t="shared" si="1176"/>
        <v>0</v>
      </c>
      <c r="AC391" s="276">
        <f t="shared" si="1176"/>
        <v>0</v>
      </c>
      <c r="AD391" s="276">
        <f t="shared" ref="AD391:AH391" si="1179">AD390</f>
        <v>0</v>
      </c>
      <c r="AE391" s="276">
        <f t="shared" si="1179"/>
        <v>1</v>
      </c>
      <c r="AF391" s="276">
        <f t="shared" si="1179"/>
        <v>0</v>
      </c>
      <c r="AG391" s="276">
        <f t="shared" si="1179"/>
        <v>0</v>
      </c>
      <c r="AH391" s="276">
        <f t="shared" si="1179"/>
        <v>1</v>
      </c>
      <c r="AI391" s="276">
        <f t="shared" ref="AI391:AJ391" si="1180">AI390</f>
        <v>1</v>
      </c>
      <c r="AJ391" s="276">
        <f t="shared" si="1180"/>
        <v>0</v>
      </c>
      <c r="AK391" s="276">
        <f t="shared" si="1176"/>
        <v>0</v>
      </c>
    </row>
    <row r="392" spans="1:38" s="261" customFormat="1" ht="12" customHeight="1" x14ac:dyDescent="0.2">
      <c r="A392" s="262" t="s">
        <v>484</v>
      </c>
      <c r="B392" s="263" t="str">
        <f>B391</f>
        <v>HC201</v>
      </c>
      <c r="C392" s="264"/>
      <c r="D392" s="265">
        <f>D391</f>
        <v>1000</v>
      </c>
      <c r="E392" s="265">
        <f>E391</f>
        <v>2500</v>
      </c>
      <c r="F392" s="264">
        <v>3.5259999999999998</v>
      </c>
      <c r="G392" s="264" t="s">
        <v>119</v>
      </c>
      <c r="H392" s="266">
        <f t="shared" si="1094"/>
        <v>450</v>
      </c>
      <c r="I392" s="264" t="str">
        <f t="shared" si="1178"/>
        <v>556X691X735</v>
      </c>
      <c r="J392" s="264" t="str">
        <f t="shared" si="1178"/>
        <v>350</v>
      </c>
      <c r="K392" s="264" t="str">
        <f>K391</f>
        <v>205</v>
      </c>
      <c r="L392" s="264" t="str">
        <f>L391</f>
        <v>40</v>
      </c>
      <c r="M392" s="276">
        <f t="shared" si="1031"/>
        <v>0</v>
      </c>
      <c r="N392" s="276">
        <f t="shared" si="1178"/>
        <v>1</v>
      </c>
      <c r="O392" s="276">
        <f t="shared" si="1178"/>
        <v>0</v>
      </c>
      <c r="P392" s="276">
        <f t="shared" si="1178"/>
        <v>1</v>
      </c>
      <c r="Q392" s="276">
        <f t="shared" si="1178"/>
        <v>1</v>
      </c>
      <c r="R392" s="276">
        <f t="shared" si="1178"/>
        <v>0</v>
      </c>
      <c r="S392" s="276">
        <f t="shared" si="1178"/>
        <v>0</v>
      </c>
      <c r="T392" s="276">
        <f t="shared" si="1178"/>
        <v>0</v>
      </c>
      <c r="U392" s="276">
        <f t="shared" si="1178"/>
        <v>0</v>
      </c>
      <c r="V392" s="276">
        <f t="shared" si="1176"/>
        <v>0</v>
      </c>
      <c r="W392" s="276">
        <f t="shared" si="1176"/>
        <v>0</v>
      </c>
      <c r="X392" s="276">
        <f t="shared" si="1176"/>
        <v>1</v>
      </c>
      <c r="Y392" s="276">
        <f t="shared" si="1176"/>
        <v>1</v>
      </c>
      <c r="Z392" s="276">
        <f t="shared" si="1176"/>
        <v>1</v>
      </c>
      <c r="AA392" s="276">
        <f t="shared" si="1176"/>
        <v>0</v>
      </c>
      <c r="AB392" s="276">
        <f t="shared" si="1176"/>
        <v>0</v>
      </c>
      <c r="AC392" s="276">
        <f t="shared" si="1176"/>
        <v>0</v>
      </c>
      <c r="AD392" s="276">
        <f t="shared" ref="AD392:AH392" si="1181">AD391</f>
        <v>0</v>
      </c>
      <c r="AE392" s="276">
        <f t="shared" si="1181"/>
        <v>1</v>
      </c>
      <c r="AF392" s="276">
        <f t="shared" si="1181"/>
        <v>0</v>
      </c>
      <c r="AG392" s="276">
        <f t="shared" si="1181"/>
        <v>0</v>
      </c>
      <c r="AH392" s="276">
        <f t="shared" si="1181"/>
        <v>1</v>
      </c>
      <c r="AI392" s="276">
        <f t="shared" ref="AI392:AJ392" si="1182">AI391</f>
        <v>1</v>
      </c>
      <c r="AJ392" s="276">
        <f t="shared" si="1182"/>
        <v>0</v>
      </c>
      <c r="AK392" s="276">
        <f t="shared" si="1176"/>
        <v>0</v>
      </c>
    </row>
    <row r="393" spans="1:38" s="261" customFormat="1" ht="12" customHeight="1" x14ac:dyDescent="0.2">
      <c r="A393" s="262" t="s">
        <v>484</v>
      </c>
      <c r="B393" s="263" t="s">
        <v>118</v>
      </c>
      <c r="C393" s="264"/>
      <c r="D393" s="265">
        <v>1000</v>
      </c>
      <c r="E393" s="265">
        <v>2300</v>
      </c>
      <c r="F393" s="264">
        <v>1.06</v>
      </c>
      <c r="G393" s="264" t="s">
        <v>126</v>
      </c>
      <c r="H393" s="266">
        <f t="shared" si="1094"/>
        <v>782</v>
      </c>
      <c r="I393" s="264" t="s">
        <v>132</v>
      </c>
      <c r="J393" s="264" t="s">
        <v>121</v>
      </c>
      <c r="K393" s="264" t="s">
        <v>133</v>
      </c>
      <c r="L393" s="264" t="s">
        <v>115</v>
      </c>
      <c r="M393" s="276">
        <f t="shared" si="1031"/>
        <v>0</v>
      </c>
      <c r="N393" s="276">
        <f t="shared" ref="N393:U393" si="1183">N392</f>
        <v>1</v>
      </c>
      <c r="O393" s="276">
        <f t="shared" si="1183"/>
        <v>0</v>
      </c>
      <c r="P393" s="276">
        <f t="shared" si="1183"/>
        <v>1</v>
      </c>
      <c r="Q393" s="276">
        <f t="shared" si="1183"/>
        <v>1</v>
      </c>
      <c r="R393" s="276">
        <f t="shared" si="1183"/>
        <v>0</v>
      </c>
      <c r="S393" s="276">
        <f t="shared" si="1183"/>
        <v>0</v>
      </c>
      <c r="T393" s="276">
        <f t="shared" si="1183"/>
        <v>0</v>
      </c>
      <c r="U393" s="276">
        <f t="shared" si="1183"/>
        <v>0</v>
      </c>
      <c r="V393" s="276">
        <f t="shared" si="1176"/>
        <v>0</v>
      </c>
      <c r="W393" s="276">
        <f t="shared" si="1176"/>
        <v>0</v>
      </c>
      <c r="X393" s="276">
        <f t="shared" si="1176"/>
        <v>1</v>
      </c>
      <c r="Y393" s="276">
        <f t="shared" si="1176"/>
        <v>1</v>
      </c>
      <c r="Z393" s="276">
        <f t="shared" si="1176"/>
        <v>1</v>
      </c>
      <c r="AA393" s="276">
        <f t="shared" si="1176"/>
        <v>0</v>
      </c>
      <c r="AB393" s="276">
        <f t="shared" si="1176"/>
        <v>0</v>
      </c>
      <c r="AC393" s="276">
        <f t="shared" si="1176"/>
        <v>0</v>
      </c>
      <c r="AD393" s="276">
        <f t="shared" ref="AD393:AH393" si="1184">AD392</f>
        <v>0</v>
      </c>
      <c r="AE393" s="276">
        <f t="shared" si="1184"/>
        <v>1</v>
      </c>
      <c r="AF393" s="276">
        <f t="shared" si="1184"/>
        <v>0</v>
      </c>
      <c r="AG393" s="276">
        <f t="shared" si="1184"/>
        <v>0</v>
      </c>
      <c r="AH393" s="276">
        <f t="shared" si="1184"/>
        <v>1</v>
      </c>
      <c r="AI393" s="276">
        <f t="shared" ref="AI393:AJ393" si="1185">AI392</f>
        <v>1</v>
      </c>
      <c r="AJ393" s="276">
        <f t="shared" si="1185"/>
        <v>0</v>
      </c>
      <c r="AK393" s="276">
        <f t="shared" si="1176"/>
        <v>0</v>
      </c>
    </row>
    <row r="394" spans="1:38" s="261" customFormat="1" ht="12" customHeight="1" x14ac:dyDescent="0.2">
      <c r="A394" s="262" t="s">
        <v>484</v>
      </c>
      <c r="B394" s="263" t="str">
        <f t="shared" ref="B394:B399" si="1186">B393</f>
        <v>HCQ300</v>
      </c>
      <c r="C394" s="264"/>
      <c r="D394" s="265">
        <f t="shared" ref="D394:E399" si="1187">D393</f>
        <v>1000</v>
      </c>
      <c r="E394" s="265">
        <f t="shared" si="1187"/>
        <v>2300</v>
      </c>
      <c r="F394" s="264">
        <v>1.21</v>
      </c>
      <c r="G394" s="264" t="str">
        <f>G393</f>
        <v>0,34</v>
      </c>
      <c r="H394" s="266">
        <f t="shared" si="1094"/>
        <v>782</v>
      </c>
      <c r="I394" s="264" t="str">
        <f t="shared" ref="I394:U399" si="1188">I393</f>
        <v>533x681x676</v>
      </c>
      <c r="J394" s="264" t="str">
        <f t="shared" si="1188"/>
        <v>350</v>
      </c>
      <c r="K394" s="264" t="str">
        <f t="shared" ref="K394:L399" si="1189">K393</f>
        <v>203</v>
      </c>
      <c r="L394" s="264" t="str">
        <f t="shared" si="1189"/>
        <v>40</v>
      </c>
      <c r="M394" s="276">
        <f t="shared" si="1031"/>
        <v>0</v>
      </c>
      <c r="N394" s="276">
        <f t="shared" si="1188"/>
        <v>1</v>
      </c>
      <c r="O394" s="276">
        <f t="shared" si="1188"/>
        <v>0</v>
      </c>
      <c r="P394" s="276">
        <f t="shared" si="1188"/>
        <v>1</v>
      </c>
      <c r="Q394" s="276">
        <f t="shared" si="1188"/>
        <v>1</v>
      </c>
      <c r="R394" s="276">
        <f t="shared" si="1188"/>
        <v>0</v>
      </c>
      <c r="S394" s="276">
        <f t="shared" si="1188"/>
        <v>0</v>
      </c>
      <c r="T394" s="276">
        <f t="shared" si="1188"/>
        <v>0</v>
      </c>
      <c r="U394" s="276">
        <f t="shared" si="1188"/>
        <v>0</v>
      </c>
      <c r="V394" s="276">
        <f t="shared" si="1176"/>
        <v>0</v>
      </c>
      <c r="W394" s="276">
        <f t="shared" si="1176"/>
        <v>0</v>
      </c>
      <c r="X394" s="276">
        <f t="shared" si="1176"/>
        <v>1</v>
      </c>
      <c r="Y394" s="276">
        <f t="shared" si="1176"/>
        <v>1</v>
      </c>
      <c r="Z394" s="276">
        <f t="shared" si="1176"/>
        <v>1</v>
      </c>
      <c r="AA394" s="276">
        <f t="shared" si="1176"/>
        <v>0</v>
      </c>
      <c r="AB394" s="276">
        <f t="shared" si="1176"/>
        <v>0</v>
      </c>
      <c r="AC394" s="276">
        <f t="shared" si="1176"/>
        <v>0</v>
      </c>
      <c r="AD394" s="276">
        <f t="shared" ref="AD394:AH394" si="1190">AD393</f>
        <v>0</v>
      </c>
      <c r="AE394" s="276">
        <f t="shared" si="1190"/>
        <v>1</v>
      </c>
      <c r="AF394" s="276">
        <f t="shared" si="1190"/>
        <v>0</v>
      </c>
      <c r="AG394" s="276">
        <f t="shared" si="1190"/>
        <v>0</v>
      </c>
      <c r="AH394" s="276">
        <f t="shared" si="1190"/>
        <v>1</v>
      </c>
      <c r="AI394" s="276">
        <f t="shared" ref="AI394:AJ394" si="1191">AI393</f>
        <v>1</v>
      </c>
      <c r="AJ394" s="276">
        <f t="shared" si="1191"/>
        <v>0</v>
      </c>
      <c r="AK394" s="276">
        <f t="shared" si="1176"/>
        <v>0</v>
      </c>
    </row>
    <row r="395" spans="1:38" s="261" customFormat="1" ht="12" customHeight="1" x14ac:dyDescent="0.2">
      <c r="A395" s="262" t="s">
        <v>484</v>
      </c>
      <c r="B395" s="263" t="str">
        <f t="shared" si="1186"/>
        <v>HCQ300</v>
      </c>
      <c r="C395" s="264"/>
      <c r="D395" s="265">
        <f t="shared" si="1187"/>
        <v>1000</v>
      </c>
      <c r="E395" s="265">
        <f t="shared" si="1187"/>
        <v>2300</v>
      </c>
      <c r="F395" s="264">
        <v>1.46</v>
      </c>
      <c r="G395" s="264" t="str">
        <f>G394</f>
        <v>0,34</v>
      </c>
      <c r="H395" s="266">
        <f t="shared" si="1094"/>
        <v>782</v>
      </c>
      <c r="I395" s="264" t="str">
        <f t="shared" si="1188"/>
        <v>533x681x676</v>
      </c>
      <c r="J395" s="264" t="str">
        <f t="shared" si="1188"/>
        <v>350</v>
      </c>
      <c r="K395" s="264" t="str">
        <f t="shared" si="1189"/>
        <v>203</v>
      </c>
      <c r="L395" s="264" t="str">
        <f t="shared" si="1189"/>
        <v>40</v>
      </c>
      <c r="M395" s="276">
        <f t="shared" si="1031"/>
        <v>0</v>
      </c>
      <c r="N395" s="276">
        <f t="shared" si="1188"/>
        <v>1</v>
      </c>
      <c r="O395" s="276">
        <f t="shared" si="1188"/>
        <v>0</v>
      </c>
      <c r="P395" s="276">
        <f t="shared" si="1188"/>
        <v>1</v>
      </c>
      <c r="Q395" s="276">
        <f t="shared" si="1188"/>
        <v>1</v>
      </c>
      <c r="R395" s="276">
        <f t="shared" si="1188"/>
        <v>0</v>
      </c>
      <c r="S395" s="276">
        <f t="shared" si="1188"/>
        <v>0</v>
      </c>
      <c r="T395" s="276">
        <f t="shared" si="1188"/>
        <v>0</v>
      </c>
      <c r="U395" s="276">
        <f t="shared" si="1188"/>
        <v>0</v>
      </c>
      <c r="V395" s="276">
        <f t="shared" si="1176"/>
        <v>0</v>
      </c>
      <c r="W395" s="276">
        <f t="shared" si="1176"/>
        <v>0</v>
      </c>
      <c r="X395" s="276">
        <f t="shared" si="1176"/>
        <v>1</v>
      </c>
      <c r="Y395" s="276">
        <f t="shared" si="1176"/>
        <v>1</v>
      </c>
      <c r="Z395" s="276">
        <f t="shared" si="1176"/>
        <v>1</v>
      </c>
      <c r="AA395" s="276">
        <f t="shared" si="1176"/>
        <v>0</v>
      </c>
      <c r="AB395" s="276">
        <f t="shared" si="1176"/>
        <v>0</v>
      </c>
      <c r="AC395" s="276">
        <f t="shared" si="1176"/>
        <v>0</v>
      </c>
      <c r="AD395" s="276">
        <f t="shared" ref="AD395:AH395" si="1192">AD394</f>
        <v>0</v>
      </c>
      <c r="AE395" s="276">
        <f t="shared" si="1192"/>
        <v>1</v>
      </c>
      <c r="AF395" s="276">
        <f t="shared" si="1192"/>
        <v>0</v>
      </c>
      <c r="AG395" s="276">
        <f t="shared" si="1192"/>
        <v>0</v>
      </c>
      <c r="AH395" s="276">
        <f t="shared" si="1192"/>
        <v>1</v>
      </c>
      <c r="AI395" s="276">
        <f t="shared" ref="AI395:AJ395" si="1193">AI394</f>
        <v>1</v>
      </c>
      <c r="AJ395" s="276">
        <f t="shared" si="1193"/>
        <v>0</v>
      </c>
      <c r="AK395" s="276">
        <f t="shared" si="1176"/>
        <v>0</v>
      </c>
    </row>
    <row r="396" spans="1:38" s="261" customFormat="1" ht="12" customHeight="1" x14ac:dyDescent="0.2">
      <c r="A396" s="262" t="s">
        <v>484</v>
      </c>
      <c r="B396" s="263" t="str">
        <f t="shared" si="1186"/>
        <v>HCQ300</v>
      </c>
      <c r="C396" s="264"/>
      <c r="D396" s="265">
        <f t="shared" si="1187"/>
        <v>1000</v>
      </c>
      <c r="E396" s="265">
        <f t="shared" si="1187"/>
        <v>2300</v>
      </c>
      <c r="F396" s="264">
        <v>1.74</v>
      </c>
      <c r="G396" s="264" t="str">
        <f>G395</f>
        <v>0,34</v>
      </c>
      <c r="H396" s="266">
        <f t="shared" si="1094"/>
        <v>782</v>
      </c>
      <c r="I396" s="264" t="str">
        <f t="shared" si="1188"/>
        <v>533x681x676</v>
      </c>
      <c r="J396" s="264" t="str">
        <f t="shared" si="1188"/>
        <v>350</v>
      </c>
      <c r="K396" s="264" t="str">
        <f t="shared" si="1189"/>
        <v>203</v>
      </c>
      <c r="L396" s="264" t="str">
        <f t="shared" si="1189"/>
        <v>40</v>
      </c>
      <c r="M396" s="276">
        <f t="shared" si="1031"/>
        <v>0</v>
      </c>
      <c r="N396" s="276">
        <f t="shared" si="1188"/>
        <v>1</v>
      </c>
      <c r="O396" s="276">
        <f t="shared" si="1188"/>
        <v>0</v>
      </c>
      <c r="P396" s="276">
        <f t="shared" si="1188"/>
        <v>1</v>
      </c>
      <c r="Q396" s="276">
        <f t="shared" si="1188"/>
        <v>1</v>
      </c>
      <c r="R396" s="276">
        <f t="shared" si="1188"/>
        <v>0</v>
      </c>
      <c r="S396" s="276">
        <f t="shared" si="1188"/>
        <v>0</v>
      </c>
      <c r="T396" s="276">
        <f t="shared" si="1188"/>
        <v>0</v>
      </c>
      <c r="U396" s="276">
        <f t="shared" si="1188"/>
        <v>0</v>
      </c>
      <c r="V396" s="276">
        <f t="shared" si="1176"/>
        <v>0</v>
      </c>
      <c r="W396" s="276">
        <f t="shared" si="1176"/>
        <v>0</v>
      </c>
      <c r="X396" s="276">
        <f t="shared" si="1176"/>
        <v>1</v>
      </c>
      <c r="Y396" s="276">
        <f t="shared" si="1176"/>
        <v>1</v>
      </c>
      <c r="Z396" s="276">
        <f t="shared" si="1176"/>
        <v>1</v>
      </c>
      <c r="AA396" s="276">
        <f t="shared" si="1176"/>
        <v>0</v>
      </c>
      <c r="AB396" s="276">
        <f t="shared" si="1176"/>
        <v>0</v>
      </c>
      <c r="AC396" s="276">
        <f t="shared" si="1176"/>
        <v>0</v>
      </c>
      <c r="AD396" s="276">
        <f t="shared" ref="AD396:AH396" si="1194">AD395</f>
        <v>0</v>
      </c>
      <c r="AE396" s="276">
        <f t="shared" si="1194"/>
        <v>1</v>
      </c>
      <c r="AF396" s="276">
        <f t="shared" si="1194"/>
        <v>0</v>
      </c>
      <c r="AG396" s="276">
        <f t="shared" si="1194"/>
        <v>0</v>
      </c>
      <c r="AH396" s="276">
        <f t="shared" si="1194"/>
        <v>1</v>
      </c>
      <c r="AI396" s="276">
        <f t="shared" ref="AI396:AJ396" si="1195">AI395</f>
        <v>1</v>
      </c>
      <c r="AJ396" s="276">
        <f t="shared" si="1195"/>
        <v>0</v>
      </c>
      <c r="AK396" s="276">
        <f t="shared" si="1176"/>
        <v>0</v>
      </c>
    </row>
    <row r="397" spans="1:38" s="261" customFormat="1" ht="12" customHeight="1" x14ac:dyDescent="0.2">
      <c r="A397" s="262" t="s">
        <v>484</v>
      </c>
      <c r="B397" s="263" t="str">
        <f t="shared" si="1186"/>
        <v>HCQ300</v>
      </c>
      <c r="C397" s="264"/>
      <c r="D397" s="265">
        <f t="shared" si="1187"/>
        <v>1000</v>
      </c>
      <c r="E397" s="265">
        <f t="shared" si="1187"/>
        <v>2300</v>
      </c>
      <c r="F397" s="264">
        <v>2.0499999999999998</v>
      </c>
      <c r="G397" s="264" t="str">
        <f>G396</f>
        <v>0,34</v>
      </c>
      <c r="H397" s="266">
        <f t="shared" si="1094"/>
        <v>782</v>
      </c>
      <c r="I397" s="264" t="str">
        <f t="shared" si="1188"/>
        <v>533x681x676</v>
      </c>
      <c r="J397" s="264" t="str">
        <f t="shared" si="1188"/>
        <v>350</v>
      </c>
      <c r="K397" s="264" t="str">
        <f t="shared" si="1189"/>
        <v>203</v>
      </c>
      <c r="L397" s="264" t="str">
        <f t="shared" si="1189"/>
        <v>40</v>
      </c>
      <c r="M397" s="276">
        <f t="shared" si="1031"/>
        <v>0</v>
      </c>
      <c r="N397" s="276">
        <f t="shared" si="1188"/>
        <v>1</v>
      </c>
      <c r="O397" s="276">
        <f t="shared" si="1188"/>
        <v>0</v>
      </c>
      <c r="P397" s="276">
        <f t="shared" si="1188"/>
        <v>1</v>
      </c>
      <c r="Q397" s="276">
        <f t="shared" si="1188"/>
        <v>1</v>
      </c>
      <c r="R397" s="276">
        <f t="shared" si="1188"/>
        <v>0</v>
      </c>
      <c r="S397" s="276">
        <f t="shared" si="1188"/>
        <v>0</v>
      </c>
      <c r="T397" s="276">
        <f t="shared" si="1188"/>
        <v>0</v>
      </c>
      <c r="U397" s="276">
        <f t="shared" si="1188"/>
        <v>0</v>
      </c>
      <c r="V397" s="276">
        <f t="shared" si="1176"/>
        <v>0</v>
      </c>
      <c r="W397" s="276">
        <f t="shared" si="1176"/>
        <v>0</v>
      </c>
      <c r="X397" s="276">
        <f t="shared" si="1176"/>
        <v>1</v>
      </c>
      <c r="Y397" s="276">
        <f t="shared" si="1176"/>
        <v>1</v>
      </c>
      <c r="Z397" s="276">
        <f t="shared" si="1176"/>
        <v>1</v>
      </c>
      <c r="AA397" s="276">
        <f t="shared" si="1176"/>
        <v>0</v>
      </c>
      <c r="AB397" s="276">
        <f t="shared" si="1176"/>
        <v>0</v>
      </c>
      <c r="AC397" s="276">
        <f t="shared" si="1176"/>
        <v>0</v>
      </c>
      <c r="AD397" s="276">
        <f t="shared" ref="AD397:AH397" si="1196">AD396</f>
        <v>0</v>
      </c>
      <c r="AE397" s="276">
        <f t="shared" si="1196"/>
        <v>1</v>
      </c>
      <c r="AF397" s="276">
        <f t="shared" si="1196"/>
        <v>0</v>
      </c>
      <c r="AG397" s="276">
        <f t="shared" si="1196"/>
        <v>0</v>
      </c>
      <c r="AH397" s="276">
        <f t="shared" si="1196"/>
        <v>1</v>
      </c>
      <c r="AI397" s="276">
        <f t="shared" ref="AI397:AJ397" si="1197">AI396</f>
        <v>1</v>
      </c>
      <c r="AJ397" s="276">
        <f t="shared" si="1197"/>
        <v>0</v>
      </c>
      <c r="AK397" s="276">
        <f t="shared" si="1176"/>
        <v>0</v>
      </c>
    </row>
    <row r="398" spans="1:38" s="261" customFormat="1" ht="12" customHeight="1" x14ac:dyDescent="0.2">
      <c r="A398" s="262" t="s">
        <v>484</v>
      </c>
      <c r="B398" s="263" t="str">
        <f t="shared" si="1186"/>
        <v>HCQ300</v>
      </c>
      <c r="C398" s="264"/>
      <c r="D398" s="265">
        <f t="shared" si="1187"/>
        <v>1000</v>
      </c>
      <c r="E398" s="265">
        <f t="shared" si="1187"/>
        <v>2300</v>
      </c>
      <c r="F398" s="264">
        <v>2.38</v>
      </c>
      <c r="G398" s="264" t="s">
        <v>131</v>
      </c>
      <c r="H398" s="266">
        <f t="shared" si="1094"/>
        <v>736</v>
      </c>
      <c r="I398" s="264" t="str">
        <f t="shared" si="1188"/>
        <v>533x681x676</v>
      </c>
      <c r="J398" s="264" t="str">
        <f t="shared" si="1188"/>
        <v>350</v>
      </c>
      <c r="K398" s="264" t="str">
        <f t="shared" si="1189"/>
        <v>203</v>
      </c>
      <c r="L398" s="264" t="str">
        <f t="shared" si="1189"/>
        <v>40</v>
      </c>
      <c r="M398" s="276">
        <f t="shared" si="1031"/>
        <v>0</v>
      </c>
      <c r="N398" s="276">
        <f t="shared" si="1188"/>
        <v>1</v>
      </c>
      <c r="O398" s="276">
        <f t="shared" si="1188"/>
        <v>0</v>
      </c>
      <c r="P398" s="276">
        <f t="shared" si="1188"/>
        <v>1</v>
      </c>
      <c r="Q398" s="276">
        <f t="shared" si="1188"/>
        <v>1</v>
      </c>
      <c r="R398" s="276">
        <f t="shared" si="1188"/>
        <v>0</v>
      </c>
      <c r="S398" s="276">
        <f t="shared" si="1188"/>
        <v>0</v>
      </c>
      <c r="T398" s="276">
        <f t="shared" si="1188"/>
        <v>0</v>
      </c>
      <c r="U398" s="276">
        <f t="shared" si="1188"/>
        <v>0</v>
      </c>
      <c r="V398" s="276">
        <f t="shared" si="1176"/>
        <v>0</v>
      </c>
      <c r="W398" s="276">
        <f t="shared" si="1176"/>
        <v>0</v>
      </c>
      <c r="X398" s="276">
        <f t="shared" si="1176"/>
        <v>1</v>
      </c>
      <c r="Y398" s="276">
        <f t="shared" si="1176"/>
        <v>1</v>
      </c>
      <c r="Z398" s="276">
        <f t="shared" si="1176"/>
        <v>1</v>
      </c>
      <c r="AA398" s="276">
        <f t="shared" si="1176"/>
        <v>0</v>
      </c>
      <c r="AB398" s="276">
        <f t="shared" si="1176"/>
        <v>0</v>
      </c>
      <c r="AC398" s="276">
        <f t="shared" si="1176"/>
        <v>0</v>
      </c>
      <c r="AD398" s="276">
        <f t="shared" ref="AD398:AH398" si="1198">AD397</f>
        <v>0</v>
      </c>
      <c r="AE398" s="276">
        <f t="shared" si="1198"/>
        <v>1</v>
      </c>
      <c r="AF398" s="276">
        <f t="shared" si="1198"/>
        <v>0</v>
      </c>
      <c r="AG398" s="276">
        <f t="shared" si="1198"/>
        <v>0</v>
      </c>
      <c r="AH398" s="276">
        <f t="shared" si="1198"/>
        <v>1</v>
      </c>
      <c r="AI398" s="276">
        <f t="shared" ref="AI398:AJ398" si="1199">AI397</f>
        <v>1</v>
      </c>
      <c r="AJ398" s="276">
        <f t="shared" si="1199"/>
        <v>0</v>
      </c>
      <c r="AK398" s="276">
        <f t="shared" si="1176"/>
        <v>0</v>
      </c>
    </row>
    <row r="399" spans="1:38" s="261" customFormat="1" ht="12" customHeight="1" x14ac:dyDescent="0.2">
      <c r="A399" s="262" t="s">
        <v>484</v>
      </c>
      <c r="B399" s="263" t="str">
        <f t="shared" si="1186"/>
        <v>HCQ300</v>
      </c>
      <c r="C399" s="264"/>
      <c r="D399" s="265">
        <f t="shared" si="1187"/>
        <v>1000</v>
      </c>
      <c r="E399" s="265">
        <f t="shared" si="1187"/>
        <v>2300</v>
      </c>
      <c r="F399" s="264">
        <v>2.5449999999999999</v>
      </c>
      <c r="G399" s="264" t="s">
        <v>367</v>
      </c>
      <c r="H399" s="264">
        <f>H398</f>
        <v>736</v>
      </c>
      <c r="I399" s="264" t="str">
        <f t="shared" si="1188"/>
        <v>533x681x676</v>
      </c>
      <c r="J399" s="264" t="str">
        <f t="shared" si="1188"/>
        <v>350</v>
      </c>
      <c r="K399" s="264" t="str">
        <f t="shared" si="1189"/>
        <v>203</v>
      </c>
      <c r="L399" s="264" t="str">
        <f t="shared" si="1189"/>
        <v>40</v>
      </c>
      <c r="M399" s="276">
        <f t="shared" si="1188"/>
        <v>0</v>
      </c>
      <c r="N399" s="276">
        <f t="shared" si="1188"/>
        <v>1</v>
      </c>
      <c r="O399" s="276">
        <f t="shared" si="1188"/>
        <v>0</v>
      </c>
      <c r="P399" s="276">
        <f t="shared" si="1188"/>
        <v>1</v>
      </c>
      <c r="Q399" s="276">
        <f t="shared" si="1188"/>
        <v>1</v>
      </c>
      <c r="R399" s="276">
        <f t="shared" si="1188"/>
        <v>0</v>
      </c>
      <c r="S399" s="276">
        <f t="shared" si="1188"/>
        <v>0</v>
      </c>
      <c r="T399" s="276">
        <f t="shared" si="1188"/>
        <v>0</v>
      </c>
      <c r="U399" s="276">
        <f t="shared" si="1188"/>
        <v>0</v>
      </c>
      <c r="V399" s="276">
        <f t="shared" ref="V399:AK414" si="1200">V398</f>
        <v>0</v>
      </c>
      <c r="W399" s="276">
        <f t="shared" si="1200"/>
        <v>0</v>
      </c>
      <c r="X399" s="276">
        <f t="shared" si="1200"/>
        <v>1</v>
      </c>
      <c r="Y399" s="276">
        <f t="shared" si="1200"/>
        <v>1</v>
      </c>
      <c r="Z399" s="276">
        <f t="shared" si="1200"/>
        <v>1</v>
      </c>
      <c r="AA399" s="276">
        <f t="shared" si="1200"/>
        <v>0</v>
      </c>
      <c r="AB399" s="276">
        <f t="shared" si="1200"/>
        <v>0</v>
      </c>
      <c r="AC399" s="276">
        <f t="shared" si="1200"/>
        <v>0</v>
      </c>
      <c r="AD399" s="276">
        <f t="shared" ref="AD399:AH399" si="1201">AD398</f>
        <v>0</v>
      </c>
      <c r="AE399" s="276">
        <f t="shared" si="1201"/>
        <v>1</v>
      </c>
      <c r="AF399" s="276">
        <f t="shared" si="1201"/>
        <v>0</v>
      </c>
      <c r="AG399" s="276">
        <f t="shared" si="1201"/>
        <v>0</v>
      </c>
      <c r="AH399" s="276">
        <f t="shared" si="1201"/>
        <v>1</v>
      </c>
      <c r="AI399" s="276">
        <f t="shared" ref="AI399:AJ399" si="1202">AI398</f>
        <v>1</v>
      </c>
      <c r="AJ399" s="276">
        <f t="shared" si="1202"/>
        <v>0</v>
      </c>
      <c r="AK399" s="276">
        <f t="shared" si="1200"/>
        <v>0</v>
      </c>
    </row>
    <row r="400" spans="1:38" s="261" customFormat="1" ht="12" customHeight="1" x14ac:dyDescent="0.2">
      <c r="A400" s="262" t="s">
        <v>484</v>
      </c>
      <c r="B400" s="263" t="s">
        <v>160</v>
      </c>
      <c r="C400" s="264" t="s">
        <v>424</v>
      </c>
      <c r="D400" s="265">
        <v>1000</v>
      </c>
      <c r="E400" s="265">
        <v>2500</v>
      </c>
      <c r="F400" s="264">
        <v>1.5</v>
      </c>
      <c r="G400" s="264" t="s">
        <v>126</v>
      </c>
      <c r="H400" s="266">
        <f t="shared" ref="H400:H420" si="1203">E400*G400</f>
        <v>850.00000000000011</v>
      </c>
      <c r="I400" s="264" t="s">
        <v>161</v>
      </c>
      <c r="J400" s="264" t="s">
        <v>162</v>
      </c>
      <c r="K400" s="264" t="s">
        <v>163</v>
      </c>
      <c r="L400" s="264" t="s">
        <v>115</v>
      </c>
      <c r="M400" s="276">
        <f t="shared" ref="M400:M458" si="1204">M399</f>
        <v>0</v>
      </c>
      <c r="N400" s="276">
        <f t="shared" ref="N400:U400" si="1205">N399</f>
        <v>1</v>
      </c>
      <c r="O400" s="276">
        <f t="shared" si="1205"/>
        <v>0</v>
      </c>
      <c r="P400" s="276">
        <f t="shared" si="1205"/>
        <v>1</v>
      </c>
      <c r="Q400" s="276">
        <f t="shared" si="1205"/>
        <v>1</v>
      </c>
      <c r="R400" s="276">
        <f t="shared" si="1205"/>
        <v>0</v>
      </c>
      <c r="S400" s="276">
        <f t="shared" si="1205"/>
        <v>0</v>
      </c>
      <c r="T400" s="276">
        <f t="shared" si="1205"/>
        <v>0</v>
      </c>
      <c r="U400" s="276">
        <f t="shared" si="1205"/>
        <v>0</v>
      </c>
      <c r="V400" s="276">
        <f t="shared" si="1200"/>
        <v>0</v>
      </c>
      <c r="W400" s="276">
        <f t="shared" si="1200"/>
        <v>0</v>
      </c>
      <c r="X400" s="276">
        <f t="shared" si="1200"/>
        <v>1</v>
      </c>
      <c r="Y400" s="276">
        <f t="shared" si="1200"/>
        <v>1</v>
      </c>
      <c r="Z400" s="276">
        <f t="shared" si="1200"/>
        <v>1</v>
      </c>
      <c r="AA400" s="276">
        <f t="shared" si="1200"/>
        <v>0</v>
      </c>
      <c r="AB400" s="276">
        <f t="shared" si="1200"/>
        <v>0</v>
      </c>
      <c r="AC400" s="276">
        <f t="shared" si="1200"/>
        <v>0</v>
      </c>
      <c r="AD400" s="276">
        <f t="shared" ref="AD400:AH400" si="1206">AD399</f>
        <v>0</v>
      </c>
      <c r="AE400" s="276">
        <f t="shared" si="1206"/>
        <v>1</v>
      </c>
      <c r="AF400" s="276">
        <f t="shared" si="1206"/>
        <v>0</v>
      </c>
      <c r="AG400" s="276">
        <f t="shared" si="1206"/>
        <v>0</v>
      </c>
      <c r="AH400" s="276">
        <f t="shared" si="1206"/>
        <v>1</v>
      </c>
      <c r="AI400" s="276">
        <f t="shared" ref="AI400:AJ400" si="1207">AI399</f>
        <v>1</v>
      </c>
      <c r="AJ400" s="276">
        <f t="shared" si="1207"/>
        <v>0</v>
      </c>
      <c r="AK400" s="276">
        <f t="shared" si="1200"/>
        <v>0</v>
      </c>
      <c r="AL400" s="264" t="s">
        <v>425</v>
      </c>
    </row>
    <row r="401" spans="1:38" s="261" customFormat="1" ht="12" customHeight="1" x14ac:dyDescent="0.2">
      <c r="A401" s="262" t="s">
        <v>484</v>
      </c>
      <c r="B401" s="263" t="str">
        <f t="shared" ref="B401:C403" si="1208">B400</f>
        <v>HCA300</v>
      </c>
      <c r="C401" s="264" t="str">
        <f t="shared" si="1208"/>
        <v>(10° DOWN ANGLE)</v>
      </c>
      <c r="D401" s="265">
        <f t="shared" ref="D401:E403" si="1209">D400</f>
        <v>1000</v>
      </c>
      <c r="E401" s="265">
        <f t="shared" si="1209"/>
        <v>2500</v>
      </c>
      <c r="F401" s="264">
        <v>2</v>
      </c>
      <c r="G401" s="264" t="str">
        <f>G400</f>
        <v>0,34</v>
      </c>
      <c r="H401" s="266">
        <f t="shared" si="1203"/>
        <v>850.00000000000011</v>
      </c>
      <c r="I401" s="264" t="str">
        <f t="shared" ref="I401:AL403" si="1210">I400</f>
        <v>620x585x753</v>
      </c>
      <c r="J401" s="264" t="str">
        <f t="shared" si="1210"/>
        <v>370</v>
      </c>
      <c r="K401" s="264" t="str">
        <f t="shared" ref="K401:L403" si="1211">K400</f>
        <v>278</v>
      </c>
      <c r="L401" s="264" t="str">
        <f t="shared" si="1211"/>
        <v>40</v>
      </c>
      <c r="M401" s="276">
        <f t="shared" si="1204"/>
        <v>0</v>
      </c>
      <c r="N401" s="276">
        <f t="shared" si="1210"/>
        <v>1</v>
      </c>
      <c r="O401" s="276">
        <f t="shared" si="1210"/>
        <v>0</v>
      </c>
      <c r="P401" s="276">
        <f t="shared" si="1210"/>
        <v>1</v>
      </c>
      <c r="Q401" s="276">
        <f t="shared" si="1210"/>
        <v>1</v>
      </c>
      <c r="R401" s="276">
        <f t="shared" si="1210"/>
        <v>0</v>
      </c>
      <c r="S401" s="276">
        <f t="shared" si="1210"/>
        <v>0</v>
      </c>
      <c r="T401" s="276">
        <f t="shared" si="1210"/>
        <v>0</v>
      </c>
      <c r="U401" s="276">
        <f t="shared" si="1210"/>
        <v>0</v>
      </c>
      <c r="V401" s="276">
        <f t="shared" si="1200"/>
        <v>0</v>
      </c>
      <c r="W401" s="276">
        <f t="shared" si="1200"/>
        <v>0</v>
      </c>
      <c r="X401" s="276">
        <f t="shared" si="1200"/>
        <v>1</v>
      </c>
      <c r="Y401" s="276">
        <f t="shared" si="1200"/>
        <v>1</v>
      </c>
      <c r="Z401" s="276">
        <f t="shared" si="1200"/>
        <v>1</v>
      </c>
      <c r="AA401" s="276">
        <f t="shared" si="1200"/>
        <v>0</v>
      </c>
      <c r="AB401" s="276">
        <f t="shared" si="1200"/>
        <v>0</v>
      </c>
      <c r="AC401" s="276">
        <f t="shared" si="1200"/>
        <v>0</v>
      </c>
      <c r="AD401" s="276">
        <f t="shared" ref="AD401:AH401" si="1212">AD400</f>
        <v>0</v>
      </c>
      <c r="AE401" s="276">
        <f t="shared" si="1212"/>
        <v>1</v>
      </c>
      <c r="AF401" s="276">
        <f t="shared" si="1212"/>
        <v>0</v>
      </c>
      <c r="AG401" s="276">
        <f t="shared" si="1212"/>
        <v>0</v>
      </c>
      <c r="AH401" s="276">
        <f t="shared" si="1212"/>
        <v>1</v>
      </c>
      <c r="AI401" s="276">
        <f t="shared" ref="AI401:AJ401" si="1213">AI400</f>
        <v>1</v>
      </c>
      <c r="AJ401" s="276">
        <f t="shared" si="1213"/>
        <v>0</v>
      </c>
      <c r="AK401" s="276">
        <f t="shared" si="1200"/>
        <v>0</v>
      </c>
      <c r="AL401" s="264" t="str">
        <f>AL400</f>
        <v>NOTE: 10° DOWN ANGLE</v>
      </c>
    </row>
    <row r="402" spans="1:38" s="261" customFormat="1" ht="12" customHeight="1" x14ac:dyDescent="0.2">
      <c r="A402" s="262" t="s">
        <v>484</v>
      </c>
      <c r="B402" s="263" t="str">
        <f t="shared" si="1208"/>
        <v>HCA300</v>
      </c>
      <c r="C402" s="264" t="str">
        <f t="shared" si="1208"/>
        <v>(10° DOWN ANGLE)</v>
      </c>
      <c r="D402" s="265">
        <f t="shared" si="1209"/>
        <v>1000</v>
      </c>
      <c r="E402" s="265">
        <f t="shared" si="1209"/>
        <v>2500</v>
      </c>
      <c r="F402" s="264">
        <v>2.57</v>
      </c>
      <c r="G402" s="264" t="str">
        <f>G401</f>
        <v>0,34</v>
      </c>
      <c r="H402" s="266">
        <f t="shared" si="1203"/>
        <v>850.00000000000011</v>
      </c>
      <c r="I402" s="264" t="str">
        <f t="shared" si="1210"/>
        <v>620x585x753</v>
      </c>
      <c r="J402" s="264" t="str">
        <f t="shared" si="1210"/>
        <v>370</v>
      </c>
      <c r="K402" s="264" t="str">
        <f t="shared" si="1211"/>
        <v>278</v>
      </c>
      <c r="L402" s="264" t="str">
        <f t="shared" si="1211"/>
        <v>40</v>
      </c>
      <c r="M402" s="276">
        <f t="shared" si="1204"/>
        <v>0</v>
      </c>
      <c r="N402" s="276">
        <f t="shared" si="1210"/>
        <v>1</v>
      </c>
      <c r="O402" s="276">
        <f t="shared" si="1210"/>
        <v>0</v>
      </c>
      <c r="P402" s="276">
        <f t="shared" si="1210"/>
        <v>1</v>
      </c>
      <c r="Q402" s="276">
        <f t="shared" si="1210"/>
        <v>1</v>
      </c>
      <c r="R402" s="276">
        <f t="shared" si="1210"/>
        <v>0</v>
      </c>
      <c r="S402" s="276">
        <f t="shared" si="1210"/>
        <v>0</v>
      </c>
      <c r="T402" s="276">
        <f t="shared" si="1210"/>
        <v>0</v>
      </c>
      <c r="U402" s="276">
        <f t="shared" si="1210"/>
        <v>0</v>
      </c>
      <c r="V402" s="276">
        <f t="shared" si="1200"/>
        <v>0</v>
      </c>
      <c r="W402" s="276">
        <f t="shared" si="1200"/>
        <v>0</v>
      </c>
      <c r="X402" s="276">
        <f t="shared" si="1200"/>
        <v>1</v>
      </c>
      <c r="Y402" s="276">
        <f t="shared" si="1200"/>
        <v>1</v>
      </c>
      <c r="Z402" s="276">
        <f t="shared" si="1200"/>
        <v>1</v>
      </c>
      <c r="AA402" s="276">
        <f t="shared" si="1200"/>
        <v>0</v>
      </c>
      <c r="AB402" s="276">
        <f t="shared" si="1200"/>
        <v>0</v>
      </c>
      <c r="AC402" s="276">
        <f t="shared" si="1200"/>
        <v>0</v>
      </c>
      <c r="AD402" s="276">
        <f t="shared" ref="AD402:AH402" si="1214">AD401</f>
        <v>0</v>
      </c>
      <c r="AE402" s="276">
        <f t="shared" si="1214"/>
        <v>1</v>
      </c>
      <c r="AF402" s="276">
        <f t="shared" si="1214"/>
        <v>0</v>
      </c>
      <c r="AG402" s="276">
        <f t="shared" si="1214"/>
        <v>0</v>
      </c>
      <c r="AH402" s="276">
        <f t="shared" si="1214"/>
        <v>1</v>
      </c>
      <c r="AI402" s="276">
        <f t="shared" ref="AI402:AJ402" si="1215">AI401</f>
        <v>1</v>
      </c>
      <c r="AJ402" s="276">
        <f t="shared" si="1215"/>
        <v>0</v>
      </c>
      <c r="AK402" s="276">
        <f t="shared" si="1200"/>
        <v>0</v>
      </c>
      <c r="AL402" s="264" t="str">
        <f t="shared" si="1210"/>
        <v>NOTE: 10° DOWN ANGLE</v>
      </c>
    </row>
    <row r="403" spans="1:38" s="261" customFormat="1" ht="12" customHeight="1" x14ac:dyDescent="0.2">
      <c r="A403" s="262" t="s">
        <v>484</v>
      </c>
      <c r="B403" s="263" t="str">
        <f t="shared" si="1208"/>
        <v>HCA300</v>
      </c>
      <c r="C403" s="264" t="str">
        <f t="shared" si="1208"/>
        <v>(10° DOWN ANGLE)</v>
      </c>
      <c r="D403" s="265">
        <f t="shared" si="1209"/>
        <v>1000</v>
      </c>
      <c r="E403" s="265">
        <f t="shared" si="1209"/>
        <v>2500</v>
      </c>
      <c r="F403" s="264">
        <v>2.95</v>
      </c>
      <c r="G403" s="264" t="s">
        <v>131</v>
      </c>
      <c r="H403" s="266">
        <f t="shared" si="1203"/>
        <v>800</v>
      </c>
      <c r="I403" s="264" t="str">
        <f t="shared" si="1210"/>
        <v>620x585x753</v>
      </c>
      <c r="J403" s="264" t="str">
        <f t="shared" si="1210"/>
        <v>370</v>
      </c>
      <c r="K403" s="264" t="str">
        <f t="shared" si="1211"/>
        <v>278</v>
      </c>
      <c r="L403" s="264" t="str">
        <f t="shared" si="1211"/>
        <v>40</v>
      </c>
      <c r="M403" s="276">
        <f t="shared" si="1204"/>
        <v>0</v>
      </c>
      <c r="N403" s="276">
        <f t="shared" si="1210"/>
        <v>1</v>
      </c>
      <c r="O403" s="276">
        <f t="shared" si="1210"/>
        <v>0</v>
      </c>
      <c r="P403" s="276">
        <f t="shared" si="1210"/>
        <v>1</v>
      </c>
      <c r="Q403" s="276">
        <f t="shared" si="1210"/>
        <v>1</v>
      </c>
      <c r="R403" s="276">
        <f t="shared" si="1210"/>
        <v>0</v>
      </c>
      <c r="S403" s="276">
        <f t="shared" si="1210"/>
        <v>0</v>
      </c>
      <c r="T403" s="276">
        <f t="shared" si="1210"/>
        <v>0</v>
      </c>
      <c r="U403" s="276">
        <f t="shared" si="1210"/>
        <v>0</v>
      </c>
      <c r="V403" s="276">
        <f t="shared" si="1200"/>
        <v>0</v>
      </c>
      <c r="W403" s="276">
        <f t="shared" si="1200"/>
        <v>0</v>
      </c>
      <c r="X403" s="276">
        <f t="shared" si="1200"/>
        <v>1</v>
      </c>
      <c r="Y403" s="276">
        <f t="shared" si="1200"/>
        <v>1</v>
      </c>
      <c r="Z403" s="276">
        <f t="shared" si="1200"/>
        <v>1</v>
      </c>
      <c r="AA403" s="276">
        <f t="shared" si="1200"/>
        <v>0</v>
      </c>
      <c r="AB403" s="276">
        <f t="shared" si="1200"/>
        <v>0</v>
      </c>
      <c r="AC403" s="276">
        <f t="shared" si="1200"/>
        <v>0</v>
      </c>
      <c r="AD403" s="276">
        <f t="shared" ref="AD403:AH403" si="1216">AD402</f>
        <v>0</v>
      </c>
      <c r="AE403" s="276">
        <f t="shared" si="1216"/>
        <v>1</v>
      </c>
      <c r="AF403" s="276">
        <f t="shared" si="1216"/>
        <v>0</v>
      </c>
      <c r="AG403" s="276">
        <f t="shared" si="1216"/>
        <v>0</v>
      </c>
      <c r="AH403" s="276">
        <f t="shared" si="1216"/>
        <v>1</v>
      </c>
      <c r="AI403" s="276">
        <f t="shared" ref="AI403:AJ403" si="1217">AI402</f>
        <v>1</v>
      </c>
      <c r="AJ403" s="276">
        <f t="shared" si="1217"/>
        <v>0</v>
      </c>
      <c r="AK403" s="276">
        <f t="shared" si="1200"/>
        <v>0</v>
      </c>
      <c r="AL403" s="264" t="str">
        <f t="shared" si="1210"/>
        <v>NOTE: 10° DOWN ANGLE</v>
      </c>
    </row>
    <row r="404" spans="1:38" ht="12" customHeight="1" x14ac:dyDescent="0.25">
      <c r="A404" s="262" t="s">
        <v>484</v>
      </c>
      <c r="B404" s="263" t="s">
        <v>194</v>
      </c>
      <c r="C404" s="264"/>
      <c r="D404" s="265">
        <v>1500</v>
      </c>
      <c r="E404" s="265">
        <v>2300</v>
      </c>
      <c r="F404" s="264">
        <v>1</v>
      </c>
      <c r="G404" s="264" t="s">
        <v>236</v>
      </c>
      <c r="H404" s="264">
        <f t="shared" si="1203"/>
        <v>1035</v>
      </c>
      <c r="I404" s="264" t="s">
        <v>368</v>
      </c>
      <c r="J404" s="264" t="s">
        <v>369</v>
      </c>
      <c r="K404" s="264" t="s">
        <v>70</v>
      </c>
      <c r="L404" s="264" t="s">
        <v>138</v>
      </c>
      <c r="M404" s="276">
        <f t="shared" si="1204"/>
        <v>0</v>
      </c>
      <c r="N404" s="276">
        <f t="shared" ref="N404:U404" si="1218">N403</f>
        <v>1</v>
      </c>
      <c r="O404" s="276">
        <f t="shared" si="1218"/>
        <v>0</v>
      </c>
      <c r="P404" s="276">
        <f t="shared" si="1218"/>
        <v>1</v>
      </c>
      <c r="Q404" s="276">
        <f t="shared" si="1218"/>
        <v>1</v>
      </c>
      <c r="R404" s="276">
        <f t="shared" si="1218"/>
        <v>0</v>
      </c>
      <c r="S404" s="276">
        <f t="shared" si="1218"/>
        <v>0</v>
      </c>
      <c r="T404" s="276">
        <f t="shared" si="1218"/>
        <v>0</v>
      </c>
      <c r="U404" s="276">
        <f t="shared" si="1218"/>
        <v>0</v>
      </c>
      <c r="V404" s="276">
        <f t="shared" si="1200"/>
        <v>0</v>
      </c>
      <c r="W404" s="276">
        <f t="shared" si="1200"/>
        <v>0</v>
      </c>
      <c r="X404" s="276">
        <f t="shared" si="1200"/>
        <v>1</v>
      </c>
      <c r="Y404" s="276">
        <f t="shared" si="1200"/>
        <v>1</v>
      </c>
      <c r="Z404" s="276">
        <f t="shared" si="1200"/>
        <v>1</v>
      </c>
      <c r="AA404" s="276">
        <f t="shared" si="1200"/>
        <v>0</v>
      </c>
      <c r="AB404" s="276">
        <f t="shared" si="1200"/>
        <v>0</v>
      </c>
      <c r="AC404" s="276">
        <f t="shared" si="1200"/>
        <v>0</v>
      </c>
      <c r="AD404" s="276">
        <f t="shared" ref="AD404:AH404" si="1219">AD403</f>
        <v>0</v>
      </c>
      <c r="AE404" s="276">
        <f t="shared" si="1219"/>
        <v>1</v>
      </c>
      <c r="AF404" s="276">
        <f t="shared" si="1219"/>
        <v>0</v>
      </c>
      <c r="AG404" s="276">
        <f t="shared" si="1219"/>
        <v>0</v>
      </c>
      <c r="AH404" s="276">
        <f t="shared" si="1219"/>
        <v>1</v>
      </c>
      <c r="AI404" s="276">
        <f t="shared" ref="AI404:AJ404" si="1220">AI403</f>
        <v>1</v>
      </c>
      <c r="AJ404" s="276">
        <f t="shared" si="1220"/>
        <v>0</v>
      </c>
      <c r="AK404" s="276">
        <f t="shared" si="1200"/>
        <v>0</v>
      </c>
      <c r="AL404" s="261"/>
    </row>
    <row r="405" spans="1:38" ht="12" customHeight="1" x14ac:dyDescent="0.25">
      <c r="A405" s="262" t="s">
        <v>484</v>
      </c>
      <c r="B405" s="263" t="str">
        <f t="shared" ref="B405:B413" si="1221">B404</f>
        <v>HCQ401</v>
      </c>
      <c r="C405" s="264"/>
      <c r="D405" s="265">
        <f t="shared" ref="D405:G414" si="1222">D404</f>
        <v>1500</v>
      </c>
      <c r="E405" s="265">
        <f t="shared" si="1222"/>
        <v>2300</v>
      </c>
      <c r="F405" s="264">
        <v>1.1200000000000001</v>
      </c>
      <c r="G405" s="264" t="str">
        <f t="shared" si="1222"/>
        <v>0,45</v>
      </c>
      <c r="H405" s="264">
        <f t="shared" si="1203"/>
        <v>1035</v>
      </c>
      <c r="I405" s="264" t="str">
        <f t="shared" ref="I405:U415" si="1223">I404</f>
        <v>640x900x800</v>
      </c>
      <c r="J405" s="264" t="str">
        <f t="shared" si="1223"/>
        <v>480</v>
      </c>
      <c r="K405" s="264" t="str">
        <f t="shared" ref="K405:L411" si="1224">K404</f>
        <v>220</v>
      </c>
      <c r="L405" s="264" t="str">
        <f t="shared" si="1224"/>
        <v>50</v>
      </c>
      <c r="M405" s="276">
        <f t="shared" si="1204"/>
        <v>0</v>
      </c>
      <c r="N405" s="276">
        <f t="shared" si="1223"/>
        <v>1</v>
      </c>
      <c r="O405" s="276">
        <f t="shared" si="1223"/>
        <v>0</v>
      </c>
      <c r="P405" s="276">
        <f t="shared" si="1223"/>
        <v>1</v>
      </c>
      <c r="Q405" s="276">
        <f t="shared" si="1223"/>
        <v>1</v>
      </c>
      <c r="R405" s="276">
        <f t="shared" si="1223"/>
        <v>0</v>
      </c>
      <c r="S405" s="276">
        <f t="shared" si="1223"/>
        <v>0</v>
      </c>
      <c r="T405" s="276">
        <f t="shared" si="1223"/>
        <v>0</v>
      </c>
      <c r="U405" s="276">
        <f t="shared" si="1223"/>
        <v>0</v>
      </c>
      <c r="V405" s="276">
        <f t="shared" si="1200"/>
        <v>0</v>
      </c>
      <c r="W405" s="276">
        <f t="shared" si="1200"/>
        <v>0</v>
      </c>
      <c r="X405" s="276">
        <f t="shared" si="1200"/>
        <v>1</v>
      </c>
      <c r="Y405" s="276">
        <f t="shared" si="1200"/>
        <v>1</v>
      </c>
      <c r="Z405" s="276">
        <f t="shared" si="1200"/>
        <v>1</v>
      </c>
      <c r="AA405" s="276">
        <f t="shared" si="1200"/>
        <v>0</v>
      </c>
      <c r="AB405" s="276">
        <f t="shared" si="1200"/>
        <v>0</v>
      </c>
      <c r="AC405" s="276">
        <f t="shared" si="1200"/>
        <v>0</v>
      </c>
      <c r="AD405" s="276">
        <f t="shared" ref="AD405:AH405" si="1225">AD404</f>
        <v>0</v>
      </c>
      <c r="AE405" s="276">
        <f t="shared" si="1225"/>
        <v>1</v>
      </c>
      <c r="AF405" s="276">
        <f t="shared" si="1225"/>
        <v>0</v>
      </c>
      <c r="AG405" s="276">
        <f t="shared" si="1225"/>
        <v>0</v>
      </c>
      <c r="AH405" s="276">
        <f t="shared" si="1225"/>
        <v>1</v>
      </c>
      <c r="AI405" s="276">
        <f t="shared" ref="AI405:AJ405" si="1226">AI404</f>
        <v>1</v>
      </c>
      <c r="AJ405" s="276">
        <f t="shared" si="1226"/>
        <v>0</v>
      </c>
      <c r="AK405" s="276">
        <f t="shared" si="1200"/>
        <v>0</v>
      </c>
      <c r="AL405" s="261"/>
    </row>
    <row r="406" spans="1:38" ht="12" customHeight="1" x14ac:dyDescent="0.25">
      <c r="A406" s="262" t="s">
        <v>484</v>
      </c>
      <c r="B406" s="263" t="str">
        <f t="shared" si="1221"/>
        <v>HCQ401</v>
      </c>
      <c r="C406" s="264"/>
      <c r="D406" s="265">
        <f t="shared" si="1222"/>
        <v>1500</v>
      </c>
      <c r="E406" s="265">
        <f t="shared" si="1222"/>
        <v>2300</v>
      </c>
      <c r="F406" s="264">
        <v>1.25</v>
      </c>
      <c r="G406" s="264" t="str">
        <f t="shared" si="1222"/>
        <v>0,45</v>
      </c>
      <c r="H406" s="264">
        <f t="shared" si="1203"/>
        <v>1035</v>
      </c>
      <c r="I406" s="264" t="str">
        <f t="shared" si="1223"/>
        <v>640x900x800</v>
      </c>
      <c r="J406" s="264" t="str">
        <f t="shared" si="1223"/>
        <v>480</v>
      </c>
      <c r="K406" s="264" t="str">
        <f t="shared" si="1224"/>
        <v>220</v>
      </c>
      <c r="L406" s="264" t="str">
        <f t="shared" si="1224"/>
        <v>50</v>
      </c>
      <c r="M406" s="276">
        <f t="shared" si="1204"/>
        <v>0</v>
      </c>
      <c r="N406" s="276">
        <f t="shared" si="1223"/>
        <v>1</v>
      </c>
      <c r="O406" s="276">
        <f t="shared" si="1223"/>
        <v>0</v>
      </c>
      <c r="P406" s="276">
        <f t="shared" si="1223"/>
        <v>1</v>
      </c>
      <c r="Q406" s="276">
        <f t="shared" si="1223"/>
        <v>1</v>
      </c>
      <c r="R406" s="276">
        <f t="shared" si="1223"/>
        <v>0</v>
      </c>
      <c r="S406" s="276">
        <f t="shared" si="1223"/>
        <v>0</v>
      </c>
      <c r="T406" s="276">
        <f t="shared" si="1223"/>
        <v>0</v>
      </c>
      <c r="U406" s="276">
        <f t="shared" si="1223"/>
        <v>0</v>
      </c>
      <c r="V406" s="276">
        <f t="shared" si="1200"/>
        <v>0</v>
      </c>
      <c r="W406" s="276">
        <f t="shared" si="1200"/>
        <v>0</v>
      </c>
      <c r="X406" s="276">
        <f t="shared" si="1200"/>
        <v>1</v>
      </c>
      <c r="Y406" s="276">
        <f t="shared" si="1200"/>
        <v>1</v>
      </c>
      <c r="Z406" s="276">
        <f t="shared" si="1200"/>
        <v>1</v>
      </c>
      <c r="AA406" s="276">
        <f t="shared" si="1200"/>
        <v>0</v>
      </c>
      <c r="AB406" s="276">
        <f t="shared" si="1200"/>
        <v>0</v>
      </c>
      <c r="AC406" s="276">
        <f t="shared" si="1200"/>
        <v>0</v>
      </c>
      <c r="AD406" s="276">
        <f t="shared" ref="AD406:AH406" si="1227">AD405</f>
        <v>0</v>
      </c>
      <c r="AE406" s="276">
        <f t="shared" si="1227"/>
        <v>1</v>
      </c>
      <c r="AF406" s="276">
        <f t="shared" si="1227"/>
        <v>0</v>
      </c>
      <c r="AG406" s="276">
        <f t="shared" si="1227"/>
        <v>0</v>
      </c>
      <c r="AH406" s="276">
        <f t="shared" si="1227"/>
        <v>1</v>
      </c>
      <c r="AI406" s="276">
        <f t="shared" ref="AI406:AJ406" si="1228">AI405</f>
        <v>1</v>
      </c>
      <c r="AJ406" s="276">
        <f t="shared" si="1228"/>
        <v>0</v>
      </c>
      <c r="AK406" s="276">
        <f t="shared" si="1200"/>
        <v>0</v>
      </c>
      <c r="AL406" s="261"/>
    </row>
    <row r="407" spans="1:38" ht="12" customHeight="1" x14ac:dyDescent="0.25">
      <c r="A407" s="262" t="s">
        <v>484</v>
      </c>
      <c r="B407" s="263" t="str">
        <f t="shared" si="1221"/>
        <v>HCQ401</v>
      </c>
      <c r="C407" s="264"/>
      <c r="D407" s="265">
        <f t="shared" si="1222"/>
        <v>1500</v>
      </c>
      <c r="E407" s="265">
        <f t="shared" si="1222"/>
        <v>2300</v>
      </c>
      <c r="F407" s="264">
        <v>1.4137999999999999</v>
      </c>
      <c r="G407" s="264" t="str">
        <f t="shared" si="1222"/>
        <v>0,45</v>
      </c>
      <c r="H407" s="264">
        <f t="shared" si="1203"/>
        <v>1035</v>
      </c>
      <c r="I407" s="264" t="str">
        <f t="shared" si="1223"/>
        <v>640x900x800</v>
      </c>
      <c r="J407" s="264" t="str">
        <f t="shared" si="1223"/>
        <v>480</v>
      </c>
      <c r="K407" s="264" t="str">
        <f t="shared" si="1224"/>
        <v>220</v>
      </c>
      <c r="L407" s="264" t="str">
        <f t="shared" si="1224"/>
        <v>50</v>
      </c>
      <c r="M407" s="276">
        <f t="shared" si="1204"/>
        <v>0</v>
      </c>
      <c r="N407" s="276">
        <f t="shared" si="1223"/>
        <v>1</v>
      </c>
      <c r="O407" s="276">
        <f t="shared" si="1223"/>
        <v>0</v>
      </c>
      <c r="P407" s="276">
        <f t="shared" si="1223"/>
        <v>1</v>
      </c>
      <c r="Q407" s="276">
        <f t="shared" si="1223"/>
        <v>1</v>
      </c>
      <c r="R407" s="276">
        <f t="shared" si="1223"/>
        <v>0</v>
      </c>
      <c r="S407" s="276">
        <f t="shared" si="1223"/>
        <v>0</v>
      </c>
      <c r="T407" s="276">
        <f t="shared" si="1223"/>
        <v>0</v>
      </c>
      <c r="U407" s="276">
        <f t="shared" si="1223"/>
        <v>0</v>
      </c>
      <c r="V407" s="276">
        <f t="shared" si="1200"/>
        <v>0</v>
      </c>
      <c r="W407" s="276">
        <f t="shared" si="1200"/>
        <v>0</v>
      </c>
      <c r="X407" s="276">
        <f t="shared" si="1200"/>
        <v>1</v>
      </c>
      <c r="Y407" s="276">
        <f t="shared" si="1200"/>
        <v>1</v>
      </c>
      <c r="Z407" s="276">
        <f t="shared" si="1200"/>
        <v>1</v>
      </c>
      <c r="AA407" s="276">
        <f t="shared" si="1200"/>
        <v>0</v>
      </c>
      <c r="AB407" s="276">
        <f t="shared" si="1200"/>
        <v>0</v>
      </c>
      <c r="AC407" s="276">
        <f t="shared" si="1200"/>
        <v>0</v>
      </c>
      <c r="AD407" s="276">
        <f t="shared" ref="AD407:AH407" si="1229">AD406</f>
        <v>0</v>
      </c>
      <c r="AE407" s="276">
        <f t="shared" si="1229"/>
        <v>1</v>
      </c>
      <c r="AF407" s="276">
        <f t="shared" si="1229"/>
        <v>0</v>
      </c>
      <c r="AG407" s="276">
        <f t="shared" si="1229"/>
        <v>0</v>
      </c>
      <c r="AH407" s="276">
        <f t="shared" si="1229"/>
        <v>1</v>
      </c>
      <c r="AI407" s="276">
        <f t="shared" ref="AI407:AJ407" si="1230">AI406</f>
        <v>1</v>
      </c>
      <c r="AJ407" s="276">
        <f t="shared" si="1230"/>
        <v>0</v>
      </c>
      <c r="AK407" s="276">
        <f t="shared" si="1200"/>
        <v>0</v>
      </c>
      <c r="AL407" s="261"/>
    </row>
    <row r="408" spans="1:38" ht="12" customHeight="1" x14ac:dyDescent="0.25">
      <c r="A408" s="262" t="s">
        <v>484</v>
      </c>
      <c r="B408" s="263" t="str">
        <f t="shared" si="1221"/>
        <v>HCQ401</v>
      </c>
      <c r="C408" s="264"/>
      <c r="D408" s="265">
        <f t="shared" si="1222"/>
        <v>1500</v>
      </c>
      <c r="E408" s="265">
        <f t="shared" si="1222"/>
        <v>2300</v>
      </c>
      <c r="F408" s="264">
        <v>1.5</v>
      </c>
      <c r="G408" s="264" t="str">
        <f t="shared" si="1222"/>
        <v>0,45</v>
      </c>
      <c r="H408" s="264">
        <f t="shared" si="1203"/>
        <v>1035</v>
      </c>
      <c r="I408" s="264" t="str">
        <f t="shared" si="1223"/>
        <v>640x900x800</v>
      </c>
      <c r="J408" s="264" t="str">
        <f t="shared" si="1223"/>
        <v>480</v>
      </c>
      <c r="K408" s="264" t="str">
        <f t="shared" si="1224"/>
        <v>220</v>
      </c>
      <c r="L408" s="264" t="str">
        <f t="shared" si="1224"/>
        <v>50</v>
      </c>
      <c r="M408" s="276">
        <f t="shared" si="1204"/>
        <v>0</v>
      </c>
      <c r="N408" s="276">
        <f t="shared" si="1223"/>
        <v>1</v>
      </c>
      <c r="O408" s="276">
        <f t="shared" si="1223"/>
        <v>0</v>
      </c>
      <c r="P408" s="276">
        <f t="shared" si="1223"/>
        <v>1</v>
      </c>
      <c r="Q408" s="276">
        <f t="shared" si="1223"/>
        <v>1</v>
      </c>
      <c r="R408" s="276">
        <f t="shared" si="1223"/>
        <v>0</v>
      </c>
      <c r="S408" s="276">
        <f t="shared" si="1223"/>
        <v>0</v>
      </c>
      <c r="T408" s="276">
        <f t="shared" si="1223"/>
        <v>0</v>
      </c>
      <c r="U408" s="276">
        <f t="shared" si="1223"/>
        <v>0</v>
      </c>
      <c r="V408" s="276">
        <f t="shared" si="1200"/>
        <v>0</v>
      </c>
      <c r="W408" s="276">
        <f t="shared" si="1200"/>
        <v>0</v>
      </c>
      <c r="X408" s="276">
        <f t="shared" si="1200"/>
        <v>1</v>
      </c>
      <c r="Y408" s="276">
        <f t="shared" si="1200"/>
        <v>1</v>
      </c>
      <c r="Z408" s="276">
        <f t="shared" si="1200"/>
        <v>1</v>
      </c>
      <c r="AA408" s="276">
        <f t="shared" si="1200"/>
        <v>0</v>
      </c>
      <c r="AB408" s="276">
        <f t="shared" si="1200"/>
        <v>0</v>
      </c>
      <c r="AC408" s="276">
        <f t="shared" si="1200"/>
        <v>0</v>
      </c>
      <c r="AD408" s="276">
        <f t="shared" ref="AD408:AH408" si="1231">AD407</f>
        <v>0</v>
      </c>
      <c r="AE408" s="276">
        <f t="shared" si="1231"/>
        <v>1</v>
      </c>
      <c r="AF408" s="276">
        <f t="shared" si="1231"/>
        <v>0</v>
      </c>
      <c r="AG408" s="276">
        <f t="shared" si="1231"/>
        <v>0</v>
      </c>
      <c r="AH408" s="276">
        <f t="shared" si="1231"/>
        <v>1</v>
      </c>
      <c r="AI408" s="276">
        <f t="shared" ref="AI408:AJ408" si="1232">AI407</f>
        <v>1</v>
      </c>
      <c r="AJ408" s="276">
        <f t="shared" si="1232"/>
        <v>0</v>
      </c>
      <c r="AK408" s="276">
        <f t="shared" si="1200"/>
        <v>0</v>
      </c>
      <c r="AL408" s="261"/>
    </row>
    <row r="409" spans="1:38" ht="12" customHeight="1" x14ac:dyDescent="0.25">
      <c r="A409" s="262" t="s">
        <v>484</v>
      </c>
      <c r="B409" s="263" t="str">
        <f t="shared" si="1221"/>
        <v>HCQ401</v>
      </c>
      <c r="C409" s="264"/>
      <c r="D409" s="265">
        <f t="shared" si="1222"/>
        <v>1500</v>
      </c>
      <c r="E409" s="265">
        <f t="shared" si="1222"/>
        <v>2300</v>
      </c>
      <c r="F409" s="264">
        <v>1.76</v>
      </c>
      <c r="G409" s="264" t="str">
        <f t="shared" si="1222"/>
        <v>0,45</v>
      </c>
      <c r="H409" s="264">
        <f t="shared" si="1203"/>
        <v>1035</v>
      </c>
      <c r="I409" s="264" t="str">
        <f t="shared" si="1223"/>
        <v>640x900x800</v>
      </c>
      <c r="J409" s="264" t="str">
        <f t="shared" si="1223"/>
        <v>480</v>
      </c>
      <c r="K409" s="264" t="str">
        <f t="shared" si="1224"/>
        <v>220</v>
      </c>
      <c r="L409" s="264" t="str">
        <f t="shared" si="1224"/>
        <v>50</v>
      </c>
      <c r="M409" s="276">
        <f t="shared" si="1204"/>
        <v>0</v>
      </c>
      <c r="N409" s="276">
        <f t="shared" si="1223"/>
        <v>1</v>
      </c>
      <c r="O409" s="276">
        <f t="shared" si="1223"/>
        <v>0</v>
      </c>
      <c r="P409" s="276">
        <f t="shared" si="1223"/>
        <v>1</v>
      </c>
      <c r="Q409" s="276">
        <f t="shared" si="1223"/>
        <v>1</v>
      </c>
      <c r="R409" s="276">
        <f t="shared" si="1223"/>
        <v>0</v>
      </c>
      <c r="S409" s="276">
        <f t="shared" si="1223"/>
        <v>0</v>
      </c>
      <c r="T409" s="276">
        <f t="shared" si="1223"/>
        <v>0</v>
      </c>
      <c r="U409" s="276">
        <f t="shared" si="1223"/>
        <v>0</v>
      </c>
      <c r="V409" s="276">
        <f t="shared" si="1200"/>
        <v>0</v>
      </c>
      <c r="W409" s="276">
        <f t="shared" si="1200"/>
        <v>0</v>
      </c>
      <c r="X409" s="276">
        <f t="shared" si="1200"/>
        <v>1</v>
      </c>
      <c r="Y409" s="276">
        <f t="shared" si="1200"/>
        <v>1</v>
      </c>
      <c r="Z409" s="276">
        <f t="shared" si="1200"/>
        <v>1</v>
      </c>
      <c r="AA409" s="276">
        <f t="shared" si="1200"/>
        <v>0</v>
      </c>
      <c r="AB409" s="276">
        <f t="shared" si="1200"/>
        <v>0</v>
      </c>
      <c r="AC409" s="276">
        <f t="shared" si="1200"/>
        <v>0</v>
      </c>
      <c r="AD409" s="276">
        <f t="shared" ref="AD409:AH409" si="1233">AD408</f>
        <v>0</v>
      </c>
      <c r="AE409" s="276">
        <f t="shared" si="1233"/>
        <v>1</v>
      </c>
      <c r="AF409" s="276">
        <f t="shared" si="1233"/>
        <v>0</v>
      </c>
      <c r="AG409" s="276">
        <f t="shared" si="1233"/>
        <v>0</v>
      </c>
      <c r="AH409" s="276">
        <f t="shared" si="1233"/>
        <v>1</v>
      </c>
      <c r="AI409" s="276">
        <f t="shared" ref="AI409:AJ409" si="1234">AI408</f>
        <v>1</v>
      </c>
      <c r="AJ409" s="276">
        <f t="shared" si="1234"/>
        <v>0</v>
      </c>
      <c r="AK409" s="276">
        <f t="shared" si="1200"/>
        <v>0</v>
      </c>
      <c r="AL409" s="261"/>
    </row>
    <row r="410" spans="1:38" ht="12" customHeight="1" x14ac:dyDescent="0.25">
      <c r="A410" s="262" t="s">
        <v>484</v>
      </c>
      <c r="B410" s="263" t="str">
        <f t="shared" si="1221"/>
        <v>HCQ401</v>
      </c>
      <c r="C410" s="264"/>
      <c r="D410" s="265">
        <f t="shared" si="1222"/>
        <v>1500</v>
      </c>
      <c r="E410" s="265">
        <f t="shared" si="1222"/>
        <v>2300</v>
      </c>
      <c r="F410" s="264">
        <v>2.04</v>
      </c>
      <c r="G410" s="264" t="str">
        <f t="shared" si="1222"/>
        <v>0,45</v>
      </c>
      <c r="H410" s="264">
        <f t="shared" si="1203"/>
        <v>1035</v>
      </c>
      <c r="I410" s="264" t="str">
        <f t="shared" si="1223"/>
        <v>640x900x800</v>
      </c>
      <c r="J410" s="264" t="str">
        <f t="shared" si="1223"/>
        <v>480</v>
      </c>
      <c r="K410" s="264" t="str">
        <f t="shared" si="1224"/>
        <v>220</v>
      </c>
      <c r="L410" s="264" t="str">
        <f t="shared" si="1224"/>
        <v>50</v>
      </c>
      <c r="M410" s="276">
        <f t="shared" si="1204"/>
        <v>0</v>
      </c>
      <c r="N410" s="276">
        <f t="shared" si="1223"/>
        <v>1</v>
      </c>
      <c r="O410" s="276">
        <f t="shared" si="1223"/>
        <v>0</v>
      </c>
      <c r="P410" s="276">
        <f t="shared" si="1223"/>
        <v>1</v>
      </c>
      <c r="Q410" s="276">
        <f t="shared" si="1223"/>
        <v>1</v>
      </c>
      <c r="R410" s="276">
        <f t="shared" si="1223"/>
        <v>0</v>
      </c>
      <c r="S410" s="276">
        <f t="shared" si="1223"/>
        <v>0</v>
      </c>
      <c r="T410" s="276">
        <f t="shared" si="1223"/>
        <v>0</v>
      </c>
      <c r="U410" s="276">
        <f t="shared" si="1223"/>
        <v>0</v>
      </c>
      <c r="V410" s="276">
        <f t="shared" si="1200"/>
        <v>0</v>
      </c>
      <c r="W410" s="276">
        <f t="shared" si="1200"/>
        <v>0</v>
      </c>
      <c r="X410" s="276">
        <f t="shared" si="1200"/>
        <v>1</v>
      </c>
      <c r="Y410" s="276">
        <f t="shared" si="1200"/>
        <v>1</v>
      </c>
      <c r="Z410" s="276">
        <f t="shared" si="1200"/>
        <v>1</v>
      </c>
      <c r="AA410" s="276">
        <f t="shared" si="1200"/>
        <v>0</v>
      </c>
      <c r="AB410" s="276">
        <f t="shared" si="1200"/>
        <v>0</v>
      </c>
      <c r="AC410" s="276">
        <f t="shared" si="1200"/>
        <v>0</v>
      </c>
      <c r="AD410" s="276">
        <f t="shared" ref="AD410:AH410" si="1235">AD409</f>
        <v>0</v>
      </c>
      <c r="AE410" s="276">
        <f t="shared" si="1235"/>
        <v>1</v>
      </c>
      <c r="AF410" s="276">
        <f t="shared" si="1235"/>
        <v>0</v>
      </c>
      <c r="AG410" s="276">
        <f t="shared" si="1235"/>
        <v>0</v>
      </c>
      <c r="AH410" s="276">
        <f t="shared" si="1235"/>
        <v>1</v>
      </c>
      <c r="AI410" s="276">
        <f t="shared" ref="AI410:AJ410" si="1236">AI409</f>
        <v>1</v>
      </c>
      <c r="AJ410" s="276">
        <f t="shared" si="1236"/>
        <v>0</v>
      </c>
      <c r="AK410" s="276">
        <f t="shared" si="1200"/>
        <v>0</v>
      </c>
      <c r="AL410" s="261"/>
    </row>
    <row r="411" spans="1:38" ht="12" customHeight="1" x14ac:dyDescent="0.25">
      <c r="A411" s="262" t="s">
        <v>484</v>
      </c>
      <c r="B411" s="263" t="str">
        <f t="shared" si="1221"/>
        <v>HCQ401</v>
      </c>
      <c r="C411" s="264"/>
      <c r="D411" s="265">
        <f t="shared" si="1222"/>
        <v>1500</v>
      </c>
      <c r="E411" s="265">
        <f t="shared" si="1222"/>
        <v>2300</v>
      </c>
      <c r="F411" s="264">
        <v>2.5</v>
      </c>
      <c r="G411" s="264" t="s">
        <v>233</v>
      </c>
      <c r="H411" s="264">
        <f t="shared" si="1203"/>
        <v>920</v>
      </c>
      <c r="I411" s="264" t="str">
        <f t="shared" si="1223"/>
        <v>640x900x800</v>
      </c>
      <c r="J411" s="264" t="str">
        <f t="shared" si="1223"/>
        <v>480</v>
      </c>
      <c r="K411" s="264" t="str">
        <f t="shared" si="1224"/>
        <v>220</v>
      </c>
      <c r="L411" s="264" t="str">
        <f t="shared" si="1224"/>
        <v>50</v>
      </c>
      <c r="M411" s="276">
        <f t="shared" si="1204"/>
        <v>0</v>
      </c>
      <c r="N411" s="276">
        <f t="shared" si="1223"/>
        <v>1</v>
      </c>
      <c r="O411" s="276">
        <f t="shared" si="1223"/>
        <v>0</v>
      </c>
      <c r="P411" s="276">
        <f t="shared" si="1223"/>
        <v>1</v>
      </c>
      <c r="Q411" s="276">
        <f t="shared" si="1223"/>
        <v>1</v>
      </c>
      <c r="R411" s="276">
        <f t="shared" si="1223"/>
        <v>0</v>
      </c>
      <c r="S411" s="276">
        <f t="shared" si="1223"/>
        <v>0</v>
      </c>
      <c r="T411" s="276">
        <f t="shared" si="1223"/>
        <v>0</v>
      </c>
      <c r="U411" s="276">
        <f t="shared" si="1223"/>
        <v>0</v>
      </c>
      <c r="V411" s="276">
        <f t="shared" si="1200"/>
        <v>0</v>
      </c>
      <c r="W411" s="276">
        <f t="shared" si="1200"/>
        <v>0</v>
      </c>
      <c r="X411" s="276">
        <f t="shared" si="1200"/>
        <v>1</v>
      </c>
      <c r="Y411" s="276">
        <f t="shared" si="1200"/>
        <v>1</v>
      </c>
      <c r="Z411" s="276">
        <f t="shared" si="1200"/>
        <v>1</v>
      </c>
      <c r="AA411" s="276">
        <f t="shared" si="1200"/>
        <v>0</v>
      </c>
      <c r="AB411" s="276">
        <f t="shared" si="1200"/>
        <v>0</v>
      </c>
      <c r="AC411" s="276">
        <f t="shared" si="1200"/>
        <v>0</v>
      </c>
      <c r="AD411" s="276">
        <f t="shared" ref="AD411:AH411" si="1237">AD410</f>
        <v>0</v>
      </c>
      <c r="AE411" s="276">
        <f t="shared" si="1237"/>
        <v>1</v>
      </c>
      <c r="AF411" s="276">
        <f t="shared" si="1237"/>
        <v>0</v>
      </c>
      <c r="AG411" s="276">
        <f t="shared" si="1237"/>
        <v>0</v>
      </c>
      <c r="AH411" s="276">
        <f t="shared" si="1237"/>
        <v>1</v>
      </c>
      <c r="AI411" s="276">
        <f t="shared" ref="AI411:AJ411" si="1238">AI410</f>
        <v>1</v>
      </c>
      <c r="AJ411" s="276">
        <f t="shared" si="1238"/>
        <v>0</v>
      </c>
      <c r="AK411" s="276">
        <f t="shared" si="1200"/>
        <v>0</v>
      </c>
      <c r="AL411" s="261"/>
    </row>
    <row r="412" spans="1:38" ht="12" customHeight="1" x14ac:dyDescent="0.25">
      <c r="A412" s="262" t="s">
        <v>484</v>
      </c>
      <c r="B412" s="263" t="s">
        <v>195</v>
      </c>
      <c r="C412" s="264"/>
      <c r="D412" s="265">
        <v>1000</v>
      </c>
      <c r="E412" s="265">
        <v>2300</v>
      </c>
      <c r="F412" s="264">
        <v>1.03</v>
      </c>
      <c r="G412" s="264" t="s">
        <v>249</v>
      </c>
      <c r="H412" s="264">
        <f t="shared" si="1203"/>
        <v>1265</v>
      </c>
      <c r="I412" s="264" t="s">
        <v>370</v>
      </c>
      <c r="J412" s="264" t="s">
        <v>348</v>
      </c>
      <c r="K412" s="264" t="s">
        <v>371</v>
      </c>
      <c r="L412" s="264" t="s">
        <v>372</v>
      </c>
      <c r="M412" s="276">
        <f t="shared" si="1204"/>
        <v>0</v>
      </c>
      <c r="N412" s="276">
        <f t="shared" ref="N412:U412" si="1239">N411</f>
        <v>1</v>
      </c>
      <c r="O412" s="276">
        <f t="shared" si="1239"/>
        <v>0</v>
      </c>
      <c r="P412" s="276">
        <f t="shared" si="1239"/>
        <v>1</v>
      </c>
      <c r="Q412" s="276">
        <f t="shared" si="1239"/>
        <v>1</v>
      </c>
      <c r="R412" s="276">
        <f t="shared" si="1239"/>
        <v>0</v>
      </c>
      <c r="S412" s="276">
        <f t="shared" si="1239"/>
        <v>0</v>
      </c>
      <c r="T412" s="276">
        <f t="shared" si="1239"/>
        <v>0</v>
      </c>
      <c r="U412" s="276">
        <f t="shared" si="1239"/>
        <v>0</v>
      </c>
      <c r="V412" s="276">
        <f t="shared" si="1200"/>
        <v>0</v>
      </c>
      <c r="W412" s="276">
        <f t="shared" si="1200"/>
        <v>0</v>
      </c>
      <c r="X412" s="276">
        <f t="shared" si="1200"/>
        <v>1</v>
      </c>
      <c r="Y412" s="276">
        <f t="shared" si="1200"/>
        <v>1</v>
      </c>
      <c r="Z412" s="276">
        <v>0</v>
      </c>
      <c r="AA412" s="276">
        <f t="shared" si="1200"/>
        <v>0</v>
      </c>
      <c r="AB412" s="276">
        <f t="shared" si="1200"/>
        <v>0</v>
      </c>
      <c r="AC412" s="276">
        <f t="shared" si="1200"/>
        <v>0</v>
      </c>
      <c r="AD412" s="276">
        <f t="shared" ref="AD412:AG412" si="1240">AD411</f>
        <v>0</v>
      </c>
      <c r="AE412" s="276">
        <f t="shared" si="1240"/>
        <v>1</v>
      </c>
      <c r="AF412" s="276">
        <f t="shared" si="1240"/>
        <v>0</v>
      </c>
      <c r="AG412" s="276">
        <f t="shared" si="1240"/>
        <v>0</v>
      </c>
      <c r="AH412" s="276">
        <v>1</v>
      </c>
      <c r="AI412" s="276">
        <f t="shared" ref="AI412" si="1241">AI411</f>
        <v>1</v>
      </c>
      <c r="AJ412" s="276">
        <v>0</v>
      </c>
      <c r="AK412" s="276">
        <f t="shared" si="1200"/>
        <v>0</v>
      </c>
      <c r="AL412" s="261"/>
    </row>
    <row r="413" spans="1:38" ht="12" customHeight="1" x14ac:dyDescent="0.25">
      <c r="A413" s="262" t="s">
        <v>484</v>
      </c>
      <c r="B413" s="263" t="str">
        <f t="shared" si="1221"/>
        <v>HCQ501</v>
      </c>
      <c r="C413" s="264"/>
      <c r="D413" s="265">
        <f t="shared" si="1222"/>
        <v>1000</v>
      </c>
      <c r="E413" s="265">
        <f t="shared" si="1222"/>
        <v>2300</v>
      </c>
      <c r="F413" s="264">
        <v>1.46</v>
      </c>
      <c r="G413" s="264" t="str">
        <f t="shared" si="1222"/>
        <v>0,55</v>
      </c>
      <c r="H413" s="264">
        <f t="shared" si="1203"/>
        <v>1265</v>
      </c>
      <c r="I413" s="264" t="str">
        <f t="shared" si="1223"/>
        <v>706x856x846</v>
      </c>
      <c r="J413" s="264" t="str">
        <f t="shared" si="1223"/>
        <v>560</v>
      </c>
      <c r="K413" s="264" t="str">
        <f t="shared" ref="K413:L417" si="1242">K412</f>
        <v>235</v>
      </c>
      <c r="L413" s="264" t="str">
        <f t="shared" si="1242"/>
        <v>55</v>
      </c>
      <c r="M413" s="276">
        <f t="shared" si="1204"/>
        <v>0</v>
      </c>
      <c r="N413" s="276">
        <f t="shared" si="1223"/>
        <v>1</v>
      </c>
      <c r="O413" s="276">
        <f t="shared" si="1223"/>
        <v>0</v>
      </c>
      <c r="P413" s="276">
        <f t="shared" si="1223"/>
        <v>1</v>
      </c>
      <c r="Q413" s="276">
        <f t="shared" si="1223"/>
        <v>1</v>
      </c>
      <c r="R413" s="276">
        <f t="shared" si="1223"/>
        <v>0</v>
      </c>
      <c r="S413" s="276">
        <f t="shared" si="1223"/>
        <v>0</v>
      </c>
      <c r="T413" s="276">
        <f t="shared" si="1223"/>
        <v>0</v>
      </c>
      <c r="U413" s="276">
        <f t="shared" si="1223"/>
        <v>0</v>
      </c>
      <c r="V413" s="276">
        <f t="shared" si="1200"/>
        <v>0</v>
      </c>
      <c r="W413" s="276">
        <f t="shared" si="1200"/>
        <v>0</v>
      </c>
      <c r="X413" s="276">
        <f t="shared" si="1200"/>
        <v>1</v>
      </c>
      <c r="Y413" s="276">
        <f t="shared" si="1200"/>
        <v>1</v>
      </c>
      <c r="Z413" s="276">
        <f t="shared" si="1200"/>
        <v>0</v>
      </c>
      <c r="AA413" s="276">
        <f t="shared" si="1200"/>
        <v>0</v>
      </c>
      <c r="AB413" s="276">
        <f t="shared" si="1200"/>
        <v>0</v>
      </c>
      <c r="AC413" s="276">
        <f t="shared" si="1200"/>
        <v>0</v>
      </c>
      <c r="AD413" s="276">
        <f t="shared" ref="AD413:AH413" si="1243">AD412</f>
        <v>0</v>
      </c>
      <c r="AE413" s="276">
        <f t="shared" si="1243"/>
        <v>1</v>
      </c>
      <c r="AF413" s="276">
        <f t="shared" si="1243"/>
        <v>0</v>
      </c>
      <c r="AG413" s="276">
        <f t="shared" si="1243"/>
        <v>0</v>
      </c>
      <c r="AH413" s="276">
        <f t="shared" si="1243"/>
        <v>1</v>
      </c>
      <c r="AI413" s="276">
        <f t="shared" ref="AI413:AJ413" si="1244">AI412</f>
        <v>1</v>
      </c>
      <c r="AJ413" s="276">
        <f t="shared" si="1244"/>
        <v>0</v>
      </c>
      <c r="AK413" s="276">
        <f t="shared" si="1200"/>
        <v>0</v>
      </c>
      <c r="AL413" s="261"/>
    </row>
    <row r="414" spans="1:38" ht="12" customHeight="1" x14ac:dyDescent="0.25">
      <c r="A414" s="262" t="s">
        <v>484</v>
      </c>
      <c r="B414" s="263" t="str">
        <f t="shared" ref="B414:B446" si="1245">B413</f>
        <v>HCQ501</v>
      </c>
      <c r="C414" s="264"/>
      <c r="D414" s="265">
        <f t="shared" si="1222"/>
        <v>1000</v>
      </c>
      <c r="E414" s="265">
        <f t="shared" si="1222"/>
        <v>2300</v>
      </c>
      <c r="F414" s="264">
        <v>1.56</v>
      </c>
      <c r="G414" s="264" t="str">
        <f t="shared" si="1222"/>
        <v>0,55</v>
      </c>
      <c r="H414" s="264">
        <f t="shared" si="1203"/>
        <v>1265</v>
      </c>
      <c r="I414" s="264" t="str">
        <f t="shared" si="1223"/>
        <v>706x856x846</v>
      </c>
      <c r="J414" s="264" t="str">
        <f t="shared" si="1223"/>
        <v>560</v>
      </c>
      <c r="K414" s="264" t="str">
        <f t="shared" si="1242"/>
        <v>235</v>
      </c>
      <c r="L414" s="264" t="str">
        <f t="shared" si="1242"/>
        <v>55</v>
      </c>
      <c r="M414" s="276">
        <f t="shared" si="1204"/>
        <v>0</v>
      </c>
      <c r="N414" s="276">
        <f t="shared" si="1223"/>
        <v>1</v>
      </c>
      <c r="O414" s="276">
        <f t="shared" si="1223"/>
        <v>0</v>
      </c>
      <c r="P414" s="276">
        <f t="shared" si="1223"/>
        <v>1</v>
      </c>
      <c r="Q414" s="276">
        <f t="shared" si="1223"/>
        <v>1</v>
      </c>
      <c r="R414" s="276">
        <f t="shared" si="1223"/>
        <v>0</v>
      </c>
      <c r="S414" s="276">
        <f t="shared" si="1223"/>
        <v>0</v>
      </c>
      <c r="T414" s="276">
        <f t="shared" si="1223"/>
        <v>0</v>
      </c>
      <c r="U414" s="276">
        <f t="shared" si="1223"/>
        <v>0</v>
      </c>
      <c r="V414" s="276">
        <f t="shared" si="1200"/>
        <v>0</v>
      </c>
      <c r="W414" s="276">
        <f t="shared" si="1200"/>
        <v>0</v>
      </c>
      <c r="X414" s="276">
        <f t="shared" si="1200"/>
        <v>1</v>
      </c>
      <c r="Y414" s="276">
        <f t="shared" si="1200"/>
        <v>1</v>
      </c>
      <c r="Z414" s="276">
        <f t="shared" si="1200"/>
        <v>0</v>
      </c>
      <c r="AA414" s="276">
        <f t="shared" si="1200"/>
        <v>0</v>
      </c>
      <c r="AB414" s="276">
        <f t="shared" si="1200"/>
        <v>0</v>
      </c>
      <c r="AC414" s="276">
        <f t="shared" si="1200"/>
        <v>0</v>
      </c>
      <c r="AD414" s="276">
        <f t="shared" ref="AD414:AH414" si="1246">AD413</f>
        <v>0</v>
      </c>
      <c r="AE414" s="276">
        <f t="shared" si="1246"/>
        <v>1</v>
      </c>
      <c r="AF414" s="276">
        <f t="shared" si="1246"/>
        <v>0</v>
      </c>
      <c r="AG414" s="276">
        <f t="shared" si="1246"/>
        <v>0</v>
      </c>
      <c r="AH414" s="276">
        <f t="shared" si="1246"/>
        <v>1</v>
      </c>
      <c r="AI414" s="276">
        <f t="shared" ref="AI414:AJ414" si="1247">AI413</f>
        <v>1</v>
      </c>
      <c r="AJ414" s="276">
        <f t="shared" si="1247"/>
        <v>0</v>
      </c>
      <c r="AK414" s="276">
        <f t="shared" si="1200"/>
        <v>0</v>
      </c>
      <c r="AL414" s="261"/>
    </row>
    <row r="415" spans="1:38" ht="12" customHeight="1" x14ac:dyDescent="0.25">
      <c r="A415" s="262" t="s">
        <v>484</v>
      </c>
      <c r="B415" s="263" t="str">
        <f t="shared" si="1245"/>
        <v>HCQ501</v>
      </c>
      <c r="C415" s="264"/>
      <c r="D415" s="265">
        <f t="shared" ref="D415:E417" si="1248">D414</f>
        <v>1000</v>
      </c>
      <c r="E415" s="265">
        <f t="shared" si="1248"/>
        <v>2300</v>
      </c>
      <c r="F415" s="264">
        <v>1.875</v>
      </c>
      <c r="G415" s="264" t="str">
        <f>G414</f>
        <v>0,55</v>
      </c>
      <c r="H415" s="264">
        <f t="shared" si="1203"/>
        <v>1265</v>
      </c>
      <c r="I415" s="264" t="str">
        <f t="shared" si="1223"/>
        <v>706x856x846</v>
      </c>
      <c r="J415" s="264" t="str">
        <f t="shared" si="1223"/>
        <v>560</v>
      </c>
      <c r="K415" s="264" t="str">
        <f t="shared" si="1242"/>
        <v>235</v>
      </c>
      <c r="L415" s="264" t="str">
        <f t="shared" si="1242"/>
        <v>55</v>
      </c>
      <c r="M415" s="276">
        <f t="shared" si="1204"/>
        <v>0</v>
      </c>
      <c r="N415" s="276">
        <f t="shared" si="1223"/>
        <v>1</v>
      </c>
      <c r="O415" s="276">
        <f t="shared" si="1223"/>
        <v>0</v>
      </c>
      <c r="P415" s="276">
        <f t="shared" si="1223"/>
        <v>1</v>
      </c>
      <c r="Q415" s="276">
        <f t="shared" si="1223"/>
        <v>1</v>
      </c>
      <c r="R415" s="276">
        <f t="shared" si="1223"/>
        <v>0</v>
      </c>
      <c r="S415" s="276">
        <f t="shared" si="1223"/>
        <v>0</v>
      </c>
      <c r="T415" s="276">
        <f t="shared" si="1223"/>
        <v>0</v>
      </c>
      <c r="U415" s="276">
        <f t="shared" si="1223"/>
        <v>0</v>
      </c>
      <c r="V415" s="276">
        <f t="shared" ref="V415:AK434" si="1249">V414</f>
        <v>0</v>
      </c>
      <c r="W415" s="276">
        <f t="shared" si="1249"/>
        <v>0</v>
      </c>
      <c r="X415" s="276">
        <f t="shared" si="1249"/>
        <v>1</v>
      </c>
      <c r="Y415" s="276">
        <f t="shared" si="1249"/>
        <v>1</v>
      </c>
      <c r="Z415" s="276">
        <f t="shared" si="1249"/>
        <v>0</v>
      </c>
      <c r="AA415" s="276">
        <f t="shared" si="1249"/>
        <v>0</v>
      </c>
      <c r="AB415" s="276">
        <f t="shared" si="1249"/>
        <v>0</v>
      </c>
      <c r="AC415" s="276">
        <f t="shared" si="1249"/>
        <v>0</v>
      </c>
      <c r="AD415" s="276">
        <f t="shared" ref="AD415:AH415" si="1250">AD414</f>
        <v>0</v>
      </c>
      <c r="AE415" s="276">
        <f t="shared" si="1250"/>
        <v>1</v>
      </c>
      <c r="AF415" s="276">
        <f t="shared" si="1250"/>
        <v>0</v>
      </c>
      <c r="AG415" s="276">
        <f t="shared" si="1250"/>
        <v>0</v>
      </c>
      <c r="AH415" s="276">
        <f t="shared" si="1250"/>
        <v>1</v>
      </c>
      <c r="AI415" s="276">
        <f t="shared" ref="AI415:AJ415" si="1251">AI414</f>
        <v>1</v>
      </c>
      <c r="AJ415" s="276">
        <f t="shared" si="1251"/>
        <v>0</v>
      </c>
      <c r="AK415" s="276">
        <f t="shared" si="1249"/>
        <v>0</v>
      </c>
      <c r="AL415" s="261"/>
    </row>
    <row r="416" spans="1:38" ht="12" customHeight="1" x14ac:dyDescent="0.25">
      <c r="A416" s="262" t="s">
        <v>484</v>
      </c>
      <c r="B416" s="263" t="str">
        <f t="shared" si="1245"/>
        <v>HCQ501</v>
      </c>
      <c r="C416" s="264"/>
      <c r="D416" s="265">
        <f t="shared" si="1248"/>
        <v>1000</v>
      </c>
      <c r="E416" s="265">
        <f t="shared" si="1248"/>
        <v>2300</v>
      </c>
      <c r="F416" s="264">
        <v>2</v>
      </c>
      <c r="G416" s="264" t="str">
        <f>G415</f>
        <v>0,55</v>
      </c>
      <c r="H416" s="264">
        <f t="shared" si="1203"/>
        <v>1265</v>
      </c>
      <c r="I416" s="264" t="str">
        <f t="shared" ref="I416:U433" si="1252">I415</f>
        <v>706x856x846</v>
      </c>
      <c r="J416" s="264" t="str">
        <f t="shared" si="1252"/>
        <v>560</v>
      </c>
      <c r="K416" s="264" t="str">
        <f t="shared" si="1242"/>
        <v>235</v>
      </c>
      <c r="L416" s="264" t="str">
        <f t="shared" si="1242"/>
        <v>55</v>
      </c>
      <c r="M416" s="276">
        <f t="shared" si="1204"/>
        <v>0</v>
      </c>
      <c r="N416" s="276">
        <f t="shared" si="1252"/>
        <v>1</v>
      </c>
      <c r="O416" s="276">
        <f t="shared" si="1252"/>
        <v>0</v>
      </c>
      <c r="P416" s="276">
        <f t="shared" si="1252"/>
        <v>1</v>
      </c>
      <c r="Q416" s="276">
        <f t="shared" si="1252"/>
        <v>1</v>
      </c>
      <c r="R416" s="276">
        <f t="shared" si="1252"/>
        <v>0</v>
      </c>
      <c r="S416" s="276">
        <f t="shared" si="1252"/>
        <v>0</v>
      </c>
      <c r="T416" s="276">
        <f t="shared" si="1252"/>
        <v>0</v>
      </c>
      <c r="U416" s="276">
        <f t="shared" si="1252"/>
        <v>0</v>
      </c>
      <c r="V416" s="276">
        <f t="shared" si="1249"/>
        <v>0</v>
      </c>
      <c r="W416" s="276">
        <f t="shared" si="1249"/>
        <v>0</v>
      </c>
      <c r="X416" s="276">
        <f t="shared" si="1249"/>
        <v>1</v>
      </c>
      <c r="Y416" s="276">
        <f t="shared" si="1249"/>
        <v>1</v>
      </c>
      <c r="Z416" s="276">
        <f t="shared" si="1249"/>
        <v>0</v>
      </c>
      <c r="AA416" s="276">
        <f t="shared" si="1249"/>
        <v>0</v>
      </c>
      <c r="AB416" s="276">
        <f t="shared" si="1249"/>
        <v>0</v>
      </c>
      <c r="AC416" s="276">
        <f t="shared" si="1249"/>
        <v>0</v>
      </c>
      <c r="AD416" s="276">
        <f t="shared" ref="AD416:AH416" si="1253">AD415</f>
        <v>0</v>
      </c>
      <c r="AE416" s="276">
        <f t="shared" si="1253"/>
        <v>1</v>
      </c>
      <c r="AF416" s="276">
        <f t="shared" si="1253"/>
        <v>0</v>
      </c>
      <c r="AG416" s="276">
        <f t="shared" si="1253"/>
        <v>0</v>
      </c>
      <c r="AH416" s="276">
        <f t="shared" si="1253"/>
        <v>1</v>
      </c>
      <c r="AI416" s="276">
        <f t="shared" ref="AI416:AJ416" si="1254">AI415</f>
        <v>1</v>
      </c>
      <c r="AJ416" s="276">
        <f t="shared" si="1254"/>
        <v>0</v>
      </c>
      <c r="AK416" s="276">
        <f t="shared" si="1249"/>
        <v>0</v>
      </c>
      <c r="AL416" s="261"/>
    </row>
    <row r="417" spans="1:38" ht="12" customHeight="1" x14ac:dyDescent="0.25">
      <c r="A417" s="262" t="s">
        <v>484</v>
      </c>
      <c r="B417" s="263" t="str">
        <f t="shared" si="1245"/>
        <v>HCQ501</v>
      </c>
      <c r="C417" s="264"/>
      <c r="D417" s="265">
        <f t="shared" si="1248"/>
        <v>1000</v>
      </c>
      <c r="E417" s="265">
        <f t="shared" si="1248"/>
        <v>2300</v>
      </c>
      <c r="F417" s="264">
        <v>2.4500000000000002</v>
      </c>
      <c r="G417" s="264" t="s">
        <v>280</v>
      </c>
      <c r="H417" s="264">
        <f t="shared" si="1203"/>
        <v>1196</v>
      </c>
      <c r="I417" s="264" t="str">
        <f t="shared" si="1252"/>
        <v>706x856x846</v>
      </c>
      <c r="J417" s="264" t="str">
        <f t="shared" si="1252"/>
        <v>560</v>
      </c>
      <c r="K417" s="264" t="str">
        <f t="shared" si="1242"/>
        <v>235</v>
      </c>
      <c r="L417" s="264" t="str">
        <f t="shared" si="1242"/>
        <v>55</v>
      </c>
      <c r="M417" s="276">
        <f t="shared" si="1204"/>
        <v>0</v>
      </c>
      <c r="N417" s="276">
        <f t="shared" si="1252"/>
        <v>1</v>
      </c>
      <c r="O417" s="276">
        <f t="shared" si="1252"/>
        <v>0</v>
      </c>
      <c r="P417" s="276">
        <f t="shared" si="1252"/>
        <v>1</v>
      </c>
      <c r="Q417" s="276">
        <f t="shared" si="1252"/>
        <v>1</v>
      </c>
      <c r="R417" s="276">
        <f t="shared" si="1252"/>
        <v>0</v>
      </c>
      <c r="S417" s="276">
        <f t="shared" si="1252"/>
        <v>0</v>
      </c>
      <c r="T417" s="276">
        <f t="shared" si="1252"/>
        <v>0</v>
      </c>
      <c r="U417" s="276">
        <f t="shared" si="1252"/>
        <v>0</v>
      </c>
      <c r="V417" s="276">
        <f t="shared" si="1249"/>
        <v>0</v>
      </c>
      <c r="W417" s="276">
        <f t="shared" si="1249"/>
        <v>0</v>
      </c>
      <c r="X417" s="276">
        <f t="shared" si="1249"/>
        <v>1</v>
      </c>
      <c r="Y417" s="276">
        <f t="shared" si="1249"/>
        <v>1</v>
      </c>
      <c r="Z417" s="276">
        <f t="shared" si="1249"/>
        <v>0</v>
      </c>
      <c r="AA417" s="276">
        <f t="shared" si="1249"/>
        <v>0</v>
      </c>
      <c r="AB417" s="276">
        <f t="shared" si="1249"/>
        <v>0</v>
      </c>
      <c r="AC417" s="276">
        <f t="shared" si="1249"/>
        <v>0</v>
      </c>
      <c r="AD417" s="276">
        <f t="shared" ref="AD417:AH417" si="1255">AD416</f>
        <v>0</v>
      </c>
      <c r="AE417" s="276">
        <f t="shared" si="1255"/>
        <v>1</v>
      </c>
      <c r="AF417" s="276">
        <f t="shared" si="1255"/>
        <v>0</v>
      </c>
      <c r="AG417" s="276">
        <f t="shared" si="1255"/>
        <v>0</v>
      </c>
      <c r="AH417" s="276">
        <f t="shared" si="1255"/>
        <v>1</v>
      </c>
      <c r="AI417" s="276">
        <f t="shared" ref="AI417:AJ417" si="1256">AI416</f>
        <v>1</v>
      </c>
      <c r="AJ417" s="276">
        <f t="shared" si="1256"/>
        <v>0</v>
      </c>
      <c r="AK417" s="276">
        <f t="shared" si="1249"/>
        <v>0</v>
      </c>
      <c r="AL417" s="261"/>
    </row>
    <row r="418" spans="1:38" ht="12" customHeight="1" x14ac:dyDescent="0.25">
      <c r="A418" s="262" t="s">
        <v>484</v>
      </c>
      <c r="B418" s="263" t="s">
        <v>196</v>
      </c>
      <c r="C418" s="264"/>
      <c r="D418" s="265">
        <v>1000</v>
      </c>
      <c r="E418" s="265">
        <v>2300</v>
      </c>
      <c r="F418" s="264">
        <v>2.714</v>
      </c>
      <c r="G418" s="264" t="s">
        <v>249</v>
      </c>
      <c r="H418" s="264">
        <f t="shared" si="1203"/>
        <v>1265</v>
      </c>
      <c r="I418" s="264" t="s">
        <v>373</v>
      </c>
      <c r="J418" s="264" t="s">
        <v>147</v>
      </c>
      <c r="K418" s="264" t="s">
        <v>137</v>
      </c>
      <c r="L418" s="264" t="s">
        <v>152</v>
      </c>
      <c r="M418" s="276">
        <f t="shared" si="1204"/>
        <v>0</v>
      </c>
      <c r="N418" s="276">
        <f t="shared" ref="N418:U418" si="1257">N417</f>
        <v>1</v>
      </c>
      <c r="O418" s="276">
        <f t="shared" si="1257"/>
        <v>0</v>
      </c>
      <c r="P418" s="276">
        <f t="shared" si="1257"/>
        <v>1</v>
      </c>
      <c r="Q418" s="276">
        <f t="shared" si="1257"/>
        <v>1</v>
      </c>
      <c r="R418" s="276">
        <f t="shared" si="1257"/>
        <v>0</v>
      </c>
      <c r="S418" s="276">
        <f t="shared" si="1257"/>
        <v>0</v>
      </c>
      <c r="T418" s="276">
        <f t="shared" si="1257"/>
        <v>0</v>
      </c>
      <c r="U418" s="276">
        <f t="shared" si="1257"/>
        <v>0</v>
      </c>
      <c r="V418" s="276">
        <f t="shared" si="1249"/>
        <v>0</v>
      </c>
      <c r="W418" s="276">
        <f t="shared" si="1249"/>
        <v>0</v>
      </c>
      <c r="X418" s="276">
        <f t="shared" si="1249"/>
        <v>1</v>
      </c>
      <c r="Y418" s="276">
        <f t="shared" si="1249"/>
        <v>1</v>
      </c>
      <c r="Z418" s="276">
        <f t="shared" si="1249"/>
        <v>0</v>
      </c>
      <c r="AA418" s="276">
        <f t="shared" si="1249"/>
        <v>0</v>
      </c>
      <c r="AB418" s="276">
        <f t="shared" si="1249"/>
        <v>0</v>
      </c>
      <c r="AC418" s="276">
        <f t="shared" si="1249"/>
        <v>0</v>
      </c>
      <c r="AD418" s="276">
        <f t="shared" ref="AD418:AH418" si="1258">AD417</f>
        <v>0</v>
      </c>
      <c r="AE418" s="276">
        <f t="shared" si="1258"/>
        <v>1</v>
      </c>
      <c r="AF418" s="276">
        <f t="shared" si="1258"/>
        <v>0</v>
      </c>
      <c r="AG418" s="276">
        <f t="shared" si="1258"/>
        <v>0</v>
      </c>
      <c r="AH418" s="276">
        <f t="shared" si="1258"/>
        <v>1</v>
      </c>
      <c r="AI418" s="276">
        <f t="shared" ref="AI418:AJ418" si="1259">AI417</f>
        <v>1</v>
      </c>
      <c r="AJ418" s="276">
        <f t="shared" si="1259"/>
        <v>0</v>
      </c>
      <c r="AK418" s="276">
        <f t="shared" si="1249"/>
        <v>0</v>
      </c>
      <c r="AL418" s="261"/>
    </row>
    <row r="419" spans="1:38" ht="12" customHeight="1" x14ac:dyDescent="0.25">
      <c r="A419" s="262" t="s">
        <v>484</v>
      </c>
      <c r="B419" s="263" t="str">
        <f t="shared" si="1245"/>
        <v>HCQ502</v>
      </c>
      <c r="C419" s="264"/>
      <c r="D419" s="265">
        <f>D418</f>
        <v>1000</v>
      </c>
      <c r="E419" s="265">
        <f>E418</f>
        <v>2300</v>
      </c>
      <c r="F419" s="264">
        <v>2.95</v>
      </c>
      <c r="G419" s="264" t="str">
        <f>G418</f>
        <v>0,55</v>
      </c>
      <c r="H419" s="264">
        <f t="shared" si="1203"/>
        <v>1265</v>
      </c>
      <c r="I419" s="264" t="str">
        <f t="shared" si="1252"/>
        <v>706x856x875</v>
      </c>
      <c r="J419" s="264" t="str">
        <f t="shared" si="1252"/>
        <v>700</v>
      </c>
      <c r="K419" s="264" t="str">
        <f>K418</f>
        <v>264</v>
      </c>
      <c r="L419" s="264" t="str">
        <f>L418</f>
        <v>60</v>
      </c>
      <c r="M419" s="276">
        <f t="shared" si="1204"/>
        <v>0</v>
      </c>
      <c r="N419" s="276">
        <f t="shared" si="1252"/>
        <v>1</v>
      </c>
      <c r="O419" s="276">
        <f t="shared" si="1252"/>
        <v>0</v>
      </c>
      <c r="P419" s="276">
        <f t="shared" si="1252"/>
        <v>1</v>
      </c>
      <c r="Q419" s="276">
        <f t="shared" si="1252"/>
        <v>1</v>
      </c>
      <c r="R419" s="276">
        <f t="shared" si="1252"/>
        <v>0</v>
      </c>
      <c r="S419" s="276">
        <f t="shared" si="1252"/>
        <v>0</v>
      </c>
      <c r="T419" s="276">
        <f t="shared" si="1252"/>
        <v>0</v>
      </c>
      <c r="U419" s="276">
        <f t="shared" si="1252"/>
        <v>0</v>
      </c>
      <c r="V419" s="276">
        <f t="shared" si="1249"/>
        <v>0</v>
      </c>
      <c r="W419" s="276">
        <f t="shared" si="1249"/>
        <v>0</v>
      </c>
      <c r="X419" s="276">
        <f t="shared" si="1249"/>
        <v>1</v>
      </c>
      <c r="Y419" s="276">
        <f t="shared" si="1249"/>
        <v>1</v>
      </c>
      <c r="Z419" s="276">
        <f t="shared" si="1249"/>
        <v>0</v>
      </c>
      <c r="AA419" s="276">
        <f t="shared" si="1249"/>
        <v>0</v>
      </c>
      <c r="AB419" s="276">
        <f t="shared" si="1249"/>
        <v>0</v>
      </c>
      <c r="AC419" s="276">
        <f t="shared" si="1249"/>
        <v>0</v>
      </c>
      <c r="AD419" s="276">
        <f t="shared" ref="AD419:AH419" si="1260">AD418</f>
        <v>0</v>
      </c>
      <c r="AE419" s="276">
        <f t="shared" si="1260"/>
        <v>1</v>
      </c>
      <c r="AF419" s="276">
        <f t="shared" si="1260"/>
        <v>0</v>
      </c>
      <c r="AG419" s="276">
        <f t="shared" si="1260"/>
        <v>0</v>
      </c>
      <c r="AH419" s="276">
        <f t="shared" si="1260"/>
        <v>1</v>
      </c>
      <c r="AI419" s="276">
        <f t="shared" ref="AI419:AJ419" si="1261">AI418</f>
        <v>1</v>
      </c>
      <c r="AJ419" s="276">
        <f t="shared" si="1261"/>
        <v>0</v>
      </c>
      <c r="AK419" s="276">
        <f t="shared" si="1249"/>
        <v>0</v>
      </c>
      <c r="AL419" s="261"/>
    </row>
    <row r="420" spans="1:38" ht="12" customHeight="1" x14ac:dyDescent="0.25">
      <c r="A420" s="262" t="s">
        <v>484</v>
      </c>
      <c r="B420" s="263" t="s">
        <v>197</v>
      </c>
      <c r="C420" s="264"/>
      <c r="D420" s="265">
        <v>1000</v>
      </c>
      <c r="E420" s="265">
        <v>2500</v>
      </c>
      <c r="F420" s="275">
        <v>1.514</v>
      </c>
      <c r="G420" s="264">
        <v>0.75</v>
      </c>
      <c r="H420" s="264">
        <f t="shared" si="1203"/>
        <v>1875</v>
      </c>
      <c r="I420" s="264" t="s">
        <v>375</v>
      </c>
      <c r="J420" s="264" t="s">
        <v>376</v>
      </c>
      <c r="K420" s="264" t="s">
        <v>377</v>
      </c>
      <c r="L420" s="264" t="s">
        <v>242</v>
      </c>
      <c r="M420" s="276">
        <f t="shared" si="1204"/>
        <v>0</v>
      </c>
      <c r="N420" s="276">
        <f t="shared" ref="N420:U420" si="1262">N419</f>
        <v>1</v>
      </c>
      <c r="O420" s="276">
        <f t="shared" si="1262"/>
        <v>0</v>
      </c>
      <c r="P420" s="276">
        <f t="shared" si="1262"/>
        <v>1</v>
      </c>
      <c r="Q420" s="276">
        <v>0</v>
      </c>
      <c r="R420" s="276">
        <f t="shared" si="1262"/>
        <v>0</v>
      </c>
      <c r="S420" s="276">
        <f t="shared" si="1262"/>
        <v>0</v>
      </c>
      <c r="T420" s="276">
        <f t="shared" si="1262"/>
        <v>0</v>
      </c>
      <c r="U420" s="276">
        <f t="shared" si="1262"/>
        <v>0</v>
      </c>
      <c r="V420" s="276">
        <f t="shared" si="1249"/>
        <v>0</v>
      </c>
      <c r="W420" s="276">
        <f t="shared" si="1249"/>
        <v>0</v>
      </c>
      <c r="X420" s="276">
        <f t="shared" si="1249"/>
        <v>1</v>
      </c>
      <c r="Y420" s="276">
        <f t="shared" si="1249"/>
        <v>1</v>
      </c>
      <c r="Z420" s="276">
        <v>0</v>
      </c>
      <c r="AA420" s="276">
        <f t="shared" ref="AA420:AK420" si="1263">AA419</f>
        <v>0</v>
      </c>
      <c r="AB420" s="276">
        <f t="shared" si="1263"/>
        <v>0</v>
      </c>
      <c r="AC420" s="276">
        <f t="shared" si="1263"/>
        <v>0</v>
      </c>
      <c r="AD420" s="276">
        <f>AD419</f>
        <v>0</v>
      </c>
      <c r="AE420" s="276">
        <f>AE419</f>
        <v>1</v>
      </c>
      <c r="AF420" s="276">
        <f>AF419</f>
        <v>0</v>
      </c>
      <c r="AG420" s="276">
        <f>AG419</f>
        <v>0</v>
      </c>
      <c r="AH420" s="276">
        <v>1</v>
      </c>
      <c r="AI420" s="276">
        <f>AI419</f>
        <v>1</v>
      </c>
      <c r="AJ420" s="276">
        <v>0</v>
      </c>
      <c r="AK420" s="276">
        <f t="shared" si="1263"/>
        <v>0</v>
      </c>
      <c r="AL420" s="261"/>
    </row>
    <row r="421" spans="1:38" ht="12" customHeight="1" x14ac:dyDescent="0.25">
      <c r="A421" s="262" t="s">
        <v>484</v>
      </c>
      <c r="B421" s="263" t="str">
        <f>B420</f>
        <v>HCQ700</v>
      </c>
      <c r="C421" s="264"/>
      <c r="D421" s="264">
        <f t="shared" ref="D421:U421" si="1264">D420</f>
        <v>1000</v>
      </c>
      <c r="E421" s="264">
        <f t="shared" si="1264"/>
        <v>2500</v>
      </c>
      <c r="F421" s="275">
        <v>2</v>
      </c>
      <c r="G421" s="264">
        <f t="shared" si="1264"/>
        <v>0.75</v>
      </c>
      <c r="H421" s="264">
        <f t="shared" si="1264"/>
        <v>1875</v>
      </c>
      <c r="I421" s="264" t="str">
        <f t="shared" si="1264"/>
        <v>898x1104x1066</v>
      </c>
      <c r="J421" s="264" t="str">
        <f t="shared" si="1264"/>
        <v>900</v>
      </c>
      <c r="K421" s="264" t="str">
        <f>K420</f>
        <v>290</v>
      </c>
      <c r="L421" s="264" t="str">
        <f>L420</f>
        <v>90</v>
      </c>
      <c r="M421" s="276">
        <f t="shared" si="1204"/>
        <v>0</v>
      </c>
      <c r="N421" s="276">
        <f t="shared" si="1264"/>
        <v>1</v>
      </c>
      <c r="O421" s="276">
        <f t="shared" si="1264"/>
        <v>0</v>
      </c>
      <c r="P421" s="276">
        <f t="shared" si="1264"/>
        <v>1</v>
      </c>
      <c r="Q421" s="276">
        <f t="shared" si="1264"/>
        <v>0</v>
      </c>
      <c r="R421" s="276">
        <f t="shared" si="1264"/>
        <v>0</v>
      </c>
      <c r="S421" s="276">
        <f t="shared" si="1264"/>
        <v>0</v>
      </c>
      <c r="T421" s="276">
        <f t="shared" si="1264"/>
        <v>0</v>
      </c>
      <c r="U421" s="276">
        <f t="shared" si="1264"/>
        <v>0</v>
      </c>
      <c r="V421" s="276">
        <f t="shared" si="1249"/>
        <v>0</v>
      </c>
      <c r="W421" s="276">
        <f t="shared" si="1249"/>
        <v>0</v>
      </c>
      <c r="X421" s="276">
        <f t="shared" si="1249"/>
        <v>1</v>
      </c>
      <c r="Y421" s="276">
        <f t="shared" si="1249"/>
        <v>1</v>
      </c>
      <c r="Z421" s="276">
        <f t="shared" si="1249"/>
        <v>0</v>
      </c>
      <c r="AA421" s="276">
        <f t="shared" si="1249"/>
        <v>0</v>
      </c>
      <c r="AB421" s="276">
        <f t="shared" si="1249"/>
        <v>0</v>
      </c>
      <c r="AC421" s="276">
        <f t="shared" si="1249"/>
        <v>0</v>
      </c>
      <c r="AD421" s="276">
        <f t="shared" ref="AD421:AH421" si="1265">AD420</f>
        <v>0</v>
      </c>
      <c r="AE421" s="276">
        <f t="shared" si="1265"/>
        <v>1</v>
      </c>
      <c r="AF421" s="276">
        <f t="shared" si="1265"/>
        <v>0</v>
      </c>
      <c r="AG421" s="276">
        <f t="shared" si="1265"/>
        <v>0</v>
      </c>
      <c r="AH421" s="276">
        <f t="shared" si="1265"/>
        <v>1</v>
      </c>
      <c r="AI421" s="276">
        <f t="shared" ref="AI421:AJ421" si="1266">AI420</f>
        <v>1</v>
      </c>
      <c r="AJ421" s="276">
        <f t="shared" si="1266"/>
        <v>0</v>
      </c>
      <c r="AK421" s="276">
        <f t="shared" si="1249"/>
        <v>0</v>
      </c>
      <c r="AL421" s="264"/>
    </row>
    <row r="422" spans="1:38" ht="12" customHeight="1" x14ac:dyDescent="0.25">
      <c r="A422" s="262" t="s">
        <v>484</v>
      </c>
      <c r="B422" s="263" t="str">
        <f>B421</f>
        <v>HCQ700</v>
      </c>
      <c r="C422" s="264"/>
      <c r="D422" s="264">
        <f>D421</f>
        <v>1000</v>
      </c>
      <c r="E422" s="264">
        <f>E421</f>
        <v>2500</v>
      </c>
      <c r="F422" s="275">
        <v>2.5</v>
      </c>
      <c r="G422" s="264">
        <f t="shared" ref="G422:U422" si="1267">G421</f>
        <v>0.75</v>
      </c>
      <c r="H422" s="264">
        <f t="shared" si="1267"/>
        <v>1875</v>
      </c>
      <c r="I422" s="264" t="str">
        <f t="shared" si="1267"/>
        <v>898x1104x1066</v>
      </c>
      <c r="J422" s="264" t="str">
        <f t="shared" si="1267"/>
        <v>900</v>
      </c>
      <c r="K422" s="264" t="str">
        <f>K421</f>
        <v>290</v>
      </c>
      <c r="L422" s="264" t="str">
        <f>L421</f>
        <v>90</v>
      </c>
      <c r="M422" s="276">
        <f t="shared" si="1204"/>
        <v>0</v>
      </c>
      <c r="N422" s="276">
        <f t="shared" si="1267"/>
        <v>1</v>
      </c>
      <c r="O422" s="276">
        <f t="shared" si="1267"/>
        <v>0</v>
      </c>
      <c r="P422" s="276">
        <f t="shared" si="1267"/>
        <v>1</v>
      </c>
      <c r="Q422" s="276">
        <f t="shared" si="1267"/>
        <v>0</v>
      </c>
      <c r="R422" s="276">
        <f t="shared" si="1267"/>
        <v>0</v>
      </c>
      <c r="S422" s="276">
        <f t="shared" si="1267"/>
        <v>0</v>
      </c>
      <c r="T422" s="276">
        <f t="shared" si="1267"/>
        <v>0</v>
      </c>
      <c r="U422" s="276">
        <f t="shared" si="1267"/>
        <v>0</v>
      </c>
      <c r="V422" s="276">
        <f t="shared" si="1249"/>
        <v>0</v>
      </c>
      <c r="W422" s="276">
        <f t="shared" si="1249"/>
        <v>0</v>
      </c>
      <c r="X422" s="276">
        <f t="shared" si="1249"/>
        <v>1</v>
      </c>
      <c r="Y422" s="276">
        <f t="shared" si="1249"/>
        <v>1</v>
      </c>
      <c r="Z422" s="276">
        <f t="shared" si="1249"/>
        <v>0</v>
      </c>
      <c r="AA422" s="276">
        <f t="shared" si="1249"/>
        <v>0</v>
      </c>
      <c r="AB422" s="276">
        <f t="shared" si="1249"/>
        <v>0</v>
      </c>
      <c r="AC422" s="276">
        <f t="shared" si="1249"/>
        <v>0</v>
      </c>
      <c r="AD422" s="276">
        <f t="shared" ref="AD422:AH422" si="1268">AD421</f>
        <v>0</v>
      </c>
      <c r="AE422" s="276">
        <f t="shared" si="1268"/>
        <v>1</v>
      </c>
      <c r="AF422" s="276">
        <f t="shared" si="1268"/>
        <v>0</v>
      </c>
      <c r="AG422" s="276">
        <f t="shared" si="1268"/>
        <v>0</v>
      </c>
      <c r="AH422" s="276">
        <f t="shared" si="1268"/>
        <v>1</v>
      </c>
      <c r="AI422" s="276">
        <f t="shared" ref="AI422:AJ422" si="1269">AI421</f>
        <v>1</v>
      </c>
      <c r="AJ422" s="276">
        <f t="shared" si="1269"/>
        <v>0</v>
      </c>
      <c r="AK422" s="276">
        <f t="shared" si="1249"/>
        <v>0</v>
      </c>
      <c r="AL422" s="264"/>
    </row>
    <row r="423" spans="1:38" ht="11.25" customHeight="1" x14ac:dyDescent="0.25">
      <c r="A423" s="262" t="s">
        <v>484</v>
      </c>
      <c r="B423" s="263" t="str">
        <f>B420</f>
        <v>HCQ700</v>
      </c>
      <c r="C423" s="264"/>
      <c r="D423" s="265">
        <v>1000</v>
      </c>
      <c r="E423" s="265">
        <v>2500</v>
      </c>
      <c r="F423" s="264">
        <v>2.78</v>
      </c>
      <c r="G423" s="264" t="s">
        <v>264</v>
      </c>
      <c r="H423" s="264">
        <f t="shared" ref="H423:H446" si="1270">E423*G423</f>
        <v>1750</v>
      </c>
      <c r="I423" s="264" t="str">
        <f t="shared" ref="I423:J423" si="1271">I420</f>
        <v>898x1104x1066</v>
      </c>
      <c r="J423" s="264" t="str">
        <f t="shared" si="1271"/>
        <v>900</v>
      </c>
      <c r="K423" s="264" t="str">
        <f>K420</f>
        <v>290</v>
      </c>
      <c r="L423" s="264" t="str">
        <f>L420</f>
        <v>90</v>
      </c>
      <c r="M423" s="276">
        <f t="shared" si="1204"/>
        <v>0</v>
      </c>
      <c r="N423" s="276">
        <f t="shared" ref="N423:U423" si="1272">N422</f>
        <v>1</v>
      </c>
      <c r="O423" s="276">
        <f t="shared" si="1272"/>
        <v>0</v>
      </c>
      <c r="P423" s="276">
        <f t="shared" si="1272"/>
        <v>1</v>
      </c>
      <c r="Q423" s="276">
        <f t="shared" si="1272"/>
        <v>0</v>
      </c>
      <c r="R423" s="276">
        <f t="shared" si="1272"/>
        <v>0</v>
      </c>
      <c r="S423" s="276">
        <f t="shared" si="1272"/>
        <v>0</v>
      </c>
      <c r="T423" s="276">
        <f t="shared" si="1272"/>
        <v>0</v>
      </c>
      <c r="U423" s="276">
        <f t="shared" si="1272"/>
        <v>0</v>
      </c>
      <c r="V423" s="276">
        <f t="shared" si="1249"/>
        <v>0</v>
      </c>
      <c r="W423" s="276">
        <f t="shared" si="1249"/>
        <v>0</v>
      </c>
      <c r="X423" s="276">
        <f t="shared" si="1249"/>
        <v>1</v>
      </c>
      <c r="Y423" s="276">
        <f t="shared" si="1249"/>
        <v>1</v>
      </c>
      <c r="Z423" s="276">
        <f t="shared" si="1249"/>
        <v>0</v>
      </c>
      <c r="AA423" s="276">
        <f t="shared" si="1249"/>
        <v>0</v>
      </c>
      <c r="AB423" s="276">
        <f t="shared" si="1249"/>
        <v>0</v>
      </c>
      <c r="AC423" s="276">
        <f t="shared" si="1249"/>
        <v>0</v>
      </c>
      <c r="AD423" s="276">
        <f t="shared" ref="AD423:AH423" si="1273">AD422</f>
        <v>0</v>
      </c>
      <c r="AE423" s="276">
        <f t="shared" si="1273"/>
        <v>1</v>
      </c>
      <c r="AF423" s="276">
        <f t="shared" si="1273"/>
        <v>0</v>
      </c>
      <c r="AG423" s="276">
        <f t="shared" si="1273"/>
        <v>0</v>
      </c>
      <c r="AH423" s="276">
        <f t="shared" si="1273"/>
        <v>1</v>
      </c>
      <c r="AI423" s="276">
        <f t="shared" ref="AI423:AJ423" si="1274">AI422</f>
        <v>1</v>
      </c>
      <c r="AJ423" s="276">
        <f t="shared" si="1274"/>
        <v>0</v>
      </c>
      <c r="AK423" s="276">
        <f t="shared" si="1249"/>
        <v>0</v>
      </c>
      <c r="AL423" s="261"/>
    </row>
    <row r="424" spans="1:38" ht="12" customHeight="1" x14ac:dyDescent="0.25">
      <c r="A424" s="262" t="s">
        <v>484</v>
      </c>
      <c r="B424" s="263" t="str">
        <f t="shared" si="1245"/>
        <v>HCQ700</v>
      </c>
      <c r="C424" s="264"/>
      <c r="D424" s="265">
        <f>D423</f>
        <v>1000</v>
      </c>
      <c r="E424" s="265">
        <f>E423</f>
        <v>2500</v>
      </c>
      <c r="F424" s="264">
        <v>2.96</v>
      </c>
      <c r="G424" s="264" t="s">
        <v>277</v>
      </c>
      <c r="H424" s="264">
        <f t="shared" si="1270"/>
        <v>1675</v>
      </c>
      <c r="I424" s="264" t="str">
        <f t="shared" si="1252"/>
        <v>898x1104x1066</v>
      </c>
      <c r="J424" s="264" t="str">
        <f t="shared" si="1252"/>
        <v>900</v>
      </c>
      <c r="K424" s="264" t="str">
        <f>K423</f>
        <v>290</v>
      </c>
      <c r="L424" s="264" t="str">
        <f>L423</f>
        <v>90</v>
      </c>
      <c r="M424" s="276">
        <f t="shared" si="1204"/>
        <v>0</v>
      </c>
      <c r="N424" s="276">
        <f t="shared" si="1252"/>
        <v>1</v>
      </c>
      <c r="O424" s="276">
        <f t="shared" si="1252"/>
        <v>0</v>
      </c>
      <c r="P424" s="276">
        <f t="shared" si="1252"/>
        <v>1</v>
      </c>
      <c r="Q424" s="276">
        <f t="shared" si="1252"/>
        <v>0</v>
      </c>
      <c r="R424" s="276">
        <f t="shared" si="1252"/>
        <v>0</v>
      </c>
      <c r="S424" s="276">
        <f t="shared" si="1252"/>
        <v>0</v>
      </c>
      <c r="T424" s="276">
        <f t="shared" si="1252"/>
        <v>0</v>
      </c>
      <c r="U424" s="276">
        <f t="shared" si="1252"/>
        <v>0</v>
      </c>
      <c r="V424" s="276">
        <f t="shared" si="1249"/>
        <v>0</v>
      </c>
      <c r="W424" s="276">
        <f t="shared" si="1249"/>
        <v>0</v>
      </c>
      <c r="X424" s="276">
        <f t="shared" si="1249"/>
        <v>1</v>
      </c>
      <c r="Y424" s="276">
        <f t="shared" si="1249"/>
        <v>1</v>
      </c>
      <c r="Z424" s="276">
        <f t="shared" si="1249"/>
        <v>0</v>
      </c>
      <c r="AA424" s="276">
        <f t="shared" si="1249"/>
        <v>0</v>
      </c>
      <c r="AB424" s="276">
        <f t="shared" si="1249"/>
        <v>0</v>
      </c>
      <c r="AC424" s="276">
        <f t="shared" si="1249"/>
        <v>0</v>
      </c>
      <c r="AD424" s="276">
        <f t="shared" ref="AD424:AH424" si="1275">AD423</f>
        <v>0</v>
      </c>
      <c r="AE424" s="276">
        <f t="shared" si="1275"/>
        <v>1</v>
      </c>
      <c r="AF424" s="276">
        <f t="shared" si="1275"/>
        <v>0</v>
      </c>
      <c r="AG424" s="276">
        <f t="shared" si="1275"/>
        <v>0</v>
      </c>
      <c r="AH424" s="276">
        <f t="shared" si="1275"/>
        <v>1</v>
      </c>
      <c r="AI424" s="276">
        <f t="shared" ref="AI424:AJ424" si="1276">AI423</f>
        <v>1</v>
      </c>
      <c r="AJ424" s="276">
        <f t="shared" si="1276"/>
        <v>0</v>
      </c>
      <c r="AK424" s="276">
        <f t="shared" si="1249"/>
        <v>0</v>
      </c>
      <c r="AL424" s="261"/>
    </row>
    <row r="425" spans="1:38" ht="12" customHeight="1" x14ac:dyDescent="0.25">
      <c r="A425" s="262" t="s">
        <v>484</v>
      </c>
      <c r="B425" s="263" t="s">
        <v>198</v>
      </c>
      <c r="C425" s="264"/>
      <c r="D425" s="265">
        <v>1000</v>
      </c>
      <c r="E425" s="265">
        <v>2500</v>
      </c>
      <c r="F425" s="264">
        <v>2.9049999999999998</v>
      </c>
      <c r="G425" s="264" t="s">
        <v>263</v>
      </c>
      <c r="H425" s="264">
        <f t="shared" si="1270"/>
        <v>1875</v>
      </c>
      <c r="I425" s="264" t="s">
        <v>380</v>
      </c>
      <c r="J425" s="264" t="s">
        <v>381</v>
      </c>
      <c r="K425" s="264" t="s">
        <v>383</v>
      </c>
      <c r="L425" s="264" t="s">
        <v>384</v>
      </c>
      <c r="M425" s="276">
        <f t="shared" si="1204"/>
        <v>0</v>
      </c>
      <c r="N425" s="276">
        <f t="shared" ref="N425:U425" si="1277">N424</f>
        <v>1</v>
      </c>
      <c r="O425" s="276">
        <f t="shared" si="1277"/>
        <v>0</v>
      </c>
      <c r="P425" s="276">
        <f t="shared" si="1277"/>
        <v>1</v>
      </c>
      <c r="Q425" s="276">
        <f t="shared" si="1277"/>
        <v>0</v>
      </c>
      <c r="R425" s="276">
        <f t="shared" si="1277"/>
        <v>0</v>
      </c>
      <c r="S425" s="276">
        <f t="shared" si="1277"/>
        <v>0</v>
      </c>
      <c r="T425" s="276">
        <f t="shared" si="1277"/>
        <v>0</v>
      </c>
      <c r="U425" s="276">
        <f t="shared" si="1277"/>
        <v>0</v>
      </c>
      <c r="V425" s="276">
        <f t="shared" si="1249"/>
        <v>0</v>
      </c>
      <c r="W425" s="276">
        <f t="shared" si="1249"/>
        <v>0</v>
      </c>
      <c r="X425" s="276">
        <f t="shared" si="1249"/>
        <v>1</v>
      </c>
      <c r="Y425" s="276">
        <v>0</v>
      </c>
      <c r="Z425" s="276">
        <f t="shared" si="1249"/>
        <v>0</v>
      </c>
      <c r="AA425" s="276">
        <f t="shared" si="1249"/>
        <v>0</v>
      </c>
      <c r="AB425" s="276">
        <f t="shared" si="1249"/>
        <v>0</v>
      </c>
      <c r="AC425" s="276">
        <f t="shared" si="1249"/>
        <v>0</v>
      </c>
      <c r="AD425" s="276">
        <f t="shared" ref="AD425:AF425" si="1278">AD424</f>
        <v>0</v>
      </c>
      <c r="AE425" s="276">
        <f t="shared" si="1278"/>
        <v>1</v>
      </c>
      <c r="AF425" s="276">
        <f t="shared" si="1278"/>
        <v>0</v>
      </c>
      <c r="AG425" s="276">
        <v>0</v>
      </c>
      <c r="AH425" s="276">
        <f t="shared" ref="AH425:AJ425" si="1279">AH424</f>
        <v>1</v>
      </c>
      <c r="AI425" s="276">
        <v>1</v>
      </c>
      <c r="AJ425" s="276">
        <f t="shared" si="1279"/>
        <v>0</v>
      </c>
      <c r="AK425" s="276">
        <f t="shared" si="1249"/>
        <v>0</v>
      </c>
      <c r="AL425" s="261"/>
    </row>
    <row r="426" spans="1:38" ht="12" customHeight="1" x14ac:dyDescent="0.25">
      <c r="A426" s="262" t="s">
        <v>484</v>
      </c>
      <c r="B426" s="263" t="str">
        <f t="shared" si="1245"/>
        <v>HCQ701</v>
      </c>
      <c r="C426" s="264"/>
      <c r="D426" s="265">
        <f>D425</f>
        <v>1000</v>
      </c>
      <c r="E426" s="265">
        <f>E425</f>
        <v>2500</v>
      </c>
      <c r="F426" s="264">
        <v>3.48</v>
      </c>
      <c r="G426" s="264" t="str">
        <f>G425</f>
        <v>0,75</v>
      </c>
      <c r="H426" s="264">
        <f t="shared" si="1270"/>
        <v>1875</v>
      </c>
      <c r="I426" s="264" t="str">
        <f t="shared" si="1252"/>
        <v>868x1104x1146</v>
      </c>
      <c r="J426" s="264" t="str">
        <f t="shared" si="1252"/>
        <v>950</v>
      </c>
      <c r="K426" s="264" t="str">
        <f>K425</f>
        <v>340</v>
      </c>
      <c r="L426" s="264" t="str">
        <f>L425</f>
        <v>95</v>
      </c>
      <c r="M426" s="276">
        <f t="shared" si="1204"/>
        <v>0</v>
      </c>
      <c r="N426" s="276">
        <f t="shared" si="1252"/>
        <v>1</v>
      </c>
      <c r="O426" s="276">
        <f t="shared" si="1252"/>
        <v>0</v>
      </c>
      <c r="P426" s="276">
        <f t="shared" si="1252"/>
        <v>1</v>
      </c>
      <c r="Q426" s="276">
        <f t="shared" si="1252"/>
        <v>0</v>
      </c>
      <c r="R426" s="276">
        <f t="shared" si="1252"/>
        <v>0</v>
      </c>
      <c r="S426" s="276">
        <f t="shared" si="1252"/>
        <v>0</v>
      </c>
      <c r="T426" s="276">
        <f t="shared" si="1252"/>
        <v>0</v>
      </c>
      <c r="U426" s="276">
        <f t="shared" si="1252"/>
        <v>0</v>
      </c>
      <c r="V426" s="276">
        <f t="shared" si="1249"/>
        <v>0</v>
      </c>
      <c r="W426" s="276">
        <f t="shared" si="1249"/>
        <v>0</v>
      </c>
      <c r="X426" s="276">
        <f t="shared" si="1249"/>
        <v>1</v>
      </c>
      <c r="Y426" s="276">
        <f t="shared" si="1249"/>
        <v>0</v>
      </c>
      <c r="Z426" s="276">
        <f t="shared" si="1249"/>
        <v>0</v>
      </c>
      <c r="AA426" s="276">
        <f t="shared" si="1249"/>
        <v>0</v>
      </c>
      <c r="AB426" s="276">
        <f t="shared" si="1249"/>
        <v>0</v>
      </c>
      <c r="AC426" s="276">
        <f t="shared" si="1249"/>
        <v>0</v>
      </c>
      <c r="AD426" s="276">
        <f t="shared" ref="AD426:AH426" si="1280">AD425</f>
        <v>0</v>
      </c>
      <c r="AE426" s="276">
        <f t="shared" si="1280"/>
        <v>1</v>
      </c>
      <c r="AF426" s="276">
        <f t="shared" si="1280"/>
        <v>0</v>
      </c>
      <c r="AG426" s="276">
        <f t="shared" si="1280"/>
        <v>0</v>
      </c>
      <c r="AH426" s="276">
        <f t="shared" si="1280"/>
        <v>1</v>
      </c>
      <c r="AI426" s="276">
        <f t="shared" ref="AI426:AJ426" si="1281">AI425</f>
        <v>1</v>
      </c>
      <c r="AJ426" s="276">
        <f t="shared" si="1281"/>
        <v>0</v>
      </c>
      <c r="AK426" s="276">
        <f t="shared" si="1249"/>
        <v>0</v>
      </c>
      <c r="AL426" s="261"/>
    </row>
    <row r="427" spans="1:38" ht="12" customHeight="1" x14ac:dyDescent="0.25">
      <c r="A427" s="262" t="s">
        <v>484</v>
      </c>
      <c r="B427" s="263" t="str">
        <f t="shared" si="1245"/>
        <v>HCQ701</v>
      </c>
      <c r="C427" s="264"/>
      <c r="D427" s="265">
        <f>D426</f>
        <v>1000</v>
      </c>
      <c r="E427" s="265">
        <f>E426</f>
        <v>2500</v>
      </c>
      <c r="F427" s="264">
        <v>3.625</v>
      </c>
      <c r="G427" s="264" t="str">
        <f>G426</f>
        <v>0,75</v>
      </c>
      <c r="H427" s="264">
        <f t="shared" si="1270"/>
        <v>1875</v>
      </c>
      <c r="I427" s="264" t="str">
        <f t="shared" si="1252"/>
        <v>868x1104x1146</v>
      </c>
      <c r="J427" s="264" t="str">
        <f t="shared" si="1252"/>
        <v>950</v>
      </c>
      <c r="K427" s="264" t="str">
        <f>K426</f>
        <v>340</v>
      </c>
      <c r="L427" s="264" t="str">
        <f>L426</f>
        <v>95</v>
      </c>
      <c r="M427" s="276">
        <f t="shared" si="1204"/>
        <v>0</v>
      </c>
      <c r="N427" s="276">
        <f t="shared" si="1252"/>
        <v>1</v>
      </c>
      <c r="O427" s="276">
        <f t="shared" si="1252"/>
        <v>0</v>
      </c>
      <c r="P427" s="276">
        <f t="shared" si="1252"/>
        <v>1</v>
      </c>
      <c r="Q427" s="276">
        <f t="shared" si="1252"/>
        <v>0</v>
      </c>
      <c r="R427" s="276">
        <f t="shared" si="1252"/>
        <v>0</v>
      </c>
      <c r="S427" s="276">
        <f t="shared" si="1252"/>
        <v>0</v>
      </c>
      <c r="T427" s="276">
        <f t="shared" si="1252"/>
        <v>0</v>
      </c>
      <c r="U427" s="276">
        <f t="shared" si="1252"/>
        <v>0</v>
      </c>
      <c r="V427" s="276">
        <f t="shared" si="1249"/>
        <v>0</v>
      </c>
      <c r="W427" s="276">
        <f t="shared" si="1249"/>
        <v>0</v>
      </c>
      <c r="X427" s="276">
        <f t="shared" si="1249"/>
        <v>1</v>
      </c>
      <c r="Y427" s="276">
        <f t="shared" si="1249"/>
        <v>0</v>
      </c>
      <c r="Z427" s="276">
        <f t="shared" si="1249"/>
        <v>0</v>
      </c>
      <c r="AA427" s="276">
        <f t="shared" si="1249"/>
        <v>0</v>
      </c>
      <c r="AB427" s="276">
        <f t="shared" si="1249"/>
        <v>0</v>
      </c>
      <c r="AC427" s="276">
        <f t="shared" si="1249"/>
        <v>0</v>
      </c>
      <c r="AD427" s="276">
        <f t="shared" ref="AD427:AH427" si="1282">AD426</f>
        <v>0</v>
      </c>
      <c r="AE427" s="276">
        <f t="shared" si="1282"/>
        <v>1</v>
      </c>
      <c r="AF427" s="276">
        <f t="shared" si="1282"/>
        <v>0</v>
      </c>
      <c r="AG427" s="276">
        <f t="shared" si="1282"/>
        <v>0</v>
      </c>
      <c r="AH427" s="276">
        <f t="shared" si="1282"/>
        <v>1</v>
      </c>
      <c r="AI427" s="276">
        <f t="shared" ref="AI427:AJ427" si="1283">AI426</f>
        <v>1</v>
      </c>
      <c r="AJ427" s="276">
        <f t="shared" si="1283"/>
        <v>0</v>
      </c>
      <c r="AK427" s="276">
        <f t="shared" si="1249"/>
        <v>0</v>
      </c>
      <c r="AL427" s="261"/>
    </row>
    <row r="428" spans="1:38" ht="12" customHeight="1" x14ac:dyDescent="0.25">
      <c r="A428" s="262" t="s">
        <v>484</v>
      </c>
      <c r="B428" s="263" t="s">
        <v>199</v>
      </c>
      <c r="C428" s="264"/>
      <c r="D428" s="265">
        <v>600</v>
      </c>
      <c r="E428" s="265">
        <v>2300</v>
      </c>
      <c r="F428" s="264">
        <v>1.1759999999999999</v>
      </c>
      <c r="G428" s="264" t="s">
        <v>304</v>
      </c>
      <c r="H428" s="264">
        <f t="shared" si="1270"/>
        <v>2300</v>
      </c>
      <c r="I428" s="264" t="s">
        <v>385</v>
      </c>
      <c r="J428" s="264" t="s">
        <v>218</v>
      </c>
      <c r="K428" s="264" t="s">
        <v>386</v>
      </c>
      <c r="L428" s="264" t="s">
        <v>28</v>
      </c>
      <c r="M428" s="276">
        <f t="shared" si="1204"/>
        <v>0</v>
      </c>
      <c r="N428" s="276">
        <f t="shared" ref="N428:U428" si="1284">N427</f>
        <v>1</v>
      </c>
      <c r="O428" s="276">
        <f t="shared" si="1284"/>
        <v>0</v>
      </c>
      <c r="P428" s="276">
        <f t="shared" si="1284"/>
        <v>1</v>
      </c>
      <c r="Q428" s="276">
        <f t="shared" si="1284"/>
        <v>0</v>
      </c>
      <c r="R428" s="276">
        <f t="shared" si="1284"/>
        <v>0</v>
      </c>
      <c r="S428" s="276">
        <f t="shared" si="1284"/>
        <v>0</v>
      </c>
      <c r="T428" s="276">
        <f t="shared" si="1284"/>
        <v>0</v>
      </c>
      <c r="U428" s="276">
        <f t="shared" si="1284"/>
        <v>0</v>
      </c>
      <c r="V428" s="276">
        <f t="shared" si="1249"/>
        <v>0</v>
      </c>
      <c r="W428" s="276">
        <f t="shared" si="1249"/>
        <v>0</v>
      </c>
      <c r="X428" s="276">
        <f t="shared" si="1249"/>
        <v>1</v>
      </c>
      <c r="Y428" s="276">
        <v>1</v>
      </c>
      <c r="Z428" s="276">
        <f t="shared" si="1249"/>
        <v>0</v>
      </c>
      <c r="AA428" s="276">
        <f t="shared" si="1249"/>
        <v>0</v>
      </c>
      <c r="AB428" s="276">
        <f t="shared" si="1249"/>
        <v>0</v>
      </c>
      <c r="AC428" s="276">
        <f t="shared" si="1249"/>
        <v>0</v>
      </c>
      <c r="AD428" s="276">
        <f t="shared" ref="AD428:AF428" si="1285">AD427</f>
        <v>0</v>
      </c>
      <c r="AE428" s="276">
        <f t="shared" si="1285"/>
        <v>1</v>
      </c>
      <c r="AF428" s="276">
        <f t="shared" si="1285"/>
        <v>0</v>
      </c>
      <c r="AG428" s="276">
        <v>0</v>
      </c>
      <c r="AH428" s="276">
        <f t="shared" ref="AH428:AJ428" si="1286">AH427</f>
        <v>1</v>
      </c>
      <c r="AI428" s="276">
        <v>1</v>
      </c>
      <c r="AJ428" s="276">
        <f t="shared" si="1286"/>
        <v>0</v>
      </c>
      <c r="AK428" s="276">
        <f t="shared" si="1249"/>
        <v>0</v>
      </c>
      <c r="AL428" s="261"/>
    </row>
    <row r="429" spans="1:38" ht="12" customHeight="1" x14ac:dyDescent="0.25">
      <c r="A429" s="262" t="s">
        <v>484</v>
      </c>
      <c r="B429" s="263" t="str">
        <f t="shared" si="1245"/>
        <v>HCQ1000</v>
      </c>
      <c r="C429" s="264"/>
      <c r="D429" s="265">
        <f>D428</f>
        <v>600</v>
      </c>
      <c r="E429" s="265">
        <f>E428</f>
        <v>2300</v>
      </c>
      <c r="F429" s="264">
        <v>2.8420000000000001</v>
      </c>
      <c r="G429" s="264" t="str">
        <f>G428</f>
        <v>1,00</v>
      </c>
      <c r="H429" s="264">
        <f t="shared" si="1270"/>
        <v>2300</v>
      </c>
      <c r="I429" s="264" t="str">
        <f t="shared" si="1252"/>
        <v>994x1104x985</v>
      </c>
      <c r="J429" s="264" t="str">
        <f t="shared" si="1252"/>
        <v>1100</v>
      </c>
      <c r="K429" s="264" t="str">
        <f>K428</f>
        <v>310</v>
      </c>
      <c r="L429" s="264" t="str">
        <f>L428</f>
        <v>100</v>
      </c>
      <c r="M429" s="276">
        <f t="shared" si="1204"/>
        <v>0</v>
      </c>
      <c r="N429" s="276">
        <f t="shared" si="1252"/>
        <v>1</v>
      </c>
      <c r="O429" s="276">
        <f t="shared" si="1252"/>
        <v>0</v>
      </c>
      <c r="P429" s="276">
        <f t="shared" si="1252"/>
        <v>1</v>
      </c>
      <c r="Q429" s="276">
        <f t="shared" si="1252"/>
        <v>0</v>
      </c>
      <c r="R429" s="276">
        <f t="shared" si="1252"/>
        <v>0</v>
      </c>
      <c r="S429" s="276">
        <f t="shared" si="1252"/>
        <v>0</v>
      </c>
      <c r="T429" s="276">
        <f t="shared" si="1252"/>
        <v>0</v>
      </c>
      <c r="U429" s="276">
        <f t="shared" si="1252"/>
        <v>0</v>
      </c>
      <c r="V429" s="276">
        <f t="shared" si="1249"/>
        <v>0</v>
      </c>
      <c r="W429" s="276">
        <f t="shared" si="1249"/>
        <v>0</v>
      </c>
      <c r="X429" s="276">
        <f t="shared" si="1249"/>
        <v>1</v>
      </c>
      <c r="Y429" s="276">
        <f t="shared" si="1249"/>
        <v>1</v>
      </c>
      <c r="Z429" s="276">
        <f t="shared" si="1249"/>
        <v>0</v>
      </c>
      <c r="AA429" s="276">
        <f t="shared" si="1249"/>
        <v>0</v>
      </c>
      <c r="AB429" s="276">
        <f t="shared" si="1249"/>
        <v>0</v>
      </c>
      <c r="AC429" s="276">
        <f t="shared" si="1249"/>
        <v>0</v>
      </c>
      <c r="AD429" s="276">
        <f t="shared" ref="AD429:AH429" si="1287">AD428</f>
        <v>0</v>
      </c>
      <c r="AE429" s="276">
        <f t="shared" si="1287"/>
        <v>1</v>
      </c>
      <c r="AF429" s="276">
        <f t="shared" si="1287"/>
        <v>0</v>
      </c>
      <c r="AG429" s="276">
        <f t="shared" si="1287"/>
        <v>0</v>
      </c>
      <c r="AH429" s="276">
        <f t="shared" si="1287"/>
        <v>1</v>
      </c>
      <c r="AI429" s="276">
        <f t="shared" ref="AI429:AJ429" si="1288">AI428</f>
        <v>1</v>
      </c>
      <c r="AJ429" s="276">
        <f t="shared" si="1288"/>
        <v>0</v>
      </c>
      <c r="AK429" s="276">
        <f t="shared" si="1249"/>
        <v>0</v>
      </c>
      <c r="AL429" s="261"/>
    </row>
    <row r="430" spans="1:38" ht="12" customHeight="1" x14ac:dyDescent="0.25">
      <c r="A430" s="262" t="s">
        <v>484</v>
      </c>
      <c r="B430" s="263" t="str">
        <f t="shared" si="1245"/>
        <v>HCQ1000</v>
      </c>
      <c r="C430" s="264"/>
      <c r="D430" s="265">
        <f>D429</f>
        <v>600</v>
      </c>
      <c r="E430" s="265">
        <f>E429</f>
        <v>2300</v>
      </c>
      <c r="F430" s="264">
        <v>3</v>
      </c>
      <c r="G430" s="264" t="s">
        <v>378</v>
      </c>
      <c r="H430" s="264">
        <f t="shared" si="1270"/>
        <v>2001</v>
      </c>
      <c r="I430" s="264" t="str">
        <f t="shared" si="1252"/>
        <v>994x1104x985</v>
      </c>
      <c r="J430" s="264" t="str">
        <f t="shared" si="1252"/>
        <v>1100</v>
      </c>
      <c r="K430" s="264" t="str">
        <f>K429</f>
        <v>310</v>
      </c>
      <c r="L430" s="264" t="str">
        <f>L429</f>
        <v>100</v>
      </c>
      <c r="M430" s="276">
        <f t="shared" si="1204"/>
        <v>0</v>
      </c>
      <c r="N430" s="276">
        <f t="shared" si="1252"/>
        <v>1</v>
      </c>
      <c r="O430" s="276">
        <f t="shared" si="1252"/>
        <v>0</v>
      </c>
      <c r="P430" s="276">
        <f t="shared" si="1252"/>
        <v>1</v>
      </c>
      <c r="Q430" s="276">
        <f t="shared" si="1252"/>
        <v>0</v>
      </c>
      <c r="R430" s="276">
        <f t="shared" si="1252"/>
        <v>0</v>
      </c>
      <c r="S430" s="276">
        <f t="shared" si="1252"/>
        <v>0</v>
      </c>
      <c r="T430" s="276">
        <f t="shared" si="1252"/>
        <v>0</v>
      </c>
      <c r="U430" s="276">
        <f t="shared" si="1252"/>
        <v>0</v>
      </c>
      <c r="V430" s="276">
        <f t="shared" si="1249"/>
        <v>0</v>
      </c>
      <c r="W430" s="276">
        <f t="shared" si="1249"/>
        <v>0</v>
      </c>
      <c r="X430" s="276">
        <f t="shared" si="1249"/>
        <v>1</v>
      </c>
      <c r="Y430" s="276">
        <f t="shared" si="1249"/>
        <v>1</v>
      </c>
      <c r="Z430" s="276">
        <f t="shared" si="1249"/>
        <v>0</v>
      </c>
      <c r="AA430" s="276">
        <f t="shared" si="1249"/>
        <v>0</v>
      </c>
      <c r="AB430" s="276">
        <f t="shared" si="1249"/>
        <v>0</v>
      </c>
      <c r="AC430" s="276">
        <f t="shared" si="1249"/>
        <v>0</v>
      </c>
      <c r="AD430" s="276">
        <f t="shared" ref="AD430:AH430" si="1289">AD429</f>
        <v>0</v>
      </c>
      <c r="AE430" s="276">
        <f t="shared" si="1289"/>
        <v>1</v>
      </c>
      <c r="AF430" s="276">
        <f t="shared" si="1289"/>
        <v>0</v>
      </c>
      <c r="AG430" s="276">
        <f t="shared" si="1289"/>
        <v>0</v>
      </c>
      <c r="AH430" s="276">
        <f t="shared" si="1289"/>
        <v>1</v>
      </c>
      <c r="AI430" s="276">
        <f t="shared" ref="AI430:AJ430" si="1290">AI429</f>
        <v>1</v>
      </c>
      <c r="AJ430" s="276">
        <f t="shared" si="1290"/>
        <v>0</v>
      </c>
      <c r="AK430" s="276">
        <f t="shared" si="1249"/>
        <v>0</v>
      </c>
      <c r="AL430" s="261"/>
    </row>
    <row r="431" spans="1:38" ht="12" customHeight="1" x14ac:dyDescent="0.25">
      <c r="A431" s="262" t="s">
        <v>484</v>
      </c>
      <c r="B431" s="263" t="s">
        <v>200</v>
      </c>
      <c r="C431" s="264"/>
      <c r="D431" s="265">
        <v>1000</v>
      </c>
      <c r="E431" s="265">
        <v>2100</v>
      </c>
      <c r="F431" s="264">
        <v>1.5169999999999999</v>
      </c>
      <c r="G431" s="264" t="s">
        <v>330</v>
      </c>
      <c r="H431" s="264">
        <f t="shared" si="1270"/>
        <v>2940</v>
      </c>
      <c r="I431" s="264" t="s">
        <v>387</v>
      </c>
      <c r="J431" s="264" t="s">
        <v>388</v>
      </c>
      <c r="K431" s="264" t="s">
        <v>383</v>
      </c>
      <c r="L431" s="264" t="s">
        <v>261</v>
      </c>
      <c r="M431" s="276">
        <f t="shared" si="1204"/>
        <v>0</v>
      </c>
      <c r="N431" s="276">
        <f t="shared" ref="N431:U431" si="1291">N430</f>
        <v>1</v>
      </c>
      <c r="O431" s="276">
        <f t="shared" si="1291"/>
        <v>0</v>
      </c>
      <c r="P431" s="276">
        <f t="shared" si="1291"/>
        <v>1</v>
      </c>
      <c r="Q431" s="276">
        <f t="shared" si="1291"/>
        <v>0</v>
      </c>
      <c r="R431" s="276">
        <f t="shared" si="1291"/>
        <v>0</v>
      </c>
      <c r="S431" s="276">
        <f t="shared" si="1291"/>
        <v>0</v>
      </c>
      <c r="T431" s="276">
        <f t="shared" si="1291"/>
        <v>0</v>
      </c>
      <c r="U431" s="276">
        <f t="shared" si="1291"/>
        <v>0</v>
      </c>
      <c r="V431" s="276">
        <f t="shared" si="1249"/>
        <v>0</v>
      </c>
      <c r="W431" s="276">
        <f t="shared" si="1249"/>
        <v>0</v>
      </c>
      <c r="X431" s="276">
        <f t="shared" si="1249"/>
        <v>1</v>
      </c>
      <c r="Y431" s="276">
        <v>0</v>
      </c>
      <c r="Z431" s="276">
        <f t="shared" si="1249"/>
        <v>0</v>
      </c>
      <c r="AA431" s="276">
        <f t="shared" si="1249"/>
        <v>0</v>
      </c>
      <c r="AB431" s="276">
        <f t="shared" si="1249"/>
        <v>0</v>
      </c>
      <c r="AC431" s="276">
        <f t="shared" si="1249"/>
        <v>0</v>
      </c>
      <c r="AD431" s="276">
        <f t="shared" ref="AD431:AF431" si="1292">AD430</f>
        <v>0</v>
      </c>
      <c r="AE431" s="276">
        <f t="shared" si="1292"/>
        <v>1</v>
      </c>
      <c r="AF431" s="276">
        <f t="shared" si="1292"/>
        <v>0</v>
      </c>
      <c r="AG431" s="276">
        <v>0</v>
      </c>
      <c r="AH431" s="276">
        <f t="shared" ref="AH431:AJ431" si="1293">AH430</f>
        <v>1</v>
      </c>
      <c r="AI431" s="276">
        <v>1</v>
      </c>
      <c r="AJ431" s="276">
        <f t="shared" si="1293"/>
        <v>0</v>
      </c>
      <c r="AK431" s="276">
        <f t="shared" si="1249"/>
        <v>0</v>
      </c>
      <c r="AL431" s="261"/>
    </row>
    <row r="432" spans="1:38" ht="12" customHeight="1" x14ac:dyDescent="0.25">
      <c r="A432" s="262" t="s">
        <v>484</v>
      </c>
      <c r="B432" s="263" t="str">
        <f t="shared" si="1245"/>
        <v>HCQ1400</v>
      </c>
      <c r="C432" s="264"/>
      <c r="D432" s="265">
        <f t="shared" ref="D432:E434" si="1294">D431</f>
        <v>1000</v>
      </c>
      <c r="E432" s="265">
        <f t="shared" si="1294"/>
        <v>2100</v>
      </c>
      <c r="F432" s="264">
        <v>2</v>
      </c>
      <c r="G432" s="264" t="str">
        <f>G431</f>
        <v>1,40</v>
      </c>
      <c r="H432" s="264">
        <f t="shared" si="1270"/>
        <v>2940</v>
      </c>
      <c r="I432" s="264" t="str">
        <f t="shared" si="1252"/>
        <v>938x1210x1027</v>
      </c>
      <c r="J432" s="264" t="str">
        <f t="shared" si="1252"/>
        <v>1430</v>
      </c>
      <c r="K432" s="264" t="str">
        <f t="shared" ref="K432:L434" si="1295">K431</f>
        <v>340</v>
      </c>
      <c r="L432" s="264" t="str">
        <f t="shared" si="1295"/>
        <v>110</v>
      </c>
      <c r="M432" s="276">
        <f t="shared" si="1204"/>
        <v>0</v>
      </c>
      <c r="N432" s="276">
        <f t="shared" si="1252"/>
        <v>1</v>
      </c>
      <c r="O432" s="276">
        <f t="shared" si="1252"/>
        <v>0</v>
      </c>
      <c r="P432" s="276">
        <f t="shared" si="1252"/>
        <v>1</v>
      </c>
      <c r="Q432" s="276">
        <f t="shared" si="1252"/>
        <v>0</v>
      </c>
      <c r="R432" s="276">
        <f t="shared" si="1252"/>
        <v>0</v>
      </c>
      <c r="S432" s="276">
        <f t="shared" si="1252"/>
        <v>0</v>
      </c>
      <c r="T432" s="276">
        <f t="shared" si="1252"/>
        <v>0</v>
      </c>
      <c r="U432" s="276">
        <f t="shared" si="1252"/>
        <v>0</v>
      </c>
      <c r="V432" s="276">
        <f t="shared" si="1249"/>
        <v>0</v>
      </c>
      <c r="W432" s="276">
        <f t="shared" si="1249"/>
        <v>0</v>
      </c>
      <c r="X432" s="276">
        <f t="shared" si="1249"/>
        <v>1</v>
      </c>
      <c r="Y432" s="276">
        <f t="shared" si="1249"/>
        <v>0</v>
      </c>
      <c r="Z432" s="276">
        <f t="shared" si="1249"/>
        <v>0</v>
      </c>
      <c r="AA432" s="276">
        <f t="shared" si="1249"/>
        <v>0</v>
      </c>
      <c r="AB432" s="276">
        <f t="shared" si="1249"/>
        <v>0</v>
      </c>
      <c r="AC432" s="276">
        <f t="shared" si="1249"/>
        <v>0</v>
      </c>
      <c r="AD432" s="276">
        <f t="shared" ref="AD432:AH432" si="1296">AD431</f>
        <v>0</v>
      </c>
      <c r="AE432" s="276">
        <f t="shared" si="1296"/>
        <v>1</v>
      </c>
      <c r="AF432" s="276">
        <f t="shared" si="1296"/>
        <v>0</v>
      </c>
      <c r="AG432" s="276">
        <f t="shared" si="1296"/>
        <v>0</v>
      </c>
      <c r="AH432" s="276">
        <f t="shared" si="1296"/>
        <v>1</v>
      </c>
      <c r="AI432" s="276">
        <f t="shared" ref="AI432:AJ432" si="1297">AI431</f>
        <v>1</v>
      </c>
      <c r="AJ432" s="276">
        <f t="shared" si="1297"/>
        <v>0</v>
      </c>
      <c r="AK432" s="276">
        <f t="shared" si="1249"/>
        <v>0</v>
      </c>
      <c r="AL432" s="261"/>
    </row>
    <row r="433" spans="1:38" ht="12" customHeight="1" x14ac:dyDescent="0.25">
      <c r="A433" s="262" t="s">
        <v>484</v>
      </c>
      <c r="B433" s="263" t="str">
        <f t="shared" si="1245"/>
        <v>HCQ1400</v>
      </c>
      <c r="C433" s="264"/>
      <c r="D433" s="265">
        <f t="shared" si="1294"/>
        <v>1000</v>
      </c>
      <c r="E433" s="265">
        <f t="shared" si="1294"/>
        <v>2100</v>
      </c>
      <c r="F433" s="264">
        <v>2.476</v>
      </c>
      <c r="G433" s="264" t="str">
        <f>G432</f>
        <v>1,40</v>
      </c>
      <c r="H433" s="264">
        <f t="shared" si="1270"/>
        <v>2940</v>
      </c>
      <c r="I433" s="264" t="str">
        <f t="shared" si="1252"/>
        <v>938x1210x1027</v>
      </c>
      <c r="J433" s="264" t="str">
        <f t="shared" si="1252"/>
        <v>1430</v>
      </c>
      <c r="K433" s="264" t="str">
        <f t="shared" si="1295"/>
        <v>340</v>
      </c>
      <c r="L433" s="264" t="str">
        <f t="shared" si="1295"/>
        <v>110</v>
      </c>
      <c r="M433" s="276">
        <f t="shared" si="1204"/>
        <v>0</v>
      </c>
      <c r="N433" s="276">
        <f t="shared" si="1252"/>
        <v>1</v>
      </c>
      <c r="O433" s="276">
        <f t="shared" si="1252"/>
        <v>0</v>
      </c>
      <c r="P433" s="276">
        <f t="shared" si="1252"/>
        <v>1</v>
      </c>
      <c r="Q433" s="276">
        <f t="shared" si="1252"/>
        <v>0</v>
      </c>
      <c r="R433" s="276">
        <f t="shared" si="1252"/>
        <v>0</v>
      </c>
      <c r="S433" s="276">
        <f t="shared" si="1252"/>
        <v>0</v>
      </c>
      <c r="T433" s="276">
        <f t="shared" si="1252"/>
        <v>0</v>
      </c>
      <c r="U433" s="276">
        <f t="shared" si="1252"/>
        <v>0</v>
      </c>
      <c r="V433" s="276">
        <f t="shared" si="1249"/>
        <v>0</v>
      </c>
      <c r="W433" s="276">
        <f t="shared" si="1249"/>
        <v>0</v>
      </c>
      <c r="X433" s="276">
        <f t="shared" si="1249"/>
        <v>1</v>
      </c>
      <c r="Y433" s="276">
        <f t="shared" si="1249"/>
        <v>0</v>
      </c>
      <c r="Z433" s="276">
        <f t="shared" si="1249"/>
        <v>0</v>
      </c>
      <c r="AA433" s="276">
        <f t="shared" si="1249"/>
        <v>0</v>
      </c>
      <c r="AB433" s="276">
        <f t="shared" si="1249"/>
        <v>0</v>
      </c>
      <c r="AC433" s="276">
        <f t="shared" si="1249"/>
        <v>0</v>
      </c>
      <c r="AD433" s="276">
        <f t="shared" ref="AD433:AH433" si="1298">AD432</f>
        <v>0</v>
      </c>
      <c r="AE433" s="276">
        <f t="shared" si="1298"/>
        <v>1</v>
      </c>
      <c r="AF433" s="276">
        <f t="shared" si="1298"/>
        <v>0</v>
      </c>
      <c r="AG433" s="276">
        <f t="shared" si="1298"/>
        <v>0</v>
      </c>
      <c r="AH433" s="276">
        <f t="shared" si="1298"/>
        <v>1</v>
      </c>
      <c r="AI433" s="276">
        <f t="shared" ref="AI433:AJ433" si="1299">AI432</f>
        <v>1</v>
      </c>
      <c r="AJ433" s="276">
        <f t="shared" si="1299"/>
        <v>0</v>
      </c>
      <c r="AK433" s="276">
        <f t="shared" si="1249"/>
        <v>0</v>
      </c>
      <c r="AL433" s="261"/>
    </row>
    <row r="434" spans="1:38" ht="12" customHeight="1" x14ac:dyDescent="0.25">
      <c r="A434" s="262" t="s">
        <v>484</v>
      </c>
      <c r="B434" s="263" t="str">
        <f t="shared" si="1245"/>
        <v>HCQ1400</v>
      </c>
      <c r="C434" s="264"/>
      <c r="D434" s="265">
        <f t="shared" si="1294"/>
        <v>1000</v>
      </c>
      <c r="E434" s="265">
        <f t="shared" si="1294"/>
        <v>2100</v>
      </c>
      <c r="F434" s="264">
        <v>3</v>
      </c>
      <c r="G434" s="264" t="s">
        <v>333</v>
      </c>
      <c r="H434" s="264">
        <f t="shared" si="1270"/>
        <v>2562</v>
      </c>
      <c r="I434" s="264" t="str">
        <f t="shared" ref="I434:U446" si="1300">I433</f>
        <v>938x1210x1027</v>
      </c>
      <c r="J434" s="264" t="str">
        <f t="shared" si="1300"/>
        <v>1430</v>
      </c>
      <c r="K434" s="264" t="str">
        <f t="shared" si="1295"/>
        <v>340</v>
      </c>
      <c r="L434" s="264" t="str">
        <f t="shared" si="1295"/>
        <v>110</v>
      </c>
      <c r="M434" s="276">
        <f t="shared" si="1204"/>
        <v>0</v>
      </c>
      <c r="N434" s="276">
        <f t="shared" si="1300"/>
        <v>1</v>
      </c>
      <c r="O434" s="276">
        <f t="shared" si="1300"/>
        <v>0</v>
      </c>
      <c r="P434" s="276">
        <f t="shared" si="1300"/>
        <v>1</v>
      </c>
      <c r="Q434" s="276">
        <f t="shared" si="1300"/>
        <v>0</v>
      </c>
      <c r="R434" s="276">
        <f t="shared" si="1300"/>
        <v>0</v>
      </c>
      <c r="S434" s="276">
        <f t="shared" si="1300"/>
        <v>0</v>
      </c>
      <c r="T434" s="276">
        <f t="shared" si="1300"/>
        <v>0</v>
      </c>
      <c r="U434" s="276">
        <f t="shared" si="1300"/>
        <v>0</v>
      </c>
      <c r="V434" s="276">
        <f t="shared" si="1249"/>
        <v>0</v>
      </c>
      <c r="W434" s="276">
        <f t="shared" si="1249"/>
        <v>0</v>
      </c>
      <c r="X434" s="276">
        <f t="shared" si="1249"/>
        <v>1</v>
      </c>
      <c r="Y434" s="276">
        <f t="shared" si="1249"/>
        <v>0</v>
      </c>
      <c r="Z434" s="276">
        <f t="shared" si="1249"/>
        <v>0</v>
      </c>
      <c r="AA434" s="276">
        <f t="shared" si="1249"/>
        <v>0</v>
      </c>
      <c r="AB434" s="276">
        <f t="shared" si="1249"/>
        <v>0</v>
      </c>
      <c r="AC434" s="276">
        <f t="shared" si="1249"/>
        <v>0</v>
      </c>
      <c r="AD434" s="276">
        <f t="shared" ref="AD434:AH434" si="1301">AD433</f>
        <v>0</v>
      </c>
      <c r="AE434" s="276">
        <f t="shared" si="1301"/>
        <v>1</v>
      </c>
      <c r="AF434" s="276">
        <f t="shared" si="1301"/>
        <v>0</v>
      </c>
      <c r="AG434" s="276">
        <f t="shared" si="1301"/>
        <v>0</v>
      </c>
      <c r="AH434" s="276">
        <f t="shared" si="1301"/>
        <v>1</v>
      </c>
      <c r="AI434" s="276">
        <f t="shared" ref="AI434:AJ434" si="1302">AI433</f>
        <v>1</v>
      </c>
      <c r="AJ434" s="276">
        <f t="shared" si="1302"/>
        <v>0</v>
      </c>
      <c r="AK434" s="276">
        <f t="shared" si="1249"/>
        <v>0</v>
      </c>
      <c r="AL434" s="261"/>
    </row>
    <row r="435" spans="1:38" ht="12" customHeight="1" x14ac:dyDescent="0.25">
      <c r="A435" s="262" t="s">
        <v>484</v>
      </c>
      <c r="B435" s="263" t="s">
        <v>201</v>
      </c>
      <c r="C435" s="264" t="s">
        <v>423</v>
      </c>
      <c r="D435" s="265">
        <v>1600</v>
      </c>
      <c r="E435" s="265">
        <v>2100</v>
      </c>
      <c r="F435" s="264">
        <v>2.9260000000000002</v>
      </c>
      <c r="G435" s="264" t="s">
        <v>374</v>
      </c>
      <c r="H435" s="264">
        <f t="shared" si="1270"/>
        <v>2478</v>
      </c>
      <c r="I435" s="264" t="s">
        <v>379</v>
      </c>
      <c r="J435" s="264" t="s">
        <v>38</v>
      </c>
      <c r="K435" s="264" t="s">
        <v>389</v>
      </c>
      <c r="L435" s="264" t="s">
        <v>261</v>
      </c>
      <c r="M435" s="276">
        <v>1</v>
      </c>
      <c r="N435" s="276">
        <v>0</v>
      </c>
      <c r="O435" s="276">
        <f t="shared" ref="O435:U435" si="1303">O434</f>
        <v>0</v>
      </c>
      <c r="P435" s="276">
        <v>0</v>
      </c>
      <c r="Q435" s="276">
        <f t="shared" si="1303"/>
        <v>0</v>
      </c>
      <c r="R435" s="276">
        <f t="shared" si="1303"/>
        <v>0</v>
      </c>
      <c r="S435" s="276">
        <f t="shared" si="1303"/>
        <v>0</v>
      </c>
      <c r="T435" s="276">
        <f t="shared" si="1303"/>
        <v>0</v>
      </c>
      <c r="U435" s="276">
        <f t="shared" si="1303"/>
        <v>0</v>
      </c>
      <c r="V435" s="276">
        <v>1</v>
      </c>
      <c r="W435" s="276">
        <v>0</v>
      </c>
      <c r="X435" s="276">
        <v>0</v>
      </c>
      <c r="Y435" s="276">
        <v>0</v>
      </c>
      <c r="Z435" s="276">
        <f t="shared" ref="Z435:AK435" si="1304">Z434</f>
        <v>0</v>
      </c>
      <c r="AA435" s="276">
        <f t="shared" si="1304"/>
        <v>0</v>
      </c>
      <c r="AB435" s="276">
        <f t="shared" si="1304"/>
        <v>0</v>
      </c>
      <c r="AC435" s="276">
        <f t="shared" si="1304"/>
        <v>0</v>
      </c>
      <c r="AD435" s="276">
        <v>0</v>
      </c>
      <c r="AE435" s="276">
        <v>1</v>
      </c>
      <c r="AF435" s="276">
        <v>0</v>
      </c>
      <c r="AG435" s="276">
        <v>0</v>
      </c>
      <c r="AH435" s="276">
        <f t="shared" ref="AH435:AJ435" si="1305">AH434</f>
        <v>1</v>
      </c>
      <c r="AI435" s="276">
        <v>1</v>
      </c>
      <c r="AJ435" s="276">
        <f t="shared" si="1305"/>
        <v>0</v>
      </c>
      <c r="AK435" s="276">
        <f t="shared" si="1304"/>
        <v>0</v>
      </c>
      <c r="AL435" s="261" t="s">
        <v>426</v>
      </c>
    </row>
    <row r="436" spans="1:38" ht="12" customHeight="1" x14ac:dyDescent="0.25">
      <c r="A436" s="262" t="s">
        <v>484</v>
      </c>
      <c r="B436" s="263" t="s">
        <v>202</v>
      </c>
      <c r="C436" s="264"/>
      <c r="D436" s="265">
        <v>1000</v>
      </c>
      <c r="E436" s="265">
        <v>2100</v>
      </c>
      <c r="F436" s="264">
        <v>1.4770000000000001</v>
      </c>
      <c r="G436" s="264" t="s">
        <v>390</v>
      </c>
      <c r="H436" s="264">
        <f t="shared" si="1270"/>
        <v>2903.25</v>
      </c>
      <c r="I436" s="264" t="s">
        <v>394</v>
      </c>
      <c r="J436" s="264" t="s">
        <v>381</v>
      </c>
      <c r="K436" s="264" t="s">
        <v>383</v>
      </c>
      <c r="L436" s="264" t="s">
        <v>261</v>
      </c>
      <c r="M436" s="276">
        <v>0</v>
      </c>
      <c r="N436" s="276">
        <v>1</v>
      </c>
      <c r="O436" s="276">
        <v>1</v>
      </c>
      <c r="P436" s="276">
        <v>1</v>
      </c>
      <c r="Q436" s="276">
        <f t="shared" ref="Q436:U436" si="1306">Q435</f>
        <v>0</v>
      </c>
      <c r="R436" s="276">
        <f t="shared" si="1306"/>
        <v>0</v>
      </c>
      <c r="S436" s="276">
        <f t="shared" si="1306"/>
        <v>0</v>
      </c>
      <c r="T436" s="276">
        <f t="shared" si="1306"/>
        <v>0</v>
      </c>
      <c r="U436" s="276">
        <f t="shared" si="1306"/>
        <v>0</v>
      </c>
      <c r="V436" s="276">
        <v>0</v>
      </c>
      <c r="W436" s="276">
        <v>1</v>
      </c>
      <c r="X436" s="276">
        <v>1</v>
      </c>
      <c r="Y436" s="276">
        <v>0</v>
      </c>
      <c r="Z436" s="276">
        <f t="shared" ref="Z436:AK436" si="1307">Z435</f>
        <v>0</v>
      </c>
      <c r="AA436" s="276">
        <f t="shared" si="1307"/>
        <v>0</v>
      </c>
      <c r="AB436" s="276">
        <f t="shared" si="1307"/>
        <v>0</v>
      </c>
      <c r="AC436" s="276">
        <f t="shared" si="1307"/>
        <v>0</v>
      </c>
      <c r="AD436" s="276">
        <v>0</v>
      </c>
      <c r="AE436" s="276">
        <v>1</v>
      </c>
      <c r="AF436" s="276">
        <v>0</v>
      </c>
      <c r="AG436" s="276">
        <v>0</v>
      </c>
      <c r="AH436" s="276">
        <f t="shared" ref="AH436:AJ436" si="1308">AH435</f>
        <v>1</v>
      </c>
      <c r="AI436" s="276">
        <v>1</v>
      </c>
      <c r="AJ436" s="276">
        <f t="shared" si="1308"/>
        <v>0</v>
      </c>
      <c r="AK436" s="276">
        <f t="shared" si="1307"/>
        <v>0</v>
      </c>
      <c r="AL436" s="261"/>
    </row>
    <row r="437" spans="1:38" ht="12" customHeight="1" x14ac:dyDescent="0.25">
      <c r="A437" s="262" t="s">
        <v>484</v>
      </c>
      <c r="B437" s="263" t="str">
        <f t="shared" si="1245"/>
        <v>HCM1400</v>
      </c>
      <c r="C437" s="264"/>
      <c r="D437" s="265">
        <f t="shared" ref="D437:E439" si="1309">D436</f>
        <v>1000</v>
      </c>
      <c r="E437" s="265">
        <f t="shared" si="1309"/>
        <v>2100</v>
      </c>
      <c r="F437" s="264">
        <v>2.0230000000000001</v>
      </c>
      <c r="G437" s="264" t="str">
        <f>G436</f>
        <v>1,3825</v>
      </c>
      <c r="H437" s="264">
        <f t="shared" si="1270"/>
        <v>2903.25</v>
      </c>
      <c r="I437" s="264" t="str">
        <f t="shared" si="1300"/>
        <v>1023x1000x1118</v>
      </c>
      <c r="J437" s="264" t="str">
        <f t="shared" si="1300"/>
        <v>950</v>
      </c>
      <c r="K437" s="264" t="str">
        <f t="shared" ref="K437:L439" si="1310">K436</f>
        <v>340</v>
      </c>
      <c r="L437" s="264" t="str">
        <f t="shared" si="1310"/>
        <v>110</v>
      </c>
      <c r="M437" s="276">
        <f t="shared" si="1204"/>
        <v>0</v>
      </c>
      <c r="N437" s="276">
        <f t="shared" si="1300"/>
        <v>1</v>
      </c>
      <c r="O437" s="276">
        <f t="shared" si="1300"/>
        <v>1</v>
      </c>
      <c r="P437" s="276">
        <f t="shared" si="1300"/>
        <v>1</v>
      </c>
      <c r="Q437" s="276">
        <f t="shared" si="1300"/>
        <v>0</v>
      </c>
      <c r="R437" s="276">
        <f t="shared" si="1300"/>
        <v>0</v>
      </c>
      <c r="S437" s="276">
        <f t="shared" si="1300"/>
        <v>0</v>
      </c>
      <c r="T437" s="276">
        <f t="shared" si="1300"/>
        <v>0</v>
      </c>
      <c r="U437" s="276">
        <f t="shared" si="1300"/>
        <v>0</v>
      </c>
      <c r="V437" s="276">
        <f t="shared" ref="V437:AK458" si="1311">V436</f>
        <v>0</v>
      </c>
      <c r="W437" s="276">
        <f t="shared" si="1311"/>
        <v>1</v>
      </c>
      <c r="X437" s="276">
        <f t="shared" si="1311"/>
        <v>1</v>
      </c>
      <c r="Y437" s="276">
        <f t="shared" si="1311"/>
        <v>0</v>
      </c>
      <c r="Z437" s="276">
        <f t="shared" si="1311"/>
        <v>0</v>
      </c>
      <c r="AA437" s="276">
        <f t="shared" si="1311"/>
        <v>0</v>
      </c>
      <c r="AB437" s="276">
        <f t="shared" si="1311"/>
        <v>0</v>
      </c>
      <c r="AC437" s="276">
        <f t="shared" si="1311"/>
        <v>0</v>
      </c>
      <c r="AD437" s="276">
        <f t="shared" ref="AD437:AH437" si="1312">AD436</f>
        <v>0</v>
      </c>
      <c r="AE437" s="276">
        <f t="shared" si="1312"/>
        <v>1</v>
      </c>
      <c r="AF437" s="276">
        <f t="shared" si="1312"/>
        <v>0</v>
      </c>
      <c r="AG437" s="276">
        <f t="shared" si="1312"/>
        <v>0</v>
      </c>
      <c r="AH437" s="276">
        <f t="shared" si="1312"/>
        <v>1</v>
      </c>
      <c r="AI437" s="276">
        <f t="shared" ref="AI437:AJ437" si="1313">AI436</f>
        <v>1</v>
      </c>
      <c r="AJ437" s="276">
        <f t="shared" si="1313"/>
        <v>0</v>
      </c>
      <c r="AK437" s="276">
        <f t="shared" si="1311"/>
        <v>0</v>
      </c>
      <c r="AL437" s="261"/>
    </row>
    <row r="438" spans="1:38" ht="12" customHeight="1" x14ac:dyDescent="0.25">
      <c r="A438" s="262" t="s">
        <v>484</v>
      </c>
      <c r="B438" s="263" t="str">
        <f t="shared" si="1245"/>
        <v>HCM1400</v>
      </c>
      <c r="C438" s="264"/>
      <c r="D438" s="265">
        <f t="shared" si="1309"/>
        <v>1000</v>
      </c>
      <c r="E438" s="265">
        <f t="shared" si="1309"/>
        <v>2100</v>
      </c>
      <c r="F438" s="264">
        <v>2.548</v>
      </c>
      <c r="G438" s="264" t="str">
        <f>G437</f>
        <v>1,3825</v>
      </c>
      <c r="H438" s="264">
        <f t="shared" si="1270"/>
        <v>2903.25</v>
      </c>
      <c r="I438" s="264" t="str">
        <f t="shared" si="1300"/>
        <v>1023x1000x1118</v>
      </c>
      <c r="J438" s="264" t="str">
        <f t="shared" si="1300"/>
        <v>950</v>
      </c>
      <c r="K438" s="264" t="str">
        <f t="shared" si="1310"/>
        <v>340</v>
      </c>
      <c r="L438" s="264" t="str">
        <f t="shared" si="1310"/>
        <v>110</v>
      </c>
      <c r="M438" s="276">
        <f t="shared" si="1204"/>
        <v>0</v>
      </c>
      <c r="N438" s="276">
        <f t="shared" si="1300"/>
        <v>1</v>
      </c>
      <c r="O438" s="276">
        <f t="shared" si="1300"/>
        <v>1</v>
      </c>
      <c r="P438" s="276">
        <f t="shared" si="1300"/>
        <v>1</v>
      </c>
      <c r="Q438" s="276">
        <f t="shared" si="1300"/>
        <v>0</v>
      </c>
      <c r="R438" s="276">
        <f t="shared" si="1300"/>
        <v>0</v>
      </c>
      <c r="S438" s="276">
        <f t="shared" si="1300"/>
        <v>0</v>
      </c>
      <c r="T438" s="276">
        <f t="shared" si="1300"/>
        <v>0</v>
      </c>
      <c r="U438" s="276">
        <f t="shared" si="1300"/>
        <v>0</v>
      </c>
      <c r="V438" s="276">
        <f t="shared" si="1311"/>
        <v>0</v>
      </c>
      <c r="W438" s="276">
        <f t="shared" si="1311"/>
        <v>1</v>
      </c>
      <c r="X438" s="276">
        <f t="shared" si="1311"/>
        <v>1</v>
      </c>
      <c r="Y438" s="276">
        <f t="shared" si="1311"/>
        <v>0</v>
      </c>
      <c r="Z438" s="276">
        <f t="shared" si="1311"/>
        <v>0</v>
      </c>
      <c r="AA438" s="276">
        <f t="shared" si="1311"/>
        <v>0</v>
      </c>
      <c r="AB438" s="276">
        <f t="shared" si="1311"/>
        <v>0</v>
      </c>
      <c r="AC438" s="276">
        <f t="shared" si="1311"/>
        <v>0</v>
      </c>
      <c r="AD438" s="276">
        <f t="shared" ref="AD438:AH438" si="1314">AD437</f>
        <v>0</v>
      </c>
      <c r="AE438" s="276">
        <f t="shared" si="1314"/>
        <v>1</v>
      </c>
      <c r="AF438" s="276">
        <f t="shared" si="1314"/>
        <v>0</v>
      </c>
      <c r="AG438" s="276">
        <f t="shared" si="1314"/>
        <v>0</v>
      </c>
      <c r="AH438" s="276">
        <f t="shared" si="1314"/>
        <v>1</v>
      </c>
      <c r="AI438" s="276">
        <f t="shared" ref="AI438:AJ438" si="1315">AI437</f>
        <v>1</v>
      </c>
      <c r="AJ438" s="276">
        <f t="shared" si="1315"/>
        <v>0</v>
      </c>
      <c r="AK438" s="276">
        <f t="shared" si="1311"/>
        <v>0</v>
      </c>
      <c r="AL438" s="261"/>
    </row>
    <row r="439" spans="1:38" ht="12" customHeight="1" x14ac:dyDescent="0.25">
      <c r="A439" s="262" t="s">
        <v>484</v>
      </c>
      <c r="B439" s="263" t="str">
        <f t="shared" si="1245"/>
        <v>HCM1400</v>
      </c>
      <c r="C439" s="264"/>
      <c r="D439" s="265">
        <f t="shared" si="1309"/>
        <v>1000</v>
      </c>
      <c r="E439" s="265">
        <f t="shared" si="1309"/>
        <v>2100</v>
      </c>
      <c r="F439" s="264">
        <v>3.0739999999999998</v>
      </c>
      <c r="G439" s="264" t="s">
        <v>391</v>
      </c>
      <c r="H439" s="264">
        <f t="shared" si="1270"/>
        <v>2506.14</v>
      </c>
      <c r="I439" s="264" t="str">
        <f t="shared" si="1300"/>
        <v>1023x1000x1118</v>
      </c>
      <c r="J439" s="264" t="str">
        <f t="shared" si="1300"/>
        <v>950</v>
      </c>
      <c r="K439" s="264" t="str">
        <f t="shared" si="1310"/>
        <v>340</v>
      </c>
      <c r="L439" s="264" t="str">
        <f t="shared" si="1310"/>
        <v>110</v>
      </c>
      <c r="M439" s="276">
        <f t="shared" si="1204"/>
        <v>0</v>
      </c>
      <c r="N439" s="276">
        <f t="shared" si="1300"/>
        <v>1</v>
      </c>
      <c r="O439" s="276">
        <f t="shared" si="1300"/>
        <v>1</v>
      </c>
      <c r="P439" s="276">
        <f t="shared" si="1300"/>
        <v>1</v>
      </c>
      <c r="Q439" s="276">
        <f t="shared" si="1300"/>
        <v>0</v>
      </c>
      <c r="R439" s="276">
        <f t="shared" si="1300"/>
        <v>0</v>
      </c>
      <c r="S439" s="276">
        <f t="shared" si="1300"/>
        <v>0</v>
      </c>
      <c r="T439" s="276">
        <f t="shared" si="1300"/>
        <v>0</v>
      </c>
      <c r="U439" s="276">
        <f t="shared" si="1300"/>
        <v>0</v>
      </c>
      <c r="V439" s="276">
        <f t="shared" si="1311"/>
        <v>0</v>
      </c>
      <c r="W439" s="276">
        <f t="shared" si="1311"/>
        <v>1</v>
      </c>
      <c r="X439" s="276">
        <f t="shared" si="1311"/>
        <v>1</v>
      </c>
      <c r="Y439" s="276">
        <f t="shared" si="1311"/>
        <v>0</v>
      </c>
      <c r="Z439" s="276">
        <f t="shared" si="1311"/>
        <v>0</v>
      </c>
      <c r="AA439" s="276">
        <f t="shared" si="1311"/>
        <v>0</v>
      </c>
      <c r="AB439" s="276">
        <f t="shared" si="1311"/>
        <v>0</v>
      </c>
      <c r="AC439" s="276">
        <f t="shared" si="1311"/>
        <v>0</v>
      </c>
      <c r="AD439" s="276">
        <f t="shared" ref="AD439:AH439" si="1316">AD438</f>
        <v>0</v>
      </c>
      <c r="AE439" s="276">
        <f t="shared" si="1316"/>
        <v>1</v>
      </c>
      <c r="AF439" s="276">
        <f t="shared" si="1316"/>
        <v>0</v>
      </c>
      <c r="AG439" s="276">
        <f t="shared" si="1316"/>
        <v>0</v>
      </c>
      <c r="AH439" s="276">
        <f t="shared" si="1316"/>
        <v>1</v>
      </c>
      <c r="AI439" s="276">
        <f t="shared" ref="AI439:AJ439" si="1317">AI438</f>
        <v>1</v>
      </c>
      <c r="AJ439" s="276">
        <f t="shared" si="1317"/>
        <v>0</v>
      </c>
      <c r="AK439" s="276">
        <f t="shared" si="1311"/>
        <v>0</v>
      </c>
      <c r="AL439" s="261"/>
    </row>
    <row r="440" spans="1:38" ht="12" customHeight="1" x14ac:dyDescent="0.25">
      <c r="A440" s="262" t="s">
        <v>484</v>
      </c>
      <c r="B440" s="263" t="s">
        <v>459</v>
      </c>
      <c r="C440" s="264"/>
      <c r="D440" s="265">
        <v>1600</v>
      </c>
      <c r="E440" s="265">
        <v>2100</v>
      </c>
      <c r="F440" s="264">
        <v>1.51</v>
      </c>
      <c r="G440" s="264" t="s">
        <v>392</v>
      </c>
      <c r="H440" s="264">
        <f t="shared" si="1270"/>
        <v>3390.4500000000003</v>
      </c>
      <c r="I440" s="264" t="s">
        <v>395</v>
      </c>
      <c r="J440" s="264" t="s">
        <v>38</v>
      </c>
      <c r="K440" s="264" t="s">
        <v>383</v>
      </c>
      <c r="L440" s="264" t="s">
        <v>231</v>
      </c>
      <c r="M440" s="276">
        <f t="shared" si="1204"/>
        <v>0</v>
      </c>
      <c r="N440" s="276">
        <f t="shared" ref="N440:U440" si="1318">N439</f>
        <v>1</v>
      </c>
      <c r="O440" s="276">
        <v>0</v>
      </c>
      <c r="P440" s="276">
        <v>0</v>
      </c>
      <c r="Q440" s="276">
        <f t="shared" si="1318"/>
        <v>0</v>
      </c>
      <c r="R440" s="276">
        <f t="shared" si="1318"/>
        <v>0</v>
      </c>
      <c r="S440" s="276">
        <f t="shared" si="1318"/>
        <v>0</v>
      </c>
      <c r="T440" s="276">
        <f t="shared" si="1318"/>
        <v>0</v>
      </c>
      <c r="U440" s="276">
        <f t="shared" si="1318"/>
        <v>0</v>
      </c>
      <c r="V440" s="276">
        <f t="shared" si="1311"/>
        <v>0</v>
      </c>
      <c r="W440" s="276">
        <f t="shared" si="1311"/>
        <v>1</v>
      </c>
      <c r="X440" s="276">
        <v>1</v>
      </c>
      <c r="Y440" s="276">
        <v>0</v>
      </c>
      <c r="Z440" s="276">
        <f t="shared" ref="Z440:AK440" si="1319">Z439</f>
        <v>0</v>
      </c>
      <c r="AA440" s="276">
        <f t="shared" si="1319"/>
        <v>0</v>
      </c>
      <c r="AB440" s="276">
        <f t="shared" si="1319"/>
        <v>0</v>
      </c>
      <c r="AC440" s="276">
        <f t="shared" si="1319"/>
        <v>0</v>
      </c>
      <c r="AD440" s="276">
        <f>AD439</f>
        <v>0</v>
      </c>
      <c r="AE440" s="276">
        <f>AE439</f>
        <v>1</v>
      </c>
      <c r="AF440" s="276">
        <v>0</v>
      </c>
      <c r="AG440" s="276">
        <v>0</v>
      </c>
      <c r="AH440" s="276">
        <f t="shared" ref="AH440:AJ440" si="1320">AH439</f>
        <v>1</v>
      </c>
      <c r="AI440" s="276">
        <v>1</v>
      </c>
      <c r="AJ440" s="276">
        <f t="shared" si="1320"/>
        <v>0</v>
      </c>
      <c r="AK440" s="276">
        <f t="shared" si="1319"/>
        <v>0</v>
      </c>
      <c r="AL440" s="261"/>
    </row>
    <row r="441" spans="1:38" ht="12" customHeight="1" x14ac:dyDescent="0.25">
      <c r="A441" s="262" t="s">
        <v>484</v>
      </c>
      <c r="B441" s="263" t="str">
        <f t="shared" si="1245"/>
        <v>HCQ1600</v>
      </c>
      <c r="C441" s="264"/>
      <c r="D441" s="265">
        <f t="shared" ref="D441:E443" si="1321">D440</f>
        <v>1600</v>
      </c>
      <c r="E441" s="265">
        <f t="shared" si="1321"/>
        <v>2100</v>
      </c>
      <c r="F441" s="264">
        <v>1.97</v>
      </c>
      <c r="G441" s="264" t="str">
        <f>G440</f>
        <v>1,6145</v>
      </c>
      <c r="H441" s="264">
        <f t="shared" si="1270"/>
        <v>3390.4500000000003</v>
      </c>
      <c r="I441" s="264" t="str">
        <f t="shared" si="1300"/>
        <v>1106x1190x1056</v>
      </c>
      <c r="J441" s="264" t="str">
        <f t="shared" si="1300"/>
        <v>1500</v>
      </c>
      <c r="K441" s="264" t="str">
        <f t="shared" ref="K441:L443" si="1322">K440</f>
        <v>340</v>
      </c>
      <c r="L441" s="264" t="str">
        <f t="shared" si="1322"/>
        <v>120</v>
      </c>
      <c r="M441" s="276">
        <f t="shared" si="1204"/>
        <v>0</v>
      </c>
      <c r="N441" s="276">
        <f t="shared" si="1300"/>
        <v>1</v>
      </c>
      <c r="O441" s="276">
        <f t="shared" si="1300"/>
        <v>0</v>
      </c>
      <c r="P441" s="276">
        <f t="shared" si="1300"/>
        <v>0</v>
      </c>
      <c r="Q441" s="276">
        <f t="shared" si="1300"/>
        <v>0</v>
      </c>
      <c r="R441" s="276">
        <f t="shared" si="1300"/>
        <v>0</v>
      </c>
      <c r="S441" s="276">
        <f t="shared" si="1300"/>
        <v>0</v>
      </c>
      <c r="T441" s="276">
        <f t="shared" si="1300"/>
        <v>0</v>
      </c>
      <c r="U441" s="276">
        <f t="shared" si="1300"/>
        <v>0</v>
      </c>
      <c r="V441" s="276">
        <f t="shared" si="1311"/>
        <v>0</v>
      </c>
      <c r="W441" s="276">
        <f t="shared" si="1311"/>
        <v>1</v>
      </c>
      <c r="X441" s="276">
        <f t="shared" si="1311"/>
        <v>1</v>
      </c>
      <c r="Y441" s="276">
        <f t="shared" si="1311"/>
        <v>0</v>
      </c>
      <c r="Z441" s="276">
        <f t="shared" si="1311"/>
        <v>0</v>
      </c>
      <c r="AA441" s="276">
        <f t="shared" si="1311"/>
        <v>0</v>
      </c>
      <c r="AB441" s="276">
        <f t="shared" si="1311"/>
        <v>0</v>
      </c>
      <c r="AC441" s="276">
        <f t="shared" si="1311"/>
        <v>0</v>
      </c>
      <c r="AD441" s="276">
        <f t="shared" ref="AD441:AH441" si="1323">AD440</f>
        <v>0</v>
      </c>
      <c r="AE441" s="276">
        <f t="shared" si="1323"/>
        <v>1</v>
      </c>
      <c r="AF441" s="276">
        <f t="shared" si="1323"/>
        <v>0</v>
      </c>
      <c r="AG441" s="276">
        <f t="shared" si="1323"/>
        <v>0</v>
      </c>
      <c r="AH441" s="276">
        <f t="shared" si="1323"/>
        <v>1</v>
      </c>
      <c r="AI441" s="276">
        <f t="shared" ref="AI441:AJ441" si="1324">AI440</f>
        <v>1</v>
      </c>
      <c r="AJ441" s="276">
        <f t="shared" si="1324"/>
        <v>0</v>
      </c>
      <c r="AK441" s="276">
        <f t="shared" si="1311"/>
        <v>0</v>
      </c>
      <c r="AL441" s="261"/>
    </row>
    <row r="442" spans="1:38" ht="12" customHeight="1" x14ac:dyDescent="0.25">
      <c r="A442" s="262" t="s">
        <v>484</v>
      </c>
      <c r="B442" s="263" t="str">
        <f t="shared" si="1245"/>
        <v>HCQ1600</v>
      </c>
      <c r="C442" s="264"/>
      <c r="D442" s="265">
        <f t="shared" si="1321"/>
        <v>1600</v>
      </c>
      <c r="E442" s="265">
        <f t="shared" si="1321"/>
        <v>2100</v>
      </c>
      <c r="F442" s="264">
        <v>2.476</v>
      </c>
      <c r="G442" s="264" t="str">
        <f>G441</f>
        <v>1,6145</v>
      </c>
      <c r="H442" s="264">
        <f t="shared" si="1270"/>
        <v>3390.4500000000003</v>
      </c>
      <c r="I442" s="264" t="str">
        <f t="shared" si="1300"/>
        <v>1106x1190x1056</v>
      </c>
      <c r="J442" s="264" t="str">
        <f t="shared" si="1300"/>
        <v>1500</v>
      </c>
      <c r="K442" s="264" t="str">
        <f t="shared" si="1322"/>
        <v>340</v>
      </c>
      <c r="L442" s="264" t="str">
        <f t="shared" si="1322"/>
        <v>120</v>
      </c>
      <c r="M442" s="276">
        <f t="shared" si="1204"/>
        <v>0</v>
      </c>
      <c r="N442" s="276">
        <f t="shared" si="1300"/>
        <v>1</v>
      </c>
      <c r="O442" s="276">
        <f t="shared" si="1300"/>
        <v>0</v>
      </c>
      <c r="P442" s="276">
        <f t="shared" si="1300"/>
        <v>0</v>
      </c>
      <c r="Q442" s="276">
        <f t="shared" si="1300"/>
        <v>0</v>
      </c>
      <c r="R442" s="276">
        <f t="shared" si="1300"/>
        <v>0</v>
      </c>
      <c r="S442" s="276">
        <f t="shared" si="1300"/>
        <v>0</v>
      </c>
      <c r="T442" s="276">
        <f t="shared" si="1300"/>
        <v>0</v>
      </c>
      <c r="U442" s="276">
        <f t="shared" si="1300"/>
        <v>0</v>
      </c>
      <c r="V442" s="276">
        <f t="shared" si="1311"/>
        <v>0</v>
      </c>
      <c r="W442" s="276">
        <f t="shared" si="1311"/>
        <v>1</v>
      </c>
      <c r="X442" s="276">
        <f t="shared" si="1311"/>
        <v>1</v>
      </c>
      <c r="Y442" s="276">
        <f t="shared" si="1311"/>
        <v>0</v>
      </c>
      <c r="Z442" s="276">
        <f t="shared" si="1311"/>
        <v>0</v>
      </c>
      <c r="AA442" s="276">
        <f t="shared" si="1311"/>
        <v>0</v>
      </c>
      <c r="AB442" s="276">
        <f t="shared" si="1311"/>
        <v>0</v>
      </c>
      <c r="AC442" s="276">
        <f t="shared" si="1311"/>
        <v>0</v>
      </c>
      <c r="AD442" s="276">
        <f t="shared" ref="AD442:AH442" si="1325">AD441</f>
        <v>0</v>
      </c>
      <c r="AE442" s="276">
        <f t="shared" si="1325"/>
        <v>1</v>
      </c>
      <c r="AF442" s="276">
        <f t="shared" si="1325"/>
        <v>0</v>
      </c>
      <c r="AG442" s="276">
        <f t="shared" si="1325"/>
        <v>0</v>
      </c>
      <c r="AH442" s="276">
        <f t="shared" si="1325"/>
        <v>1</v>
      </c>
      <c r="AI442" s="276">
        <f t="shared" ref="AI442:AJ442" si="1326">AI441</f>
        <v>1</v>
      </c>
      <c r="AJ442" s="276">
        <f t="shared" si="1326"/>
        <v>0</v>
      </c>
      <c r="AK442" s="276">
        <f t="shared" si="1311"/>
        <v>0</v>
      </c>
      <c r="AL442" s="261"/>
    </row>
    <row r="443" spans="1:38" ht="12" customHeight="1" x14ac:dyDescent="0.25">
      <c r="A443" s="262" t="s">
        <v>484</v>
      </c>
      <c r="B443" s="263" t="str">
        <f t="shared" si="1245"/>
        <v>HCQ1600</v>
      </c>
      <c r="C443" s="264"/>
      <c r="D443" s="265">
        <f t="shared" si="1321"/>
        <v>1600</v>
      </c>
      <c r="E443" s="265">
        <f t="shared" si="1321"/>
        <v>2100</v>
      </c>
      <c r="F443" s="264">
        <v>2.76</v>
      </c>
      <c r="G443" s="264" t="s">
        <v>393</v>
      </c>
      <c r="H443" s="264">
        <f t="shared" si="1270"/>
        <v>2816.1</v>
      </c>
      <c r="I443" s="264" t="str">
        <f t="shared" si="1300"/>
        <v>1106x1190x1056</v>
      </c>
      <c r="J443" s="264" t="str">
        <f t="shared" si="1300"/>
        <v>1500</v>
      </c>
      <c r="K443" s="264" t="str">
        <f t="shared" si="1322"/>
        <v>340</v>
      </c>
      <c r="L443" s="264" t="str">
        <f t="shared" si="1322"/>
        <v>120</v>
      </c>
      <c r="M443" s="276">
        <f t="shared" si="1204"/>
        <v>0</v>
      </c>
      <c r="N443" s="276">
        <f t="shared" si="1300"/>
        <v>1</v>
      </c>
      <c r="O443" s="276">
        <f t="shared" si="1300"/>
        <v>0</v>
      </c>
      <c r="P443" s="276">
        <f t="shared" si="1300"/>
        <v>0</v>
      </c>
      <c r="Q443" s="276">
        <f t="shared" si="1300"/>
        <v>0</v>
      </c>
      <c r="R443" s="276">
        <f t="shared" si="1300"/>
        <v>0</v>
      </c>
      <c r="S443" s="276">
        <f t="shared" si="1300"/>
        <v>0</v>
      </c>
      <c r="T443" s="276">
        <f t="shared" si="1300"/>
        <v>0</v>
      </c>
      <c r="U443" s="276">
        <f t="shared" si="1300"/>
        <v>0</v>
      </c>
      <c r="V443" s="276">
        <f t="shared" si="1311"/>
        <v>0</v>
      </c>
      <c r="W443" s="276">
        <f t="shared" si="1311"/>
        <v>1</v>
      </c>
      <c r="X443" s="276">
        <f t="shared" si="1311"/>
        <v>1</v>
      </c>
      <c r="Y443" s="276">
        <f t="shared" si="1311"/>
        <v>0</v>
      </c>
      <c r="Z443" s="276">
        <f t="shared" si="1311"/>
        <v>0</v>
      </c>
      <c r="AA443" s="276">
        <f t="shared" si="1311"/>
        <v>0</v>
      </c>
      <c r="AB443" s="276">
        <f t="shared" si="1311"/>
        <v>0</v>
      </c>
      <c r="AC443" s="276">
        <f t="shared" si="1311"/>
        <v>0</v>
      </c>
      <c r="AD443" s="276">
        <f t="shared" ref="AD443:AH443" si="1327">AD442</f>
        <v>0</v>
      </c>
      <c r="AE443" s="276">
        <f t="shared" si="1327"/>
        <v>1</v>
      </c>
      <c r="AF443" s="276">
        <f t="shared" si="1327"/>
        <v>0</v>
      </c>
      <c r="AG443" s="276">
        <f t="shared" si="1327"/>
        <v>0</v>
      </c>
      <c r="AH443" s="276">
        <f t="shared" si="1327"/>
        <v>1</v>
      </c>
      <c r="AI443" s="276">
        <f t="shared" ref="AI443:AJ443" si="1328">AI442</f>
        <v>1</v>
      </c>
      <c r="AJ443" s="276">
        <f t="shared" si="1328"/>
        <v>0</v>
      </c>
      <c r="AK443" s="276">
        <f t="shared" si="1311"/>
        <v>0</v>
      </c>
      <c r="AL443" s="261"/>
    </row>
    <row r="444" spans="1:38" ht="12" customHeight="1" x14ac:dyDescent="0.25">
      <c r="A444" s="262" t="s">
        <v>484</v>
      </c>
      <c r="B444" s="263" t="s">
        <v>203</v>
      </c>
      <c r="C444" s="264"/>
      <c r="D444" s="265">
        <v>1600</v>
      </c>
      <c r="E444" s="265">
        <v>1900</v>
      </c>
      <c r="F444" s="264">
        <v>2.476</v>
      </c>
      <c r="G444" s="264" t="s">
        <v>392</v>
      </c>
      <c r="H444" s="264">
        <f t="shared" si="1270"/>
        <v>3067.55</v>
      </c>
      <c r="I444" s="264" t="s">
        <v>396</v>
      </c>
      <c r="J444" s="264" t="s">
        <v>38</v>
      </c>
      <c r="K444" s="264" t="s">
        <v>383</v>
      </c>
      <c r="L444" s="264" t="s">
        <v>231</v>
      </c>
      <c r="M444" s="276">
        <f t="shared" si="1204"/>
        <v>0</v>
      </c>
      <c r="N444" s="276">
        <f t="shared" ref="N444:U444" si="1329">N443</f>
        <v>1</v>
      </c>
      <c r="O444" s="276">
        <f t="shared" si="1329"/>
        <v>0</v>
      </c>
      <c r="P444" s="276">
        <f t="shared" si="1329"/>
        <v>0</v>
      </c>
      <c r="Q444" s="276">
        <f t="shared" si="1329"/>
        <v>0</v>
      </c>
      <c r="R444" s="276">
        <f t="shared" si="1329"/>
        <v>0</v>
      </c>
      <c r="S444" s="276">
        <f t="shared" si="1329"/>
        <v>0</v>
      </c>
      <c r="T444" s="276">
        <f t="shared" si="1329"/>
        <v>0</v>
      </c>
      <c r="U444" s="276">
        <f t="shared" si="1329"/>
        <v>0</v>
      </c>
      <c r="V444" s="276">
        <f t="shared" si="1311"/>
        <v>0</v>
      </c>
      <c r="W444" s="276">
        <f t="shared" si="1311"/>
        <v>1</v>
      </c>
      <c r="X444" s="276">
        <v>0</v>
      </c>
      <c r="Y444" s="276">
        <f t="shared" si="1311"/>
        <v>0</v>
      </c>
      <c r="Z444" s="276">
        <f t="shared" si="1311"/>
        <v>0</v>
      </c>
      <c r="AA444" s="276">
        <f t="shared" si="1311"/>
        <v>0</v>
      </c>
      <c r="AB444" s="276">
        <f t="shared" si="1311"/>
        <v>0</v>
      </c>
      <c r="AC444" s="276">
        <f t="shared" si="1311"/>
        <v>0</v>
      </c>
      <c r="AD444" s="276">
        <f t="shared" ref="AD444:AE444" si="1330">AD443</f>
        <v>0</v>
      </c>
      <c r="AE444" s="276">
        <f t="shared" si="1330"/>
        <v>1</v>
      </c>
      <c r="AF444" s="276">
        <v>0</v>
      </c>
      <c r="AG444" s="276">
        <f t="shared" ref="AG444:AH444" si="1331">AG443</f>
        <v>0</v>
      </c>
      <c r="AH444" s="276">
        <f t="shared" si="1331"/>
        <v>1</v>
      </c>
      <c r="AI444" s="276">
        <f t="shared" ref="AI444:AJ444" si="1332">AI443</f>
        <v>1</v>
      </c>
      <c r="AJ444" s="276">
        <f t="shared" si="1332"/>
        <v>0</v>
      </c>
      <c r="AK444" s="276">
        <f t="shared" si="1311"/>
        <v>0</v>
      </c>
      <c r="AL444" s="261"/>
    </row>
    <row r="445" spans="1:38" ht="12" customHeight="1" x14ac:dyDescent="0.25">
      <c r="A445" s="262" t="s">
        <v>484</v>
      </c>
      <c r="B445" s="263" t="s">
        <v>204</v>
      </c>
      <c r="C445" s="264"/>
      <c r="D445" s="265">
        <v>1600</v>
      </c>
      <c r="E445" s="265">
        <v>2100</v>
      </c>
      <c r="F445" s="264">
        <v>3.04</v>
      </c>
      <c r="G445" s="264" t="s">
        <v>392</v>
      </c>
      <c r="H445" s="264">
        <f t="shared" si="1270"/>
        <v>3390.4500000000003</v>
      </c>
      <c r="I445" s="264" t="s">
        <v>398</v>
      </c>
      <c r="J445" s="264" t="s">
        <v>247</v>
      </c>
      <c r="K445" s="264" t="s">
        <v>162</v>
      </c>
      <c r="L445" s="264" t="s">
        <v>231</v>
      </c>
      <c r="M445" s="276">
        <f t="shared" si="1204"/>
        <v>0</v>
      </c>
      <c r="N445" s="276">
        <f t="shared" ref="N445:U445" si="1333">N444</f>
        <v>1</v>
      </c>
      <c r="O445" s="276">
        <f t="shared" si="1333"/>
        <v>0</v>
      </c>
      <c r="P445" s="276">
        <f t="shared" si="1333"/>
        <v>0</v>
      </c>
      <c r="Q445" s="276">
        <f t="shared" si="1333"/>
        <v>0</v>
      </c>
      <c r="R445" s="276">
        <f t="shared" si="1333"/>
        <v>0</v>
      </c>
      <c r="S445" s="276">
        <f t="shared" si="1333"/>
        <v>0</v>
      </c>
      <c r="T445" s="276">
        <f t="shared" si="1333"/>
        <v>0</v>
      </c>
      <c r="U445" s="276">
        <f t="shared" si="1333"/>
        <v>0</v>
      </c>
      <c r="V445" s="276">
        <f t="shared" si="1311"/>
        <v>0</v>
      </c>
      <c r="W445" s="276">
        <f t="shared" si="1311"/>
        <v>1</v>
      </c>
      <c r="X445" s="276">
        <v>1</v>
      </c>
      <c r="Y445" s="276">
        <f t="shared" si="1311"/>
        <v>0</v>
      </c>
      <c r="Z445" s="276">
        <f t="shared" si="1311"/>
        <v>0</v>
      </c>
      <c r="AA445" s="276">
        <f t="shared" si="1311"/>
        <v>0</v>
      </c>
      <c r="AB445" s="276">
        <f t="shared" si="1311"/>
        <v>0</v>
      </c>
      <c r="AC445" s="276">
        <f t="shared" si="1311"/>
        <v>0</v>
      </c>
      <c r="AD445" s="276">
        <f t="shared" ref="AD445:AE445" si="1334">AD444</f>
        <v>0</v>
      </c>
      <c r="AE445" s="276">
        <f t="shared" si="1334"/>
        <v>1</v>
      </c>
      <c r="AF445" s="276">
        <v>0</v>
      </c>
      <c r="AG445" s="276">
        <f t="shared" ref="AG445:AH445" si="1335">AG444</f>
        <v>0</v>
      </c>
      <c r="AH445" s="276">
        <f t="shared" si="1335"/>
        <v>1</v>
      </c>
      <c r="AI445" s="276">
        <f t="shared" ref="AI445:AJ445" si="1336">AI444</f>
        <v>1</v>
      </c>
      <c r="AJ445" s="276">
        <f t="shared" si="1336"/>
        <v>0</v>
      </c>
      <c r="AK445" s="276">
        <f t="shared" si="1311"/>
        <v>0</v>
      </c>
      <c r="AL445" s="261"/>
    </row>
    <row r="446" spans="1:38" ht="12" customHeight="1" x14ac:dyDescent="0.25">
      <c r="A446" s="262" t="s">
        <v>484</v>
      </c>
      <c r="B446" s="263" t="str">
        <f t="shared" si="1245"/>
        <v>HCQH1601</v>
      </c>
      <c r="C446" s="264"/>
      <c r="D446" s="265">
        <f>D445</f>
        <v>1600</v>
      </c>
      <c r="E446" s="265">
        <f>E445</f>
        <v>2100</v>
      </c>
      <c r="F446" s="264">
        <v>3.24</v>
      </c>
      <c r="G446" s="264" t="s">
        <v>393</v>
      </c>
      <c r="H446" s="264">
        <f t="shared" si="1270"/>
        <v>2816.1</v>
      </c>
      <c r="I446" s="264" t="str">
        <f t="shared" si="1300"/>
        <v>1106x1230x1180</v>
      </c>
      <c r="J446" s="264" t="str">
        <f t="shared" si="1300"/>
        <v>1550</v>
      </c>
      <c r="K446" s="264" t="str">
        <f>K445</f>
        <v>370</v>
      </c>
      <c r="L446" s="264" t="str">
        <f>L445</f>
        <v>120</v>
      </c>
      <c r="M446" s="276">
        <f t="shared" si="1204"/>
        <v>0</v>
      </c>
      <c r="N446" s="276">
        <f t="shared" si="1300"/>
        <v>1</v>
      </c>
      <c r="O446" s="276">
        <f t="shared" si="1300"/>
        <v>0</v>
      </c>
      <c r="P446" s="276">
        <f t="shared" si="1300"/>
        <v>0</v>
      </c>
      <c r="Q446" s="276">
        <f t="shared" si="1300"/>
        <v>0</v>
      </c>
      <c r="R446" s="276">
        <f t="shared" si="1300"/>
        <v>0</v>
      </c>
      <c r="S446" s="276">
        <f t="shared" si="1300"/>
        <v>0</v>
      </c>
      <c r="T446" s="276">
        <f t="shared" si="1300"/>
        <v>0</v>
      </c>
      <c r="U446" s="276">
        <f t="shared" si="1300"/>
        <v>0</v>
      </c>
      <c r="V446" s="276">
        <f t="shared" si="1311"/>
        <v>0</v>
      </c>
      <c r="W446" s="276">
        <f t="shared" si="1311"/>
        <v>1</v>
      </c>
      <c r="X446" s="276">
        <f t="shared" si="1311"/>
        <v>1</v>
      </c>
      <c r="Y446" s="276">
        <f t="shared" si="1311"/>
        <v>0</v>
      </c>
      <c r="Z446" s="276">
        <f t="shared" si="1311"/>
        <v>0</v>
      </c>
      <c r="AA446" s="276">
        <f t="shared" si="1311"/>
        <v>0</v>
      </c>
      <c r="AB446" s="276">
        <f t="shared" si="1311"/>
        <v>0</v>
      </c>
      <c r="AC446" s="276">
        <f t="shared" si="1311"/>
        <v>0</v>
      </c>
      <c r="AD446" s="276">
        <f t="shared" ref="AD446:AH446" si="1337">AD445</f>
        <v>0</v>
      </c>
      <c r="AE446" s="276">
        <f t="shared" si="1337"/>
        <v>1</v>
      </c>
      <c r="AF446" s="276">
        <f t="shared" si="1337"/>
        <v>0</v>
      </c>
      <c r="AG446" s="276">
        <f t="shared" si="1337"/>
        <v>0</v>
      </c>
      <c r="AH446" s="276">
        <f t="shared" si="1337"/>
        <v>1</v>
      </c>
      <c r="AI446" s="276">
        <f t="shared" ref="AI446:AJ446" si="1338">AI445</f>
        <v>1</v>
      </c>
      <c r="AJ446" s="276">
        <f t="shared" si="1338"/>
        <v>0</v>
      </c>
      <c r="AK446" s="276">
        <f t="shared" si="1311"/>
        <v>0</v>
      </c>
      <c r="AL446" s="261"/>
    </row>
    <row r="447" spans="1:38" ht="12" customHeight="1" x14ac:dyDescent="0.25">
      <c r="B447" s="263"/>
      <c r="C447" s="264"/>
      <c r="D447" s="265"/>
      <c r="E447" s="265"/>
      <c r="F447" s="275"/>
      <c r="G447" s="264"/>
      <c r="H447" s="264"/>
      <c r="I447" s="264"/>
      <c r="J447" s="264"/>
      <c r="K447" s="264"/>
      <c r="L447" s="264"/>
      <c r="M447" s="276">
        <f t="shared" si="1204"/>
        <v>0</v>
      </c>
      <c r="N447" s="276"/>
      <c r="O447" s="276"/>
      <c r="P447" s="276"/>
      <c r="Q447" s="276"/>
      <c r="R447" s="276"/>
      <c r="S447" s="276"/>
      <c r="T447" s="276"/>
      <c r="U447" s="276"/>
      <c r="V447" s="276">
        <f t="shared" si="1311"/>
        <v>0</v>
      </c>
      <c r="W447" s="276"/>
      <c r="X447" s="276"/>
      <c r="Y447" s="276"/>
      <c r="Z447" s="276"/>
      <c r="AA447" s="276"/>
      <c r="AB447" s="276"/>
      <c r="AC447" s="276"/>
      <c r="AD447" s="276">
        <f t="shared" ref="AD447" si="1339">AD446</f>
        <v>0</v>
      </c>
      <c r="AE447" s="276"/>
      <c r="AF447" s="276"/>
      <c r="AG447" s="276"/>
      <c r="AH447" s="276"/>
      <c r="AI447" s="276"/>
      <c r="AJ447" s="276"/>
      <c r="AK447" s="276"/>
      <c r="AL447" s="261"/>
    </row>
    <row r="448" spans="1:38" s="269" customFormat="1" ht="12" customHeight="1" x14ac:dyDescent="0.25">
      <c r="A448" s="267"/>
      <c r="B448" s="268" t="s">
        <v>0</v>
      </c>
      <c r="D448" s="270" t="s">
        <v>35</v>
      </c>
      <c r="E448" s="270" t="s">
        <v>36</v>
      </c>
      <c r="F448" s="271" t="s">
        <v>410</v>
      </c>
      <c r="G448" s="269" t="s">
        <v>2</v>
      </c>
      <c r="I448" s="269" t="s">
        <v>6</v>
      </c>
      <c r="J448" s="269" t="s">
        <v>7</v>
      </c>
      <c r="K448" s="269" t="s">
        <v>411</v>
      </c>
      <c r="L448" s="269" t="s">
        <v>413</v>
      </c>
      <c r="M448" s="272">
        <f t="shared" si="1204"/>
        <v>0</v>
      </c>
      <c r="N448" s="272"/>
      <c r="O448" s="272"/>
      <c r="P448" s="272"/>
      <c r="Q448" s="272"/>
      <c r="R448" s="272"/>
      <c r="S448" s="272"/>
      <c r="T448" s="272"/>
      <c r="U448" s="272"/>
      <c r="V448" s="272">
        <f t="shared" si="1311"/>
        <v>0</v>
      </c>
      <c r="W448" s="272"/>
      <c r="X448" s="272"/>
      <c r="Y448" s="272"/>
      <c r="Z448" s="272"/>
      <c r="AA448" s="272"/>
      <c r="AB448" s="272"/>
      <c r="AC448" s="272"/>
      <c r="AD448" s="272">
        <f t="shared" ref="AD448" si="1340">AD447</f>
        <v>0</v>
      </c>
      <c r="AE448" s="272"/>
      <c r="AF448" s="272"/>
      <c r="AG448" s="272"/>
      <c r="AH448" s="272"/>
      <c r="AI448" s="272"/>
      <c r="AJ448" s="272"/>
      <c r="AK448" s="272"/>
    </row>
    <row r="449" spans="1:38" ht="12" customHeight="1" x14ac:dyDescent="0.25">
      <c r="A449" s="262" t="s">
        <v>485</v>
      </c>
      <c r="B449" s="263" t="s">
        <v>399</v>
      </c>
      <c r="C449" s="264"/>
      <c r="D449" s="265" t="s">
        <v>39</v>
      </c>
      <c r="E449" s="265" t="s">
        <v>38</v>
      </c>
      <c r="F449" s="264">
        <v>0.3</v>
      </c>
      <c r="G449" s="264" t="s">
        <v>19</v>
      </c>
      <c r="H449" s="264">
        <f t="shared" ref="H449:H458" si="1341">E449*G449</f>
        <v>61.5</v>
      </c>
      <c r="I449" s="264" t="s">
        <v>409</v>
      </c>
      <c r="J449" s="264" t="s">
        <v>28</v>
      </c>
      <c r="K449" s="280" t="s">
        <v>529</v>
      </c>
      <c r="L449" s="280" t="s">
        <v>412</v>
      </c>
      <c r="M449" s="276">
        <f t="shared" si="1204"/>
        <v>0</v>
      </c>
      <c r="N449" s="276">
        <v>1</v>
      </c>
      <c r="O449" s="276">
        <f t="shared" ref="O449:U449" si="1342">O448</f>
        <v>0</v>
      </c>
      <c r="P449" s="276">
        <f t="shared" si="1342"/>
        <v>0</v>
      </c>
      <c r="Q449" s="276">
        <f t="shared" si="1342"/>
        <v>0</v>
      </c>
      <c r="R449" s="276">
        <f t="shared" si="1342"/>
        <v>0</v>
      </c>
      <c r="S449" s="276">
        <f t="shared" si="1342"/>
        <v>0</v>
      </c>
      <c r="T449" s="276">
        <f t="shared" si="1342"/>
        <v>0</v>
      </c>
      <c r="U449" s="276">
        <f t="shared" si="1342"/>
        <v>0</v>
      </c>
      <c r="V449" s="276">
        <f t="shared" si="1311"/>
        <v>0</v>
      </c>
      <c r="W449" s="276">
        <f t="shared" si="1311"/>
        <v>0</v>
      </c>
      <c r="X449" s="276">
        <f t="shared" si="1311"/>
        <v>0</v>
      </c>
      <c r="Y449" s="276">
        <f t="shared" si="1311"/>
        <v>0</v>
      </c>
      <c r="Z449" s="276">
        <v>1</v>
      </c>
      <c r="AA449" s="276">
        <f t="shared" si="1311"/>
        <v>0</v>
      </c>
      <c r="AB449" s="276">
        <f t="shared" si="1311"/>
        <v>0</v>
      </c>
      <c r="AC449" s="276">
        <f t="shared" si="1311"/>
        <v>0</v>
      </c>
      <c r="AD449" s="276">
        <f t="shared" ref="AD449:AG449" si="1343">AD448</f>
        <v>0</v>
      </c>
      <c r="AE449" s="276">
        <v>1</v>
      </c>
      <c r="AF449" s="276">
        <f t="shared" si="1343"/>
        <v>0</v>
      </c>
      <c r="AG449" s="276">
        <f t="shared" si="1343"/>
        <v>0</v>
      </c>
      <c r="AH449" s="276">
        <v>1</v>
      </c>
      <c r="AI449" s="276">
        <v>1</v>
      </c>
      <c r="AJ449" s="276">
        <v>0</v>
      </c>
      <c r="AK449" s="276">
        <f t="shared" si="1311"/>
        <v>0</v>
      </c>
      <c r="AL449" s="261"/>
    </row>
    <row r="450" spans="1:38" ht="12" customHeight="1" x14ac:dyDescent="0.25">
      <c r="A450" s="262" t="s">
        <v>485</v>
      </c>
      <c r="B450" s="263" t="s">
        <v>400</v>
      </c>
      <c r="C450" s="264"/>
      <c r="D450" s="265" t="s">
        <v>38</v>
      </c>
      <c r="E450" s="265" t="s">
        <v>41</v>
      </c>
      <c r="F450" s="275">
        <f t="shared" ref="F450:G452" si="1344">F449</f>
        <v>0.3</v>
      </c>
      <c r="G450" s="264" t="str">
        <f t="shared" si="1344"/>
        <v>0,041</v>
      </c>
      <c r="H450" s="264">
        <f t="shared" si="1341"/>
        <v>102.5</v>
      </c>
      <c r="I450" s="264" t="str">
        <f>I449</f>
        <v>345x310x455</v>
      </c>
      <c r="J450" s="264" t="str">
        <f>J449</f>
        <v>100</v>
      </c>
      <c r="K450" s="264" t="str">
        <f>K449</f>
        <v>≤ 4 seconds</v>
      </c>
      <c r="L450" s="264" t="str">
        <f>L449</f>
        <v>≥ 97%</v>
      </c>
      <c r="M450" s="276">
        <f t="shared" si="1204"/>
        <v>0</v>
      </c>
      <c r="N450" s="276">
        <f t="shared" ref="N450:U450" si="1345">N449</f>
        <v>1</v>
      </c>
      <c r="O450" s="276">
        <f t="shared" si="1345"/>
        <v>0</v>
      </c>
      <c r="P450" s="276">
        <f t="shared" si="1345"/>
        <v>0</v>
      </c>
      <c r="Q450" s="276">
        <f t="shared" si="1345"/>
        <v>0</v>
      </c>
      <c r="R450" s="276">
        <f t="shared" si="1345"/>
        <v>0</v>
      </c>
      <c r="S450" s="276">
        <f t="shared" si="1345"/>
        <v>0</v>
      </c>
      <c r="T450" s="276">
        <f t="shared" si="1345"/>
        <v>0</v>
      </c>
      <c r="U450" s="276">
        <f t="shared" si="1345"/>
        <v>0</v>
      </c>
      <c r="V450" s="276">
        <f t="shared" si="1311"/>
        <v>0</v>
      </c>
      <c r="W450" s="276">
        <f t="shared" si="1311"/>
        <v>0</v>
      </c>
      <c r="X450" s="276">
        <f t="shared" si="1311"/>
        <v>0</v>
      </c>
      <c r="Y450" s="276">
        <f t="shared" si="1311"/>
        <v>0</v>
      </c>
      <c r="Z450" s="276">
        <f t="shared" si="1311"/>
        <v>1</v>
      </c>
      <c r="AA450" s="276">
        <f t="shared" si="1311"/>
        <v>0</v>
      </c>
      <c r="AB450" s="276">
        <f t="shared" si="1311"/>
        <v>0</v>
      </c>
      <c r="AC450" s="276">
        <f t="shared" si="1311"/>
        <v>0</v>
      </c>
      <c r="AD450" s="276">
        <f t="shared" ref="AD450:AH450" si="1346">AD449</f>
        <v>0</v>
      </c>
      <c r="AE450" s="276">
        <f t="shared" si="1346"/>
        <v>1</v>
      </c>
      <c r="AF450" s="276">
        <f t="shared" si="1346"/>
        <v>0</v>
      </c>
      <c r="AG450" s="276">
        <f t="shared" si="1346"/>
        <v>0</v>
      </c>
      <c r="AH450" s="276">
        <f t="shared" si="1346"/>
        <v>1</v>
      </c>
      <c r="AI450" s="276">
        <f t="shared" ref="AI450:AJ450" si="1347">AI449</f>
        <v>1</v>
      </c>
      <c r="AJ450" s="276">
        <f t="shared" si="1347"/>
        <v>0</v>
      </c>
      <c r="AK450" s="276">
        <f t="shared" si="1311"/>
        <v>0</v>
      </c>
      <c r="AL450" s="261"/>
    </row>
    <row r="451" spans="1:38" ht="12" customHeight="1" x14ac:dyDescent="0.25">
      <c r="A451" s="262" t="s">
        <v>485</v>
      </c>
      <c r="B451" s="263" t="s">
        <v>401</v>
      </c>
      <c r="C451" s="264"/>
      <c r="D451" s="265" t="s">
        <v>39</v>
      </c>
      <c r="E451" s="265" t="s">
        <v>38</v>
      </c>
      <c r="F451" s="264">
        <v>1</v>
      </c>
      <c r="G451" s="264" t="s">
        <v>81</v>
      </c>
      <c r="H451" s="264">
        <f t="shared" si="1341"/>
        <v>210.00000000000003</v>
      </c>
      <c r="I451" s="264" t="str">
        <f t="shared" ref="I451:I458" si="1348">I450</f>
        <v>345x310x455</v>
      </c>
      <c r="J451" s="264">
        <v>156</v>
      </c>
      <c r="K451" s="264" t="str">
        <f t="shared" ref="K451:K458" si="1349">K450</f>
        <v>≤ 4 seconds</v>
      </c>
      <c r="L451" s="264" t="s">
        <v>414</v>
      </c>
      <c r="M451" s="276">
        <f t="shared" si="1204"/>
        <v>0</v>
      </c>
      <c r="N451" s="276">
        <f t="shared" ref="N451:U451" si="1350">N450</f>
        <v>1</v>
      </c>
      <c r="O451" s="276">
        <f t="shared" si="1350"/>
        <v>0</v>
      </c>
      <c r="P451" s="276">
        <f t="shared" si="1350"/>
        <v>0</v>
      </c>
      <c r="Q451" s="276">
        <f t="shared" si="1350"/>
        <v>0</v>
      </c>
      <c r="R451" s="276">
        <v>1</v>
      </c>
      <c r="S451" s="276">
        <f t="shared" si="1350"/>
        <v>0</v>
      </c>
      <c r="T451" s="276">
        <f t="shared" si="1350"/>
        <v>0</v>
      </c>
      <c r="U451" s="276">
        <f t="shared" si="1350"/>
        <v>0</v>
      </c>
      <c r="V451" s="276">
        <f t="shared" si="1311"/>
        <v>0</v>
      </c>
      <c r="W451" s="276">
        <f t="shared" si="1311"/>
        <v>0</v>
      </c>
      <c r="X451" s="276">
        <f t="shared" si="1311"/>
        <v>0</v>
      </c>
      <c r="Y451" s="276">
        <f t="shared" si="1311"/>
        <v>0</v>
      </c>
      <c r="Z451" s="276">
        <f t="shared" si="1311"/>
        <v>1</v>
      </c>
      <c r="AA451" s="276">
        <f t="shared" si="1311"/>
        <v>0</v>
      </c>
      <c r="AB451" s="276">
        <f t="shared" si="1311"/>
        <v>0</v>
      </c>
      <c r="AC451" s="276">
        <f t="shared" si="1311"/>
        <v>0</v>
      </c>
      <c r="AD451" s="276">
        <f t="shared" ref="AD451:AH451" si="1351">AD450</f>
        <v>0</v>
      </c>
      <c r="AE451" s="276">
        <f t="shared" si="1351"/>
        <v>1</v>
      </c>
      <c r="AF451" s="276">
        <f t="shared" si="1351"/>
        <v>0</v>
      </c>
      <c r="AG451" s="276">
        <f t="shared" si="1351"/>
        <v>0</v>
      </c>
      <c r="AH451" s="276">
        <f t="shared" si="1351"/>
        <v>1</v>
      </c>
      <c r="AI451" s="276">
        <f t="shared" ref="AI451:AJ451" si="1352">AI450</f>
        <v>1</v>
      </c>
      <c r="AJ451" s="276">
        <f t="shared" si="1352"/>
        <v>0</v>
      </c>
      <c r="AK451" s="276">
        <f t="shared" si="1311"/>
        <v>0</v>
      </c>
      <c r="AL451" s="261"/>
    </row>
    <row r="452" spans="1:38" ht="12" customHeight="1" x14ac:dyDescent="0.25">
      <c r="A452" s="262" t="s">
        <v>485</v>
      </c>
      <c r="B452" s="263" t="s">
        <v>402</v>
      </c>
      <c r="C452" s="264"/>
      <c r="D452" s="265" t="s">
        <v>38</v>
      </c>
      <c r="E452" s="265" t="s">
        <v>41</v>
      </c>
      <c r="F452" s="275">
        <f t="shared" si="1344"/>
        <v>1</v>
      </c>
      <c r="G452" s="264" t="str">
        <f t="shared" si="1344"/>
        <v>0,140</v>
      </c>
      <c r="H452" s="264">
        <f t="shared" si="1341"/>
        <v>350.00000000000006</v>
      </c>
      <c r="I452" s="264" t="str">
        <f t="shared" si="1348"/>
        <v>345x310x455</v>
      </c>
      <c r="J452" s="264">
        <f>J451</f>
        <v>156</v>
      </c>
      <c r="K452" s="264" t="str">
        <f t="shared" si="1349"/>
        <v>≤ 4 seconds</v>
      </c>
      <c r="L452" s="264" t="str">
        <f t="shared" ref="L452:L458" si="1353">L451</f>
        <v>≥ 98%</v>
      </c>
      <c r="M452" s="276">
        <f t="shared" si="1204"/>
        <v>0</v>
      </c>
      <c r="N452" s="276">
        <f t="shared" ref="N452:U452" si="1354">N451</f>
        <v>1</v>
      </c>
      <c r="O452" s="276">
        <f t="shared" si="1354"/>
        <v>0</v>
      </c>
      <c r="P452" s="276">
        <f t="shared" si="1354"/>
        <v>0</v>
      </c>
      <c r="Q452" s="276">
        <f t="shared" si="1354"/>
        <v>0</v>
      </c>
      <c r="R452" s="276">
        <f t="shared" si="1354"/>
        <v>1</v>
      </c>
      <c r="S452" s="276">
        <f t="shared" si="1354"/>
        <v>0</v>
      </c>
      <c r="T452" s="276">
        <f t="shared" si="1354"/>
        <v>0</v>
      </c>
      <c r="U452" s="276">
        <f t="shared" si="1354"/>
        <v>0</v>
      </c>
      <c r="V452" s="276">
        <f t="shared" si="1311"/>
        <v>0</v>
      </c>
      <c r="W452" s="276">
        <f t="shared" si="1311"/>
        <v>0</v>
      </c>
      <c r="X452" s="276">
        <f t="shared" si="1311"/>
        <v>0</v>
      </c>
      <c r="Y452" s="276">
        <f t="shared" si="1311"/>
        <v>0</v>
      </c>
      <c r="Z452" s="276">
        <f t="shared" si="1311"/>
        <v>1</v>
      </c>
      <c r="AA452" s="276">
        <f t="shared" si="1311"/>
        <v>0</v>
      </c>
      <c r="AB452" s="276">
        <f t="shared" si="1311"/>
        <v>0</v>
      </c>
      <c r="AC452" s="276">
        <f t="shared" si="1311"/>
        <v>0</v>
      </c>
      <c r="AD452" s="276">
        <f t="shared" ref="AD452:AH452" si="1355">AD451</f>
        <v>0</v>
      </c>
      <c r="AE452" s="276">
        <f t="shared" si="1355"/>
        <v>1</v>
      </c>
      <c r="AF452" s="276">
        <f t="shared" si="1355"/>
        <v>0</v>
      </c>
      <c r="AG452" s="276">
        <f t="shared" si="1355"/>
        <v>0</v>
      </c>
      <c r="AH452" s="276">
        <f t="shared" si="1355"/>
        <v>1</v>
      </c>
      <c r="AI452" s="276">
        <f t="shared" ref="AI452:AJ452" si="1356">AI451</f>
        <v>1</v>
      </c>
      <c r="AJ452" s="276">
        <f t="shared" si="1356"/>
        <v>0</v>
      </c>
      <c r="AK452" s="276">
        <f t="shared" si="1311"/>
        <v>0</v>
      </c>
      <c r="AL452" s="261"/>
    </row>
    <row r="453" spans="1:38" ht="12" customHeight="1" x14ac:dyDescent="0.25">
      <c r="A453" s="262" t="s">
        <v>485</v>
      </c>
      <c r="B453" s="263" t="s">
        <v>403</v>
      </c>
      <c r="C453" s="264"/>
      <c r="D453" s="265" t="s">
        <v>254</v>
      </c>
      <c r="E453" s="265" t="s">
        <v>40</v>
      </c>
      <c r="F453" s="264">
        <v>2.5</v>
      </c>
      <c r="G453" s="264" t="s">
        <v>415</v>
      </c>
      <c r="H453" s="264">
        <f t="shared" si="1341"/>
        <v>351</v>
      </c>
      <c r="I453" s="264" t="str">
        <f t="shared" si="1348"/>
        <v>345x310x455</v>
      </c>
      <c r="J453" s="264">
        <v>210</v>
      </c>
      <c r="K453" s="264" t="str">
        <f t="shared" si="1349"/>
        <v>≤ 4 seconds</v>
      </c>
      <c r="L453" s="264" t="str">
        <f t="shared" si="1353"/>
        <v>≥ 98%</v>
      </c>
      <c r="M453" s="276">
        <f t="shared" si="1204"/>
        <v>0</v>
      </c>
      <c r="N453" s="276">
        <f t="shared" ref="N453:U453" si="1357">N452</f>
        <v>1</v>
      </c>
      <c r="O453" s="276">
        <f t="shared" si="1357"/>
        <v>0</v>
      </c>
      <c r="P453" s="276">
        <f t="shared" si="1357"/>
        <v>0</v>
      </c>
      <c r="Q453" s="276">
        <v>1</v>
      </c>
      <c r="R453" s="276">
        <f t="shared" si="1357"/>
        <v>1</v>
      </c>
      <c r="S453" s="276">
        <f t="shared" si="1357"/>
        <v>0</v>
      </c>
      <c r="T453" s="276">
        <f t="shared" si="1357"/>
        <v>0</v>
      </c>
      <c r="U453" s="276">
        <f t="shared" si="1357"/>
        <v>0</v>
      </c>
      <c r="V453" s="276">
        <f t="shared" si="1311"/>
        <v>0</v>
      </c>
      <c r="W453" s="276">
        <f t="shared" si="1311"/>
        <v>0</v>
      </c>
      <c r="X453" s="276">
        <f t="shared" si="1311"/>
        <v>0</v>
      </c>
      <c r="Y453" s="276">
        <f t="shared" si="1311"/>
        <v>0</v>
      </c>
      <c r="Z453" s="276">
        <f t="shared" si="1311"/>
        <v>1</v>
      </c>
      <c r="AA453" s="276">
        <f t="shared" si="1311"/>
        <v>0</v>
      </c>
      <c r="AB453" s="276">
        <f t="shared" si="1311"/>
        <v>0</v>
      </c>
      <c r="AC453" s="276">
        <f t="shared" si="1311"/>
        <v>0</v>
      </c>
      <c r="AD453" s="276">
        <f t="shared" ref="AD453:AH453" si="1358">AD452</f>
        <v>0</v>
      </c>
      <c r="AE453" s="276">
        <f t="shared" si="1358"/>
        <v>1</v>
      </c>
      <c r="AF453" s="276">
        <v>1</v>
      </c>
      <c r="AG453" s="276">
        <f t="shared" si="1358"/>
        <v>0</v>
      </c>
      <c r="AH453" s="276">
        <f t="shared" si="1358"/>
        <v>1</v>
      </c>
      <c r="AI453" s="276">
        <f t="shared" ref="AI453:AJ453" si="1359">AI452</f>
        <v>1</v>
      </c>
      <c r="AJ453" s="276">
        <f t="shared" si="1359"/>
        <v>0</v>
      </c>
      <c r="AK453" s="276">
        <f t="shared" si="1311"/>
        <v>0</v>
      </c>
      <c r="AL453" s="261"/>
    </row>
    <row r="454" spans="1:38" ht="12" customHeight="1" x14ac:dyDescent="0.25">
      <c r="A454" s="262" t="s">
        <v>485</v>
      </c>
      <c r="B454" s="263" t="s">
        <v>404</v>
      </c>
      <c r="C454" s="264"/>
      <c r="D454" s="265" t="s">
        <v>40</v>
      </c>
      <c r="E454" s="265" t="s">
        <v>41</v>
      </c>
      <c r="F454" s="275">
        <f>F453</f>
        <v>2.5</v>
      </c>
      <c r="G454" s="264" t="str">
        <f>G453</f>
        <v>0,351</v>
      </c>
      <c r="H454" s="264">
        <f t="shared" si="1341"/>
        <v>877.5</v>
      </c>
      <c r="I454" s="264" t="str">
        <f t="shared" si="1348"/>
        <v>345x310x455</v>
      </c>
      <c r="J454" s="264">
        <f>J453</f>
        <v>210</v>
      </c>
      <c r="K454" s="264" t="str">
        <f t="shared" si="1349"/>
        <v>≤ 4 seconds</v>
      </c>
      <c r="L454" s="264" t="str">
        <f t="shared" si="1353"/>
        <v>≥ 98%</v>
      </c>
      <c r="M454" s="276">
        <f t="shared" si="1204"/>
        <v>0</v>
      </c>
      <c r="N454" s="276">
        <f t="shared" ref="N454:U454" si="1360">N453</f>
        <v>1</v>
      </c>
      <c r="O454" s="276">
        <f t="shared" si="1360"/>
        <v>0</v>
      </c>
      <c r="P454" s="276">
        <f t="shared" si="1360"/>
        <v>0</v>
      </c>
      <c r="Q454" s="276">
        <f t="shared" si="1360"/>
        <v>1</v>
      </c>
      <c r="R454" s="276">
        <f t="shared" si="1360"/>
        <v>1</v>
      </c>
      <c r="S454" s="276">
        <f t="shared" si="1360"/>
        <v>0</v>
      </c>
      <c r="T454" s="276">
        <f t="shared" si="1360"/>
        <v>0</v>
      </c>
      <c r="U454" s="276">
        <f t="shared" si="1360"/>
        <v>0</v>
      </c>
      <c r="V454" s="276">
        <f t="shared" si="1311"/>
        <v>0</v>
      </c>
      <c r="W454" s="276">
        <f t="shared" si="1311"/>
        <v>0</v>
      </c>
      <c r="X454" s="276">
        <f t="shared" si="1311"/>
        <v>0</v>
      </c>
      <c r="Y454" s="276">
        <f t="shared" si="1311"/>
        <v>0</v>
      </c>
      <c r="Z454" s="276">
        <f t="shared" si="1311"/>
        <v>1</v>
      </c>
      <c r="AA454" s="276">
        <f t="shared" si="1311"/>
        <v>0</v>
      </c>
      <c r="AB454" s="276">
        <f t="shared" si="1311"/>
        <v>0</v>
      </c>
      <c r="AC454" s="276">
        <f t="shared" si="1311"/>
        <v>0</v>
      </c>
      <c r="AD454" s="276">
        <f t="shared" ref="AD454:AH454" si="1361">AD453</f>
        <v>0</v>
      </c>
      <c r="AE454" s="276">
        <f t="shared" si="1361"/>
        <v>1</v>
      </c>
      <c r="AF454" s="276">
        <f t="shared" si="1361"/>
        <v>1</v>
      </c>
      <c r="AG454" s="276">
        <f t="shared" si="1361"/>
        <v>0</v>
      </c>
      <c r="AH454" s="276">
        <f t="shared" si="1361"/>
        <v>1</v>
      </c>
      <c r="AI454" s="276">
        <f t="shared" ref="AI454:AJ454" si="1362">AI453</f>
        <v>1</v>
      </c>
      <c r="AJ454" s="276">
        <f t="shared" si="1362"/>
        <v>0</v>
      </c>
      <c r="AK454" s="276">
        <f t="shared" si="1311"/>
        <v>0</v>
      </c>
      <c r="AL454" s="261"/>
    </row>
    <row r="455" spans="1:38" ht="12" customHeight="1" x14ac:dyDescent="0.25">
      <c r="A455" s="262" t="s">
        <v>485</v>
      </c>
      <c r="B455" s="263" t="s">
        <v>405</v>
      </c>
      <c r="C455" s="264"/>
      <c r="D455" s="265" t="s">
        <v>254</v>
      </c>
      <c r="E455" s="265" t="s">
        <v>40</v>
      </c>
      <c r="F455" s="264">
        <v>3.2</v>
      </c>
      <c r="G455" s="264" t="s">
        <v>416</v>
      </c>
      <c r="H455" s="264">
        <f t="shared" si="1341"/>
        <v>448</v>
      </c>
      <c r="I455" s="264" t="str">
        <f t="shared" si="1348"/>
        <v>345x310x455</v>
      </c>
      <c r="J455" s="264">
        <v>210</v>
      </c>
      <c r="K455" s="264" t="str">
        <f t="shared" si="1349"/>
        <v>≤ 4 seconds</v>
      </c>
      <c r="L455" s="264" t="str">
        <f t="shared" si="1353"/>
        <v>≥ 98%</v>
      </c>
      <c r="M455" s="276">
        <f t="shared" si="1204"/>
        <v>0</v>
      </c>
      <c r="N455" s="276">
        <f t="shared" ref="N455:U455" si="1363">N454</f>
        <v>1</v>
      </c>
      <c r="O455" s="276">
        <f t="shared" si="1363"/>
        <v>0</v>
      </c>
      <c r="P455" s="276">
        <f t="shared" si="1363"/>
        <v>0</v>
      </c>
      <c r="Q455" s="276">
        <f t="shared" si="1363"/>
        <v>1</v>
      </c>
      <c r="R455" s="276">
        <f t="shared" si="1363"/>
        <v>1</v>
      </c>
      <c r="S455" s="276">
        <f t="shared" si="1363"/>
        <v>0</v>
      </c>
      <c r="T455" s="276">
        <f t="shared" si="1363"/>
        <v>0</v>
      </c>
      <c r="U455" s="276">
        <f t="shared" si="1363"/>
        <v>0</v>
      </c>
      <c r="V455" s="276">
        <f t="shared" si="1311"/>
        <v>0</v>
      </c>
      <c r="W455" s="276">
        <f t="shared" si="1311"/>
        <v>0</v>
      </c>
      <c r="X455" s="276">
        <f t="shared" si="1311"/>
        <v>0</v>
      </c>
      <c r="Y455" s="276">
        <f t="shared" si="1311"/>
        <v>0</v>
      </c>
      <c r="Z455" s="276">
        <f t="shared" si="1311"/>
        <v>1</v>
      </c>
      <c r="AA455" s="276">
        <f t="shared" si="1311"/>
        <v>0</v>
      </c>
      <c r="AB455" s="276">
        <f t="shared" si="1311"/>
        <v>0</v>
      </c>
      <c r="AC455" s="276">
        <f t="shared" si="1311"/>
        <v>0</v>
      </c>
      <c r="AD455" s="276">
        <f t="shared" ref="AD455:AH455" si="1364">AD454</f>
        <v>0</v>
      </c>
      <c r="AE455" s="276">
        <f t="shared" si="1364"/>
        <v>1</v>
      </c>
      <c r="AF455" s="276">
        <f t="shared" si="1364"/>
        <v>1</v>
      </c>
      <c r="AG455" s="276">
        <f t="shared" si="1364"/>
        <v>0</v>
      </c>
      <c r="AH455" s="276">
        <f t="shared" si="1364"/>
        <v>1</v>
      </c>
      <c r="AI455" s="276">
        <f t="shared" ref="AI455:AJ455" si="1365">AI454</f>
        <v>1</v>
      </c>
      <c r="AJ455" s="276">
        <f t="shared" si="1365"/>
        <v>0</v>
      </c>
      <c r="AK455" s="276">
        <f t="shared" si="1311"/>
        <v>0</v>
      </c>
      <c r="AL455" s="261"/>
    </row>
    <row r="456" spans="1:38" ht="12" customHeight="1" x14ac:dyDescent="0.25">
      <c r="A456" s="262" t="s">
        <v>485</v>
      </c>
      <c r="B456" s="263" t="s">
        <v>406</v>
      </c>
      <c r="C456" s="264"/>
      <c r="D456" s="265" t="s">
        <v>40</v>
      </c>
      <c r="E456" s="265" t="s">
        <v>41</v>
      </c>
      <c r="F456" s="275">
        <f>F455</f>
        <v>3.2</v>
      </c>
      <c r="G456" s="264" t="str">
        <f>G455</f>
        <v>0,448</v>
      </c>
      <c r="H456" s="264">
        <f t="shared" si="1341"/>
        <v>1120</v>
      </c>
      <c r="I456" s="264" t="str">
        <f t="shared" si="1348"/>
        <v>345x310x455</v>
      </c>
      <c r="J456" s="264">
        <f>J455</f>
        <v>210</v>
      </c>
      <c r="K456" s="264" t="str">
        <f t="shared" si="1349"/>
        <v>≤ 4 seconds</v>
      </c>
      <c r="L456" s="264" t="str">
        <f t="shared" si="1353"/>
        <v>≥ 98%</v>
      </c>
      <c r="M456" s="276">
        <f t="shared" si="1204"/>
        <v>0</v>
      </c>
      <c r="N456" s="276">
        <f t="shared" ref="N456:U456" si="1366">N455</f>
        <v>1</v>
      </c>
      <c r="O456" s="276">
        <f t="shared" si="1366"/>
        <v>0</v>
      </c>
      <c r="P456" s="276">
        <f t="shared" si="1366"/>
        <v>0</v>
      </c>
      <c r="Q456" s="276">
        <f t="shared" si="1366"/>
        <v>1</v>
      </c>
      <c r="R456" s="276">
        <f t="shared" si="1366"/>
        <v>1</v>
      </c>
      <c r="S456" s="276">
        <f t="shared" si="1366"/>
        <v>0</v>
      </c>
      <c r="T456" s="276">
        <f t="shared" si="1366"/>
        <v>0</v>
      </c>
      <c r="U456" s="276">
        <f t="shared" si="1366"/>
        <v>0</v>
      </c>
      <c r="V456" s="276">
        <f t="shared" si="1311"/>
        <v>0</v>
      </c>
      <c r="W456" s="276">
        <f t="shared" si="1311"/>
        <v>0</v>
      </c>
      <c r="X456" s="276">
        <f t="shared" si="1311"/>
        <v>0</v>
      </c>
      <c r="Y456" s="276">
        <f t="shared" si="1311"/>
        <v>0</v>
      </c>
      <c r="Z456" s="276">
        <f t="shared" si="1311"/>
        <v>1</v>
      </c>
      <c r="AA456" s="276">
        <f t="shared" si="1311"/>
        <v>0</v>
      </c>
      <c r="AB456" s="276">
        <f t="shared" si="1311"/>
        <v>0</v>
      </c>
      <c r="AC456" s="276">
        <f t="shared" si="1311"/>
        <v>0</v>
      </c>
      <c r="AD456" s="276">
        <f t="shared" ref="AD456:AH456" si="1367">AD455</f>
        <v>0</v>
      </c>
      <c r="AE456" s="276">
        <f t="shared" si="1367"/>
        <v>1</v>
      </c>
      <c r="AF456" s="276">
        <f t="shared" si="1367"/>
        <v>1</v>
      </c>
      <c r="AG456" s="276">
        <f t="shared" si="1367"/>
        <v>0</v>
      </c>
      <c r="AH456" s="276">
        <f t="shared" si="1367"/>
        <v>1</v>
      </c>
      <c r="AI456" s="276">
        <f t="shared" ref="AI456:AJ456" si="1368">AI455</f>
        <v>1</v>
      </c>
      <c r="AJ456" s="276">
        <f t="shared" si="1368"/>
        <v>0</v>
      </c>
      <c r="AK456" s="276">
        <f t="shared" si="1311"/>
        <v>0</v>
      </c>
      <c r="AL456" s="261"/>
    </row>
    <row r="457" spans="1:38" ht="12" customHeight="1" x14ac:dyDescent="0.25">
      <c r="A457" s="262" t="s">
        <v>485</v>
      </c>
      <c r="B457" s="263" t="s">
        <v>407</v>
      </c>
      <c r="C457" s="264"/>
      <c r="D457" s="265" t="s">
        <v>254</v>
      </c>
      <c r="E457" s="265">
        <v>1000</v>
      </c>
      <c r="F457" s="264">
        <v>6</v>
      </c>
      <c r="G457" s="264" t="s">
        <v>417</v>
      </c>
      <c r="H457" s="264">
        <f t="shared" si="1341"/>
        <v>841</v>
      </c>
      <c r="I457" s="264" t="str">
        <f t="shared" si="1348"/>
        <v>345x310x455</v>
      </c>
      <c r="J457" s="264">
        <v>450</v>
      </c>
      <c r="K457" s="264" t="str">
        <f t="shared" si="1349"/>
        <v>≤ 4 seconds</v>
      </c>
      <c r="L457" s="264" t="str">
        <f t="shared" si="1353"/>
        <v>≥ 98%</v>
      </c>
      <c r="M457" s="276">
        <f t="shared" si="1204"/>
        <v>0</v>
      </c>
      <c r="N457" s="276">
        <f t="shared" ref="N457:U457" si="1369">N456</f>
        <v>1</v>
      </c>
      <c r="O457" s="276">
        <f t="shared" si="1369"/>
        <v>0</v>
      </c>
      <c r="P457" s="276">
        <f t="shared" si="1369"/>
        <v>0</v>
      </c>
      <c r="Q457" s="276">
        <f t="shared" si="1369"/>
        <v>1</v>
      </c>
      <c r="R457" s="276">
        <f t="shared" si="1369"/>
        <v>1</v>
      </c>
      <c r="S457" s="276">
        <f t="shared" si="1369"/>
        <v>0</v>
      </c>
      <c r="T457" s="276">
        <f t="shared" si="1369"/>
        <v>0</v>
      </c>
      <c r="U457" s="276">
        <f t="shared" si="1369"/>
        <v>0</v>
      </c>
      <c r="V457" s="276">
        <f t="shared" si="1311"/>
        <v>0</v>
      </c>
      <c r="W457" s="276">
        <f t="shared" si="1311"/>
        <v>0</v>
      </c>
      <c r="X457" s="276">
        <f t="shared" si="1311"/>
        <v>0</v>
      </c>
      <c r="Y457" s="276">
        <f t="shared" si="1311"/>
        <v>0</v>
      </c>
      <c r="Z457" s="276">
        <f t="shared" si="1311"/>
        <v>1</v>
      </c>
      <c r="AA457" s="276">
        <f t="shared" si="1311"/>
        <v>0</v>
      </c>
      <c r="AB457" s="276">
        <f t="shared" si="1311"/>
        <v>0</v>
      </c>
      <c r="AC457" s="276">
        <f t="shared" si="1311"/>
        <v>0</v>
      </c>
      <c r="AD457" s="276">
        <f t="shared" ref="AD457:AH457" si="1370">AD456</f>
        <v>0</v>
      </c>
      <c r="AE457" s="276">
        <f t="shared" si="1370"/>
        <v>1</v>
      </c>
      <c r="AF457" s="276">
        <v>0</v>
      </c>
      <c r="AG457" s="276">
        <f t="shared" si="1370"/>
        <v>0</v>
      </c>
      <c r="AH457" s="276">
        <f t="shared" si="1370"/>
        <v>1</v>
      </c>
      <c r="AI457" s="276">
        <f t="shared" ref="AI457:AJ457" si="1371">AI456</f>
        <v>1</v>
      </c>
      <c r="AJ457" s="276">
        <f t="shared" si="1371"/>
        <v>0</v>
      </c>
      <c r="AK457" s="276">
        <f t="shared" si="1311"/>
        <v>0</v>
      </c>
      <c r="AL457" s="261"/>
    </row>
    <row r="458" spans="1:38" ht="12" customHeight="1" x14ac:dyDescent="0.25">
      <c r="A458" s="262" t="s">
        <v>485</v>
      </c>
      <c r="B458" s="263" t="s">
        <v>408</v>
      </c>
      <c r="C458" s="264"/>
      <c r="D458" s="265" t="s">
        <v>40</v>
      </c>
      <c r="E458" s="265" t="s">
        <v>211</v>
      </c>
      <c r="F458" s="275">
        <f>F457</f>
        <v>6</v>
      </c>
      <c r="G458" s="264" t="str">
        <f>G457</f>
        <v>0,841</v>
      </c>
      <c r="H458" s="264">
        <f t="shared" si="1341"/>
        <v>1513.8</v>
      </c>
      <c r="I458" s="264" t="str">
        <f t="shared" si="1348"/>
        <v>345x310x455</v>
      </c>
      <c r="J458" s="264">
        <f>J457</f>
        <v>450</v>
      </c>
      <c r="K458" s="264" t="str">
        <f t="shared" si="1349"/>
        <v>≤ 4 seconds</v>
      </c>
      <c r="L458" s="264" t="str">
        <f t="shared" si="1353"/>
        <v>≥ 98%</v>
      </c>
      <c r="M458" s="276">
        <f t="shared" si="1204"/>
        <v>0</v>
      </c>
      <c r="N458" s="276">
        <f t="shared" ref="N458:U458" si="1372">N457</f>
        <v>1</v>
      </c>
      <c r="O458" s="276">
        <f t="shared" si="1372"/>
        <v>0</v>
      </c>
      <c r="P458" s="276">
        <f t="shared" si="1372"/>
        <v>0</v>
      </c>
      <c r="Q458" s="276">
        <f t="shared" si="1372"/>
        <v>1</v>
      </c>
      <c r="R458" s="276">
        <f t="shared" si="1372"/>
        <v>1</v>
      </c>
      <c r="S458" s="276">
        <f t="shared" si="1372"/>
        <v>0</v>
      </c>
      <c r="T458" s="276">
        <f t="shared" si="1372"/>
        <v>0</v>
      </c>
      <c r="U458" s="276">
        <f t="shared" si="1372"/>
        <v>0</v>
      </c>
      <c r="V458" s="276">
        <f t="shared" si="1311"/>
        <v>0</v>
      </c>
      <c r="W458" s="276">
        <f t="shared" si="1311"/>
        <v>0</v>
      </c>
      <c r="X458" s="276">
        <f t="shared" si="1311"/>
        <v>0</v>
      </c>
      <c r="Y458" s="276">
        <f t="shared" si="1311"/>
        <v>0</v>
      </c>
      <c r="Z458" s="276">
        <f t="shared" si="1311"/>
        <v>1</v>
      </c>
      <c r="AA458" s="276">
        <f t="shared" si="1311"/>
        <v>0</v>
      </c>
      <c r="AB458" s="276">
        <f t="shared" si="1311"/>
        <v>0</v>
      </c>
      <c r="AC458" s="276">
        <f t="shared" si="1311"/>
        <v>0</v>
      </c>
      <c r="AD458" s="276">
        <f t="shared" ref="AD458:AH458" si="1373">AD457</f>
        <v>0</v>
      </c>
      <c r="AE458" s="276">
        <f t="shared" si="1373"/>
        <v>1</v>
      </c>
      <c r="AF458" s="276">
        <f t="shared" si="1373"/>
        <v>0</v>
      </c>
      <c r="AG458" s="276">
        <f t="shared" si="1373"/>
        <v>0</v>
      </c>
      <c r="AH458" s="276">
        <f t="shared" si="1373"/>
        <v>1</v>
      </c>
      <c r="AI458" s="276">
        <f t="shared" ref="AI458:AJ458" si="1374">AI457</f>
        <v>1</v>
      </c>
      <c r="AJ458" s="276">
        <f t="shared" si="1374"/>
        <v>0</v>
      </c>
      <c r="AK458" s="276">
        <f t="shared" si="1311"/>
        <v>0</v>
      </c>
      <c r="AL458" s="261"/>
    </row>
    <row r="459" spans="1:38" ht="12" customHeight="1" x14ac:dyDescent="0.25">
      <c r="B459" s="263"/>
      <c r="C459" s="264"/>
      <c r="D459" s="265"/>
      <c r="E459" s="265"/>
      <c r="F459" s="275"/>
      <c r="G459" s="264"/>
      <c r="H459" s="264"/>
      <c r="I459" s="264"/>
      <c r="J459" s="264"/>
      <c r="K459" s="264"/>
      <c r="L459" s="264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76"/>
      <c r="AB459" s="276"/>
      <c r="AC459" s="276"/>
      <c r="AD459" s="276"/>
      <c r="AE459" s="276"/>
      <c r="AF459" s="276"/>
      <c r="AG459" s="276"/>
      <c r="AH459" s="276"/>
      <c r="AI459" s="276"/>
      <c r="AJ459" s="276"/>
      <c r="AK459" s="276"/>
      <c r="AL459" s="261"/>
    </row>
    <row r="460" spans="1:38" s="283" customFormat="1" ht="12" customHeight="1" x14ac:dyDescent="0.25">
      <c r="A460" s="281"/>
      <c r="B460" s="282" t="s">
        <v>366</v>
      </c>
      <c r="C460" s="269"/>
      <c r="D460" s="270"/>
      <c r="E460" s="270"/>
      <c r="F460" s="271"/>
      <c r="G460" s="269"/>
      <c r="H460" s="269"/>
      <c r="I460" s="269"/>
      <c r="J460" s="269"/>
      <c r="K460" s="269"/>
      <c r="L460" s="269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  <c r="AA460" s="272"/>
      <c r="AB460" s="272"/>
      <c r="AC460" s="272"/>
      <c r="AD460" s="272"/>
      <c r="AE460" s="272"/>
      <c r="AF460" s="272"/>
      <c r="AG460" s="272"/>
      <c r="AH460" s="272"/>
      <c r="AI460" s="272"/>
      <c r="AJ460" s="272"/>
      <c r="AK460" s="272"/>
      <c r="AL460" s="269"/>
    </row>
    <row r="461" spans="1:38" ht="12" customHeight="1" x14ac:dyDescent="0.25">
      <c r="B461" s="268"/>
      <c r="C461" s="269"/>
      <c r="D461" s="270"/>
      <c r="E461" s="270"/>
      <c r="F461" s="271"/>
      <c r="G461" s="269"/>
      <c r="H461" s="269"/>
      <c r="I461" s="269"/>
      <c r="J461" s="269"/>
      <c r="K461" s="269"/>
      <c r="L461" s="269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  <c r="AA461" s="272"/>
      <c r="AB461" s="272"/>
      <c r="AC461" s="272"/>
      <c r="AD461" s="272"/>
      <c r="AE461" s="272"/>
      <c r="AF461" s="272"/>
      <c r="AG461" s="272"/>
      <c r="AH461" s="272"/>
      <c r="AI461" s="272"/>
      <c r="AJ461" s="272"/>
      <c r="AK461" s="272"/>
      <c r="AL461" s="269"/>
    </row>
    <row r="462" spans="1:38" ht="12" customHeight="1" x14ac:dyDescent="0.25">
      <c r="B462" s="263"/>
      <c r="C462" s="264"/>
      <c r="D462" s="265"/>
      <c r="E462" s="265"/>
      <c r="F462" s="275"/>
      <c r="G462" s="264"/>
      <c r="H462" s="264"/>
      <c r="I462" s="264"/>
      <c r="J462" s="264"/>
      <c r="K462" s="264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76"/>
      <c r="AB462" s="276"/>
      <c r="AC462" s="276"/>
      <c r="AD462" s="276"/>
      <c r="AE462" s="276"/>
      <c r="AF462" s="276"/>
      <c r="AG462" s="276"/>
      <c r="AH462" s="276"/>
      <c r="AI462" s="276"/>
      <c r="AJ462" s="276"/>
      <c r="AK462" s="276"/>
      <c r="AL462" s="264"/>
    </row>
    <row r="463" spans="1:38" ht="12" customHeight="1" x14ac:dyDescent="0.25">
      <c r="B463" s="263"/>
      <c r="C463" s="264"/>
      <c r="D463" s="265"/>
      <c r="E463" s="265"/>
      <c r="F463" s="275"/>
      <c r="G463" s="264"/>
      <c r="H463" s="264"/>
      <c r="I463" s="264"/>
      <c r="J463" s="264"/>
      <c r="K463" s="264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76"/>
      <c r="AB463" s="276"/>
      <c r="AC463" s="276"/>
      <c r="AD463" s="276"/>
      <c r="AE463" s="276"/>
      <c r="AF463" s="276"/>
      <c r="AG463" s="276"/>
      <c r="AH463" s="276"/>
      <c r="AI463" s="276"/>
      <c r="AJ463" s="276"/>
      <c r="AK463" s="276"/>
      <c r="AL463" s="264"/>
    </row>
    <row r="464" spans="1:38" ht="12" customHeight="1" x14ac:dyDescent="0.25">
      <c r="B464" s="263"/>
      <c r="C464" s="264"/>
      <c r="D464" s="265"/>
      <c r="E464" s="265"/>
      <c r="F464" s="275"/>
      <c r="G464" s="264"/>
      <c r="H464" s="264"/>
      <c r="I464" s="264"/>
      <c r="J464" s="264"/>
      <c r="K464" s="264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76"/>
      <c r="AB464" s="276"/>
      <c r="AC464" s="276"/>
      <c r="AD464" s="276"/>
      <c r="AE464" s="276"/>
      <c r="AF464" s="276"/>
      <c r="AG464" s="276"/>
      <c r="AH464" s="276"/>
      <c r="AI464" s="276"/>
      <c r="AJ464" s="276"/>
      <c r="AK464" s="276"/>
      <c r="AL464" s="264"/>
    </row>
    <row r="465" spans="1:38" ht="12" customHeight="1" x14ac:dyDescent="0.25">
      <c r="B465" s="263"/>
      <c r="C465" s="264"/>
      <c r="D465" s="265"/>
      <c r="E465" s="265"/>
      <c r="F465" s="275"/>
      <c r="G465" s="264"/>
      <c r="H465" s="264"/>
      <c r="I465" s="264"/>
      <c r="J465" s="264"/>
      <c r="K465" s="264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76"/>
      <c r="AB465" s="276"/>
      <c r="AC465" s="276"/>
      <c r="AD465" s="276"/>
      <c r="AE465" s="276"/>
      <c r="AF465" s="276"/>
      <c r="AG465" s="276"/>
      <c r="AH465" s="276"/>
      <c r="AI465" s="276"/>
      <c r="AJ465" s="276"/>
      <c r="AK465" s="276"/>
      <c r="AL465" s="264"/>
    </row>
    <row r="466" spans="1:38" s="269" customFormat="1" ht="12" customHeight="1" x14ac:dyDescent="0.25">
      <c r="A466" s="267"/>
      <c r="B466" s="268"/>
      <c r="D466" s="270"/>
      <c r="E466" s="270"/>
      <c r="F466" s="271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  <c r="AA466" s="272"/>
      <c r="AB466" s="272"/>
      <c r="AC466" s="272"/>
      <c r="AD466" s="272"/>
      <c r="AE466" s="272"/>
      <c r="AF466" s="272"/>
      <c r="AG466" s="272"/>
      <c r="AH466" s="272"/>
      <c r="AI466" s="272"/>
      <c r="AJ466" s="272"/>
      <c r="AK466" s="272"/>
    </row>
    <row r="467" spans="1:38" ht="12.95" customHeight="1" x14ac:dyDescent="0.25">
      <c r="B467" s="263"/>
      <c r="C467" s="264"/>
      <c r="D467" s="265"/>
      <c r="E467" s="265"/>
      <c r="F467" s="275"/>
      <c r="G467" s="264"/>
      <c r="H467" s="264"/>
      <c r="I467" s="264"/>
      <c r="J467" s="264"/>
      <c r="K467" s="264"/>
      <c r="L467" s="264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76"/>
      <c r="AB467" s="276"/>
      <c r="AC467" s="276"/>
      <c r="AD467" s="276"/>
      <c r="AE467" s="276"/>
      <c r="AF467" s="276"/>
      <c r="AG467" s="276"/>
      <c r="AH467" s="276"/>
      <c r="AI467" s="276"/>
      <c r="AJ467" s="276"/>
      <c r="AK467" s="276"/>
      <c r="AL467" s="261"/>
    </row>
  </sheetData>
  <sheetProtection algorithmName="SHA-512" hashValue="AImJ4wIVf2wLDjdDkEDYeex8yk/xflZ4/9G5Ysw9sFvemuQQBSVD/IktV/7tB04mM11AMB2nLcruYLuOA9nYrQ==" saltValue="f6xhvIfq+sM98ysZkrMl8g==" spinCount="100000" sheet="1" objects="1" scenarios="1" selectLockedCells="1" selectUnlockedCells="1"/>
  <conditionalFormatting sqref="O1:U1 M1 M2:U1048576 V1:AK1048576">
    <cfRule type="cellIs" dxfId="5" priority="3" operator="equal">
      <formula>0</formula>
    </cfRule>
    <cfRule type="containsText" dxfId="4" priority="4" operator="containsText" text="Y">
      <formula>NOT(ISERROR(SEARCH("Y",M1)))</formula>
    </cfRule>
  </conditionalFormatting>
  <pageMargins left="0.25" right="0.25" top="0.75" bottom="0.75" header="0.3" footer="0.3"/>
  <pageSetup paperSize="9" orientation="landscape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500"/>
  <sheetViews>
    <sheetView workbookViewId="0"/>
  </sheetViews>
  <sheetFormatPr defaultRowHeight="15" x14ac:dyDescent="0.25"/>
  <cols>
    <col min="1" max="1" width="4.7109375" style="7" customWidth="1"/>
    <col min="2" max="2" width="9.28515625" style="226" bestFit="1" customWidth="1"/>
    <col min="3" max="3" width="6.140625" customWidth="1"/>
    <col min="4" max="4" width="9.28515625" style="227" bestFit="1" customWidth="1"/>
    <col min="5" max="5" width="9.28515625" style="222" bestFit="1" customWidth="1"/>
    <col min="6" max="6" width="9.28515625" bestFit="1" customWidth="1"/>
    <col min="7" max="7" width="9.28515625" style="222" bestFit="1" customWidth="1"/>
    <col min="8" max="8" width="10.28515625" style="222" customWidth="1"/>
    <col min="9" max="9" width="9.28515625" style="222" bestFit="1" customWidth="1"/>
    <col min="10" max="11" width="10.5703125" style="222" bestFit="1" customWidth="1"/>
    <col min="12" max="12" width="9.28515625" style="223" bestFit="1" customWidth="1"/>
    <col min="13" max="16" width="9.28515625" style="224" bestFit="1" customWidth="1"/>
    <col min="17" max="17" width="9.28515625" style="225" bestFit="1" customWidth="1"/>
    <col min="18" max="18" width="15.5703125" style="222" customWidth="1"/>
    <col min="19" max="21" width="9.28515625" style="222" bestFit="1" customWidth="1"/>
    <col min="22" max="22" width="9.140625" style="218" customWidth="1"/>
    <col min="23" max="23" width="2.5703125" style="218" customWidth="1"/>
    <col min="24" max="24" width="6.85546875" style="221" customWidth="1"/>
    <col min="25" max="25" width="11.28515625" style="218" customWidth="1"/>
    <col min="26" max="26" width="14.5703125" style="218" customWidth="1"/>
    <col min="27" max="27" width="9.140625" style="218" customWidth="1"/>
    <col min="28" max="28" width="11.28515625" style="218" customWidth="1"/>
    <col min="29" max="29" width="9.140625" style="218" customWidth="1"/>
    <col min="30" max="30" width="21" style="221" customWidth="1"/>
    <col min="31" max="32" width="21" style="218" customWidth="1"/>
    <col min="33" max="33" width="35.5703125" style="218" customWidth="1"/>
    <col min="34" max="34" width="21" style="7" customWidth="1"/>
    <col min="37" max="37" width="10.28515625" bestFit="1" customWidth="1"/>
  </cols>
  <sheetData>
    <row r="1" spans="1:37" s="219" customFormat="1" x14ac:dyDescent="0.25">
      <c r="A1" s="4" t="s">
        <v>483</v>
      </c>
      <c r="B1" s="292" t="s">
        <v>0</v>
      </c>
      <c r="C1" s="289" t="s">
        <v>530</v>
      </c>
      <c r="D1" s="293" t="s">
        <v>1</v>
      </c>
      <c r="E1" s="293" t="s">
        <v>209</v>
      </c>
      <c r="F1" s="294" t="s">
        <v>35</v>
      </c>
      <c r="G1" s="294" t="s">
        <v>36</v>
      </c>
      <c r="H1" s="294"/>
      <c r="I1" s="294" t="s">
        <v>526</v>
      </c>
      <c r="J1" s="294" t="s">
        <v>527</v>
      </c>
      <c r="K1" s="294" t="s">
        <v>528</v>
      </c>
      <c r="L1" s="295">
        <v>900</v>
      </c>
      <c r="M1" s="295">
        <v>1200</v>
      </c>
      <c r="N1" s="295">
        <v>1500</v>
      </c>
      <c r="O1" s="295">
        <v>1800</v>
      </c>
      <c r="P1" s="295">
        <v>2100</v>
      </c>
      <c r="Q1" s="295">
        <v>2500</v>
      </c>
      <c r="R1" s="293" t="s">
        <v>6</v>
      </c>
      <c r="S1" s="293" t="s">
        <v>205</v>
      </c>
      <c r="T1" s="293" t="s">
        <v>5</v>
      </c>
      <c r="U1" s="293" t="s">
        <v>3</v>
      </c>
      <c r="V1" s="289" t="s">
        <v>531</v>
      </c>
      <c r="W1" s="289" t="s">
        <v>532</v>
      </c>
      <c r="X1" s="289" t="s">
        <v>533</v>
      </c>
      <c r="Y1" s="289" t="s">
        <v>534</v>
      </c>
      <c r="Z1" s="289" t="s">
        <v>470</v>
      </c>
      <c r="AA1" s="289" t="s">
        <v>446</v>
      </c>
      <c r="AB1" s="289" t="s">
        <v>448</v>
      </c>
      <c r="AC1" s="289" t="s">
        <v>447</v>
      </c>
      <c r="AD1" s="289" t="s">
        <v>470</v>
      </c>
      <c r="AE1" s="289" t="s">
        <v>482</v>
      </c>
      <c r="AF1" s="289" t="s">
        <v>448</v>
      </c>
      <c r="AG1" s="289" t="s">
        <v>447</v>
      </c>
      <c r="AH1" s="289" t="s">
        <v>422</v>
      </c>
      <c r="AI1" s="296" t="s">
        <v>449</v>
      </c>
    </row>
    <row r="2" spans="1:37" x14ac:dyDescent="0.25">
      <c r="A2" s="4" t="str">
        <f>VLOOKUP(Input!A3, Variabelen!$A$2:$B$7,2,FALSE)</f>
        <v>MEDIUM/HEAVY DUTY GEARBOX</v>
      </c>
      <c r="B2" s="284" t="str">
        <f>Input!B3</f>
        <v>06</v>
      </c>
      <c r="C2" s="4" t="str">
        <f>IF(Input!C3="","",Input!C3)</f>
        <v/>
      </c>
      <c r="D2" s="297">
        <f>Input!F3</f>
        <v>2.52</v>
      </c>
      <c r="E2" s="298">
        <f>Input!G3</f>
        <v>6.0000000000000001E-3</v>
      </c>
      <c r="F2" s="4">
        <f>Input!D3</f>
        <v>1000</v>
      </c>
      <c r="G2" s="298">
        <f>Input!E3</f>
        <v>2100</v>
      </c>
      <c r="H2" s="298" t="str">
        <f>F2&amp;"-"&amp;G2</f>
        <v>1000-2100</v>
      </c>
      <c r="I2" s="298">
        <f>IF(AND(F2&lt;=1800,G2&gt;=1800),1800,1000)</f>
        <v>1800</v>
      </c>
      <c r="J2" s="298">
        <f>E2*I2</f>
        <v>10.8</v>
      </c>
      <c r="K2" s="298">
        <f>E2*G2</f>
        <v>12.6</v>
      </c>
      <c r="L2" s="290" t="str">
        <f t="shared" ref="L2:Q11" si="0">IF(AND(L$1&gt;=$F2,L$1&lt;=$G2),L$1*$E2,"")</f>
        <v/>
      </c>
      <c r="M2" s="290">
        <f t="shared" si="0"/>
        <v>7.2</v>
      </c>
      <c r="N2" s="290">
        <f t="shared" si="0"/>
        <v>9</v>
      </c>
      <c r="O2" s="290">
        <f t="shared" si="0"/>
        <v>10.8</v>
      </c>
      <c r="P2" s="290">
        <f t="shared" si="0"/>
        <v>12.6</v>
      </c>
      <c r="Q2" s="290" t="str">
        <f t="shared" si="0"/>
        <v/>
      </c>
      <c r="R2" s="298" t="str">
        <f>Input!I3</f>
        <v>350x316x482</v>
      </c>
      <c r="S2" s="298">
        <f>Input!J3</f>
        <v>58</v>
      </c>
      <c r="T2" s="298">
        <f>Input!K3</f>
        <v>124</v>
      </c>
      <c r="U2" s="298">
        <f>Input!L3</f>
        <v>1.8</v>
      </c>
      <c r="V2" s="4" t="str">
        <f>IF(Input!$M3=1,"Spec.","")&amp;IF(Input!$O3=1, "00","")&amp;IF(Input!$P3=1, "/0","")&amp;IF(Input!$Q3=1, "/1","")&amp;IF(Input!$R3=1, "/2","")&amp;IF(Input!$S3=1, "/3","")&amp;IF(Input!$T3=1, "/4","")&amp;IF(Input!$U3=1, "/5","")</f>
        <v/>
      </c>
      <c r="W2" s="4" t="str">
        <f>IF(Input!$V3=1,"Spec.","")&amp;IF(Input!$W3=1, "/21","")&amp;IF(Input!$X3=1, "/18","")&amp;IF(Input!$Y3=1, "/16","")&amp;IF(Input!$Z3=1, "/14","")&amp;IF(Input!$AA3=1, "/11,5","")&amp;IF(Input!$AB3=1, "/10","")&amp;IF(Input!$AB3=1,"/7,5","")</f>
        <v>/11,5</v>
      </c>
      <c r="X2" s="291" t="str">
        <f>SUBSTITUTE($V2,"/","",1)</f>
        <v/>
      </c>
      <c r="Y2" s="4" t="str">
        <f>SUBSTITUTE($W2,"/","",1)</f>
        <v>11,5</v>
      </c>
      <c r="Z2" s="4" t="str">
        <f>IF(Input!$M3=1,"Special match","")&amp;IF(Input!$N3=1, "/Without","")&amp;IF(Input!$O3=1, "/SAE-00","")&amp;IF(Input!$P3=1, "/SAE-0","")&amp;IF(Input!$Q3=1, "/SAE-1","")&amp;IF(Input!$R3=1, "/SAE-2","")&amp;IF(Input!$S3=1, "/SAE-3","")&amp;IF(Input!$T3=1, "/SAE-4","")&amp;IF(Input!$U3=1, "/SAE-5","")</f>
        <v>/Without</v>
      </c>
      <c r="AA2" s="4" t="str">
        <f>IF(Input!$V3=1,"Special match","")&amp;IF(Input!$W3=1, "/21 ","")&amp;IF(Input!$X3=1, "/18 ","")&amp;IF(Input!$Y3=1, "/16 ","")&amp;IF(Input!$Z3=1, "/14 ","")&amp;IF(Input!$AA3=1, "/11,5 ","")&amp;IF(Input!$AB3=1, "/10 ","")&amp;IF(Input!$AB3=1, "/7,5","")</f>
        <v xml:space="preserve">/11,5 </v>
      </c>
      <c r="AB2" s="4" t="str">
        <f>IF(Input!$AD3=1,"Rubber wheel coupling","")&amp;IF(Input!$AE3=1, "/Rubber block drive, with alu. ring","")&amp;IF(Input!$AF3=1, "/(High) flexible coupling","")</f>
        <v>Rubber wheel coupling</v>
      </c>
      <c r="AC2" s="4" t="str">
        <f>IF(Input!$AG3=1,"Mechanical-joint clutch","")&amp;IF(Input!$AH3=1, "/ Mechanical","")&amp;IF(Input!$AI3=1, "/ Electrical","")&amp;IF(Input!$AJ3=1, "/ Pneumatical","")</f>
        <v>Mechanical-joint clutch</v>
      </c>
      <c r="AD2" s="291" t="str">
        <f>SUBSTITUTE($Z2,"/","",1)</f>
        <v>Without</v>
      </c>
      <c r="AE2" s="4" t="str">
        <f>SUBSTITUTE($AA2,"/","",1)&amp;" inch"</f>
        <v>11,5  inch</v>
      </c>
      <c r="AF2" s="4" t="str">
        <f>SUBSTITUTE($AB2,"/","",1)</f>
        <v>Rubber wheel coupling</v>
      </c>
      <c r="AG2" s="4" t="str">
        <f>SUBSTITUTE($AC2,"/","",1)</f>
        <v>Mechanical-joint clutch</v>
      </c>
      <c r="AH2" s="4" t="str">
        <f>IF(Input!AK3=1,"Available","Not available")</f>
        <v>Not available</v>
      </c>
      <c r="AI2" s="4" t="str">
        <f>IF(Input!AL3="","","Note: "&amp;Input!AL3)</f>
        <v/>
      </c>
      <c r="AK2" s="220"/>
    </row>
    <row r="3" spans="1:37" x14ac:dyDescent="0.25">
      <c r="A3" s="4" t="str">
        <f>VLOOKUP(Input!A4, Variabelen!$A$2:$B$7,2,FALSE)</f>
        <v>MEDIUM/HEAVY DUTY GEARBOX</v>
      </c>
      <c r="B3" s="284" t="str">
        <f>Input!B4</f>
        <v>06</v>
      </c>
      <c r="C3" s="4" t="str">
        <f>IF(Input!C4="","",Input!C4)</f>
        <v/>
      </c>
      <c r="D3" s="297">
        <f>Input!F4</f>
        <v>3.05</v>
      </c>
      <c r="E3" s="298">
        <f>Input!G4</f>
        <v>6.0000000000000001E-3</v>
      </c>
      <c r="F3" s="4">
        <f>Input!D4</f>
        <v>1000</v>
      </c>
      <c r="G3" s="298">
        <f>Input!E4</f>
        <v>2100</v>
      </c>
      <c r="H3" s="298" t="str">
        <f t="shared" ref="H3:H66" si="1">F3&amp;"-"&amp;G3</f>
        <v>1000-2100</v>
      </c>
      <c r="I3" s="298">
        <f t="shared" ref="I3:I66" si="2">IF(AND(F3&lt;=1800,G3&gt;=1800),1800,1000)</f>
        <v>1800</v>
      </c>
      <c r="J3" s="298">
        <f t="shared" ref="J3:J66" si="3">E3*I3</f>
        <v>10.8</v>
      </c>
      <c r="K3" s="298">
        <f t="shared" ref="K3:K66" si="4">E3*G3</f>
        <v>12.6</v>
      </c>
      <c r="L3" s="290" t="str">
        <f t="shared" si="0"/>
        <v/>
      </c>
      <c r="M3" s="290">
        <f t="shared" si="0"/>
        <v>7.2</v>
      </c>
      <c r="N3" s="290">
        <f t="shared" si="0"/>
        <v>9</v>
      </c>
      <c r="O3" s="290">
        <f t="shared" si="0"/>
        <v>10.8</v>
      </c>
      <c r="P3" s="290">
        <f t="shared" si="0"/>
        <v>12.6</v>
      </c>
      <c r="Q3" s="290" t="str">
        <f t="shared" si="0"/>
        <v/>
      </c>
      <c r="R3" s="298" t="str">
        <f>Input!I4</f>
        <v>350x316x482</v>
      </c>
      <c r="S3" s="298">
        <f>Input!J4</f>
        <v>58</v>
      </c>
      <c r="T3" s="298">
        <f>Input!K4</f>
        <v>124</v>
      </c>
      <c r="U3" s="298">
        <f>Input!L4</f>
        <v>1.8</v>
      </c>
      <c r="V3" s="4" t="str">
        <f>IF(Input!$M4=1,"Spec.","")&amp;IF(Input!$O4=1, "00","")&amp;IF(Input!$P4=1, "/0","")&amp;IF(Input!$Q4=1, "/1","")&amp;IF(Input!$R4=1, "/2","")&amp;IF(Input!$S4=1, "/3","")&amp;IF(Input!$T4=1, "/4","")&amp;IF(Input!$U4=1, "/5","")</f>
        <v/>
      </c>
      <c r="W3" s="4" t="str">
        <f>IF(Input!$V4=1,"Spec.","")&amp;IF(Input!$W4=1, "/21","")&amp;IF(Input!$X4=1, "/18","")&amp;IF(Input!$Y4=1, "/16","")&amp;IF(Input!$Z4=1, "/14","")&amp;IF(Input!$AA4=1, "/11,5","")&amp;IF(Input!$AB4=1, "/10","")&amp;IF(Input!$AB4=1,"/7,5","")</f>
        <v>/11,5</v>
      </c>
      <c r="X3" s="291" t="str">
        <f t="shared" ref="X3:X66" si="5">SUBSTITUTE($V3,"/","",1)</f>
        <v/>
      </c>
      <c r="Y3" s="4" t="str">
        <f t="shared" ref="Y3:Y66" si="6">SUBSTITUTE($W3,"/","",1)</f>
        <v>11,5</v>
      </c>
      <c r="Z3" s="4" t="str">
        <f>IF(Input!$M4=1,"Special match","")&amp;IF(Input!$N4=1, "/Without","")&amp;IF(Input!$O4=1, "/SAE-00","")&amp;IF(Input!$P4=1, "/SAE-0","")&amp;IF(Input!$Q4=1, "/SAE-1","")&amp;IF(Input!$R4=1, "/SAE-2","")&amp;IF(Input!$S4=1, "/SAE-3","")&amp;IF(Input!$T4=1, "/SAE-4","")&amp;IF(Input!$U4=1, "/SAE-5","")</f>
        <v>/Without</v>
      </c>
      <c r="AA3" s="4" t="str">
        <f>IF(Input!$V4=1,"Special match","")&amp;IF(Input!$W4=1, "/21 ","")&amp;IF(Input!$X4=1, "/18 ","")&amp;IF(Input!$Y4=1, "/16 ","")&amp;IF(Input!$Z4=1, "/14 ","")&amp;IF(Input!$AA4=1, "/11,5 ","")&amp;IF(Input!$AB4=1, "/10 ","")&amp;IF(Input!$AB4=1, "/7,5","")</f>
        <v xml:space="preserve">/11,5 </v>
      </c>
      <c r="AB3" s="4" t="str">
        <f>IF(Input!$AD4=1,"Rubber wheel coupling","")&amp;IF(Input!$AE4=1, "/Rubber block drive, with alu. ring","")&amp;IF(Input!$AF4=1, "/(High) flexible coupling","")</f>
        <v>Rubber wheel coupling</v>
      </c>
      <c r="AC3" s="4" t="str">
        <f>IF(Input!$AG4=1,"Mechanical-joint clutch","")&amp;IF(Input!$AH4=1, "/ Mechanical","")&amp;IF(Input!$AI4=1, "/ Electrical","")&amp;IF(Input!$AJ4=1, "/ Pneumatical","")</f>
        <v>Mechanical-joint clutch</v>
      </c>
      <c r="AD3" s="291" t="str">
        <f t="shared" ref="AD3:AD66" si="7">SUBSTITUTE($Z3,"/","",1)</f>
        <v>Without</v>
      </c>
      <c r="AE3" s="4" t="str">
        <f t="shared" ref="AE3:AE66" si="8">SUBSTITUTE($AA3,"/","",1)&amp;" inch"</f>
        <v>11,5  inch</v>
      </c>
      <c r="AF3" s="4" t="str">
        <f t="shared" ref="AF3:AF66" si="9">SUBSTITUTE($AB3,"/","",1)</f>
        <v>Rubber wheel coupling</v>
      </c>
      <c r="AG3" s="4" t="str">
        <f t="shared" ref="AG3:AG66" si="10">SUBSTITUTE($AC3,"/","",1)</f>
        <v>Mechanical-joint clutch</v>
      </c>
      <c r="AH3" s="4" t="str">
        <f>IF(Input!AK4=1,"Available","Not available")</f>
        <v>Not available</v>
      </c>
      <c r="AI3" s="4" t="str">
        <f>IF(Input!AL4="","",Input!AL4)</f>
        <v/>
      </c>
    </row>
    <row r="4" spans="1:37" x14ac:dyDescent="0.25">
      <c r="A4" s="4" t="str">
        <f>VLOOKUP(Input!A5, Variabelen!$A$2:$B$7,2,FALSE)</f>
        <v>MEDIUM/HEAVY DUTY GEARBOX</v>
      </c>
      <c r="B4" s="284" t="str">
        <f>Input!B5</f>
        <v>06</v>
      </c>
      <c r="C4" s="4" t="str">
        <f>IF(Input!C5="","",Input!C5)</f>
        <v/>
      </c>
      <c r="D4" s="297">
        <f>Input!F5</f>
        <v>3.5</v>
      </c>
      <c r="E4" s="298">
        <f>Input!G5</f>
        <v>6.0000000000000001E-3</v>
      </c>
      <c r="F4" s="4">
        <f>Input!D5</f>
        <v>1000</v>
      </c>
      <c r="G4" s="298">
        <f>Input!E5</f>
        <v>2100</v>
      </c>
      <c r="H4" s="298" t="str">
        <f t="shared" si="1"/>
        <v>1000-2100</v>
      </c>
      <c r="I4" s="298">
        <f t="shared" si="2"/>
        <v>1800</v>
      </c>
      <c r="J4" s="298">
        <f t="shared" si="3"/>
        <v>10.8</v>
      </c>
      <c r="K4" s="298">
        <f t="shared" si="4"/>
        <v>12.6</v>
      </c>
      <c r="L4" s="290" t="str">
        <f t="shared" si="0"/>
        <v/>
      </c>
      <c r="M4" s="290">
        <f t="shared" si="0"/>
        <v>7.2</v>
      </c>
      <c r="N4" s="290">
        <f t="shared" si="0"/>
        <v>9</v>
      </c>
      <c r="O4" s="290">
        <f t="shared" si="0"/>
        <v>10.8</v>
      </c>
      <c r="P4" s="290">
        <f t="shared" si="0"/>
        <v>12.6</v>
      </c>
      <c r="Q4" s="290" t="str">
        <f t="shared" si="0"/>
        <v/>
      </c>
      <c r="R4" s="298" t="str">
        <f>Input!I5</f>
        <v>350x316x482</v>
      </c>
      <c r="S4" s="298">
        <f>Input!J5</f>
        <v>58</v>
      </c>
      <c r="T4" s="298">
        <f>Input!K5</f>
        <v>124</v>
      </c>
      <c r="U4" s="298">
        <f>Input!L5</f>
        <v>1.8</v>
      </c>
      <c r="V4" s="4" t="str">
        <f>IF(Input!$M5=1,"Spec.","")&amp;IF(Input!$O5=1, "00","")&amp;IF(Input!$P5=1, "/0","")&amp;IF(Input!$Q5=1, "/1","")&amp;IF(Input!$R5=1, "/2","")&amp;IF(Input!$S5=1, "/3","")&amp;IF(Input!$T5=1, "/4","")&amp;IF(Input!$U5=1, "/5","")</f>
        <v/>
      </c>
      <c r="W4" s="4" t="str">
        <f>IF(Input!$V5=1,"Spec.","")&amp;IF(Input!$W5=1, "/21","")&amp;IF(Input!$X5=1, "/18","")&amp;IF(Input!$Y5=1, "/16","")&amp;IF(Input!$Z5=1, "/14","")&amp;IF(Input!$AA5=1, "/11,5","")&amp;IF(Input!$AB5=1, "/10","")&amp;IF(Input!$AB5=1,"/7,5","")</f>
        <v>/11,5</v>
      </c>
      <c r="X4" s="291" t="str">
        <f t="shared" si="5"/>
        <v/>
      </c>
      <c r="Y4" s="4" t="str">
        <f t="shared" si="6"/>
        <v>11,5</v>
      </c>
      <c r="Z4" s="4" t="str">
        <f>IF(Input!$M5=1,"Special match","")&amp;IF(Input!$N5=1, "/Without","")&amp;IF(Input!$O5=1, "/SAE-00","")&amp;IF(Input!$P5=1, "/SAE-0","")&amp;IF(Input!$Q5=1, "/SAE-1","")&amp;IF(Input!$R5=1, "/SAE-2","")&amp;IF(Input!$S5=1, "/SAE-3","")&amp;IF(Input!$T5=1, "/SAE-4","")&amp;IF(Input!$U5=1, "/SAE-5","")</f>
        <v>/Without</v>
      </c>
      <c r="AA4" s="4" t="str">
        <f>IF(Input!$V5=1,"Special match","")&amp;IF(Input!$W5=1, "/21 ","")&amp;IF(Input!$X5=1, "/18 ","")&amp;IF(Input!$Y5=1, "/16 ","")&amp;IF(Input!$Z5=1, "/14 ","")&amp;IF(Input!$AA5=1, "/11,5 ","")&amp;IF(Input!$AB5=1, "/10 ","")&amp;IF(Input!$AB5=1, "/7,5","")</f>
        <v xml:space="preserve">/11,5 </v>
      </c>
      <c r="AB4" s="4" t="str">
        <f>IF(Input!$AD5=1,"Rubber wheel coupling","")&amp;IF(Input!$AE5=1, "/Rubber block drive, with alu. ring","")&amp;IF(Input!$AF5=1, "/(High) flexible coupling","")</f>
        <v>Rubber wheel coupling</v>
      </c>
      <c r="AC4" s="4" t="str">
        <f>IF(Input!$AG5=1,"Mechanical-joint clutch","")&amp;IF(Input!$AH5=1, "/ Mechanical","")&amp;IF(Input!$AI5=1, "/ Electrical","")&amp;IF(Input!$AJ5=1, "/ Pneumatical","")</f>
        <v>Mechanical-joint clutch</v>
      </c>
      <c r="AD4" s="291" t="str">
        <f t="shared" si="7"/>
        <v>Without</v>
      </c>
      <c r="AE4" s="4" t="str">
        <f t="shared" si="8"/>
        <v>11,5  inch</v>
      </c>
      <c r="AF4" s="4" t="str">
        <f t="shared" si="9"/>
        <v>Rubber wheel coupling</v>
      </c>
      <c r="AG4" s="4" t="str">
        <f t="shared" si="10"/>
        <v>Mechanical-joint clutch</v>
      </c>
      <c r="AH4" s="4" t="str">
        <f>IF(Input!AK5=1,"Available","Not available")</f>
        <v>Not available</v>
      </c>
      <c r="AI4" s="4" t="str">
        <f>IF(Input!AL5="","",Input!AL5)</f>
        <v/>
      </c>
    </row>
    <row r="5" spans="1:37" x14ac:dyDescent="0.25">
      <c r="A5" s="4" t="str">
        <f>VLOOKUP(Input!A6, Variabelen!$A$2:$B$7,2,FALSE)</f>
        <v>MEDIUM/HEAVY DUTY GEARBOX</v>
      </c>
      <c r="B5" s="284" t="str">
        <f>Input!B6</f>
        <v>16A</v>
      </c>
      <c r="C5" s="4" t="str">
        <f>IF(Input!C6="","",Input!C6)</f>
        <v/>
      </c>
      <c r="D5" s="297">
        <f>Input!F6</f>
        <v>2.0699999999999998</v>
      </c>
      <c r="E5" s="298">
        <f>Input!G6</f>
        <v>1.6E-2</v>
      </c>
      <c r="F5" s="4">
        <f>Input!D6</f>
        <v>1000</v>
      </c>
      <c r="G5" s="298">
        <f>Input!E6</f>
        <v>2000</v>
      </c>
      <c r="H5" s="298" t="str">
        <f t="shared" si="1"/>
        <v>1000-2000</v>
      </c>
      <c r="I5" s="298">
        <f t="shared" si="2"/>
        <v>1800</v>
      </c>
      <c r="J5" s="298">
        <f t="shared" si="3"/>
        <v>28.8</v>
      </c>
      <c r="K5" s="298">
        <f t="shared" si="4"/>
        <v>32</v>
      </c>
      <c r="L5" s="290" t="str">
        <f t="shared" si="0"/>
        <v/>
      </c>
      <c r="M5" s="290">
        <f t="shared" si="0"/>
        <v>19.2</v>
      </c>
      <c r="N5" s="290">
        <f t="shared" si="0"/>
        <v>24</v>
      </c>
      <c r="O5" s="290">
        <f t="shared" si="0"/>
        <v>28.8</v>
      </c>
      <c r="P5" s="290" t="str">
        <f t="shared" si="0"/>
        <v/>
      </c>
      <c r="Q5" s="290" t="str">
        <f t="shared" si="0"/>
        <v/>
      </c>
      <c r="R5" s="298" t="str">
        <f>Input!I6</f>
        <v>422x325x563</v>
      </c>
      <c r="S5" s="298" t="str">
        <f>Input!J6</f>
        <v>84</v>
      </c>
      <c r="T5" s="298" t="str">
        <f>Input!K6</f>
        <v>135</v>
      </c>
      <c r="U5" s="298" t="str">
        <f>Input!L6</f>
        <v>3,5</v>
      </c>
      <c r="V5" s="4" t="str">
        <f>IF(Input!$M6=1,"Spec.","")&amp;IF(Input!$O6=1, "00","")&amp;IF(Input!$P6=1, "/0","")&amp;IF(Input!$Q6=1, "/1","")&amp;IF(Input!$R6=1, "/2","")&amp;IF(Input!$S6=1, "/3","")&amp;IF(Input!$T6=1, "/4","")&amp;IF(Input!$U6=1, "/5","")</f>
        <v/>
      </c>
      <c r="W5" s="4" t="str">
        <f>IF(Input!$V6=1,"Spec.","")&amp;IF(Input!$W6=1, "/21","")&amp;IF(Input!$X6=1, "/18","")&amp;IF(Input!$Y6=1, "/16","")&amp;IF(Input!$Z6=1, "/14","")&amp;IF(Input!$AA6=1, "/11,5","")&amp;IF(Input!$AB6=1, "/10","")&amp;IF(Input!$AB6=1,"/7,5","")</f>
        <v>/11,5</v>
      </c>
      <c r="X5" s="291" t="str">
        <f t="shared" si="5"/>
        <v/>
      </c>
      <c r="Y5" s="4" t="str">
        <f t="shared" si="6"/>
        <v>11,5</v>
      </c>
      <c r="Z5" s="4" t="str">
        <f>IF(Input!$M6=1,"Special match","")&amp;IF(Input!$N6=1, "/Without","")&amp;IF(Input!$O6=1, "/SAE-00","")&amp;IF(Input!$P6=1, "/SAE-0","")&amp;IF(Input!$Q6=1, "/SAE-1","")&amp;IF(Input!$R6=1, "/SAE-2","")&amp;IF(Input!$S6=1, "/SAE-3","")&amp;IF(Input!$T6=1, "/SAE-4","")&amp;IF(Input!$U6=1, "/SAE-5","")</f>
        <v>/Without</v>
      </c>
      <c r="AA5" s="4" t="str">
        <f>IF(Input!$V6=1,"Special match","")&amp;IF(Input!$W6=1, "/21 ","")&amp;IF(Input!$X6=1, "/18 ","")&amp;IF(Input!$Y6=1, "/16 ","")&amp;IF(Input!$Z6=1, "/14 ","")&amp;IF(Input!$AA6=1, "/11,5 ","")&amp;IF(Input!$AB6=1, "/10 ","")&amp;IF(Input!$AB6=1, "/7,5","")</f>
        <v xml:space="preserve">/11,5 </v>
      </c>
      <c r="AB5" s="4" t="str">
        <f>IF(Input!$AD6=1,"Rubber wheel coupling","")&amp;IF(Input!$AE6=1, "/Rubber block drive, with alu. ring","")&amp;IF(Input!$AF6=1, "/(High) flexible coupling","")</f>
        <v>Rubber wheel coupling</v>
      </c>
      <c r="AC5" s="4" t="str">
        <f>IF(Input!$AG6=1,"Mechanical-joint clutch","")&amp;IF(Input!$AH6=1, "/ Mechanical","")&amp;IF(Input!$AI6=1, "/ Electrical","")&amp;IF(Input!$AJ6=1, "/ Pneumatical","")</f>
        <v>Mechanical-joint clutch</v>
      </c>
      <c r="AD5" s="291" t="str">
        <f t="shared" si="7"/>
        <v>Without</v>
      </c>
      <c r="AE5" s="4" t="str">
        <f t="shared" si="8"/>
        <v>11,5  inch</v>
      </c>
      <c r="AF5" s="4" t="str">
        <f t="shared" si="9"/>
        <v>Rubber wheel coupling</v>
      </c>
      <c r="AG5" s="4" t="str">
        <f t="shared" si="10"/>
        <v>Mechanical-joint clutch</v>
      </c>
      <c r="AH5" s="4" t="str">
        <f>IF(Input!AK6=1,"Available","Not available")</f>
        <v>Not available</v>
      </c>
      <c r="AI5" s="4" t="str">
        <f>IF(Input!AL6="","",Input!AL6)</f>
        <v/>
      </c>
    </row>
    <row r="6" spans="1:37" x14ac:dyDescent="0.25">
      <c r="A6" s="4" t="str">
        <f>VLOOKUP(Input!A7, Variabelen!$A$2:$B$7,2,FALSE)</f>
        <v>MEDIUM/HEAVY DUTY GEARBOX</v>
      </c>
      <c r="B6" s="284" t="str">
        <f>Input!B7</f>
        <v>16A</v>
      </c>
      <c r="C6" s="4" t="str">
        <f>IF(Input!C7="","",Input!C7)</f>
        <v/>
      </c>
      <c r="D6" s="297">
        <f>Input!F7</f>
        <v>2.48</v>
      </c>
      <c r="E6" s="298">
        <f>Input!G7</f>
        <v>1.6E-2</v>
      </c>
      <c r="F6" s="4">
        <f>Input!D7</f>
        <v>1000</v>
      </c>
      <c r="G6" s="298">
        <f>Input!E7</f>
        <v>2000</v>
      </c>
      <c r="H6" s="298" t="str">
        <f t="shared" si="1"/>
        <v>1000-2000</v>
      </c>
      <c r="I6" s="298">
        <f t="shared" si="2"/>
        <v>1800</v>
      </c>
      <c r="J6" s="298">
        <f t="shared" si="3"/>
        <v>28.8</v>
      </c>
      <c r="K6" s="298">
        <f t="shared" si="4"/>
        <v>32</v>
      </c>
      <c r="L6" s="290" t="str">
        <f t="shared" si="0"/>
        <v/>
      </c>
      <c r="M6" s="290">
        <f t="shared" si="0"/>
        <v>19.2</v>
      </c>
      <c r="N6" s="290">
        <f t="shared" si="0"/>
        <v>24</v>
      </c>
      <c r="O6" s="290">
        <f t="shared" si="0"/>
        <v>28.8</v>
      </c>
      <c r="P6" s="290" t="str">
        <f t="shared" si="0"/>
        <v/>
      </c>
      <c r="Q6" s="290" t="str">
        <f t="shared" si="0"/>
        <v/>
      </c>
      <c r="R6" s="298" t="str">
        <f>Input!I7</f>
        <v>422x325x563</v>
      </c>
      <c r="S6" s="298" t="str">
        <f>Input!J7</f>
        <v>84</v>
      </c>
      <c r="T6" s="298" t="str">
        <f>Input!K7</f>
        <v>135</v>
      </c>
      <c r="U6" s="298" t="str">
        <f>Input!L7</f>
        <v>3,5</v>
      </c>
      <c r="V6" s="4" t="str">
        <f>IF(Input!$M7=1,"Spec.","")&amp;IF(Input!$O7=1, "00","")&amp;IF(Input!$P7=1, "/0","")&amp;IF(Input!$Q7=1, "/1","")&amp;IF(Input!$R7=1, "/2","")&amp;IF(Input!$S7=1, "/3","")&amp;IF(Input!$T7=1, "/4","")&amp;IF(Input!$U7=1, "/5","")</f>
        <v/>
      </c>
      <c r="W6" s="4" t="str">
        <f>IF(Input!$V7=1,"Spec.","")&amp;IF(Input!$W7=1, "/21","")&amp;IF(Input!$X7=1, "/18","")&amp;IF(Input!$Y7=1, "/16","")&amp;IF(Input!$Z7=1, "/14","")&amp;IF(Input!$AA7=1, "/11,5","")&amp;IF(Input!$AB7=1, "/10","")&amp;IF(Input!$AB7=1,"/7,5","")</f>
        <v>/11,5</v>
      </c>
      <c r="X6" s="291" t="str">
        <f t="shared" si="5"/>
        <v/>
      </c>
      <c r="Y6" s="4" t="str">
        <f t="shared" si="6"/>
        <v>11,5</v>
      </c>
      <c r="Z6" s="4" t="str">
        <f>IF(Input!$M7=1,"Special match","")&amp;IF(Input!$N7=1, "/Without","")&amp;IF(Input!$O7=1, "/SAE-00","")&amp;IF(Input!$P7=1, "/SAE-0","")&amp;IF(Input!$Q7=1, "/SAE-1","")&amp;IF(Input!$R7=1, "/SAE-2","")&amp;IF(Input!$S7=1, "/SAE-3","")&amp;IF(Input!$T7=1, "/SAE-4","")&amp;IF(Input!$U7=1, "/SAE-5","")</f>
        <v>/Without</v>
      </c>
      <c r="AA6" s="4" t="str">
        <f>IF(Input!$V7=1,"Special match","")&amp;IF(Input!$W7=1, "/21 ","")&amp;IF(Input!$X7=1, "/18 ","")&amp;IF(Input!$Y7=1, "/16 ","")&amp;IF(Input!$Z7=1, "/14 ","")&amp;IF(Input!$AA7=1, "/11,5 ","")&amp;IF(Input!$AB7=1, "/10 ","")&amp;IF(Input!$AB7=1, "/7,5","")</f>
        <v xml:space="preserve">/11,5 </v>
      </c>
      <c r="AB6" s="4" t="str">
        <f>IF(Input!$AD7=1,"Rubber wheel coupling","")&amp;IF(Input!$AE7=1, "/Rubber block drive, with alu. ring","")&amp;IF(Input!$AF7=1, "/(High) flexible coupling","")</f>
        <v>Rubber wheel coupling</v>
      </c>
      <c r="AC6" s="4" t="str">
        <f>IF(Input!$AG7=1,"Mechanical-joint clutch","")&amp;IF(Input!$AH7=1, "/ Mechanical","")&amp;IF(Input!$AI7=1, "/ Electrical","")&amp;IF(Input!$AJ7=1, "/ Pneumatical","")</f>
        <v>Mechanical-joint clutch</v>
      </c>
      <c r="AD6" s="291" t="str">
        <f t="shared" si="7"/>
        <v>Without</v>
      </c>
      <c r="AE6" s="4" t="str">
        <f t="shared" si="8"/>
        <v>11,5  inch</v>
      </c>
      <c r="AF6" s="4" t="str">
        <f t="shared" si="9"/>
        <v>Rubber wheel coupling</v>
      </c>
      <c r="AG6" s="4" t="str">
        <f t="shared" si="10"/>
        <v>Mechanical-joint clutch</v>
      </c>
      <c r="AH6" s="4" t="str">
        <f>IF(Input!AK7=1,"Available","Not available")</f>
        <v>Not available</v>
      </c>
      <c r="AI6" s="4" t="str">
        <f>IF(Input!AL7="","",Input!AL7)</f>
        <v/>
      </c>
    </row>
    <row r="7" spans="1:37" x14ac:dyDescent="0.25">
      <c r="A7" s="4" t="str">
        <f>VLOOKUP(Input!A8, Variabelen!$A$2:$B$7,2,FALSE)</f>
        <v>MEDIUM/HEAVY DUTY GEARBOX</v>
      </c>
      <c r="B7" s="284" t="str">
        <f>Input!B8</f>
        <v>16A</v>
      </c>
      <c r="C7" s="4" t="str">
        <f>IF(Input!C8="","",Input!C8)</f>
        <v/>
      </c>
      <c r="D7" s="297">
        <f>Input!F8</f>
        <v>2.95</v>
      </c>
      <c r="E7" s="298">
        <f>Input!G8</f>
        <v>1.6E-2</v>
      </c>
      <c r="F7" s="4">
        <f>Input!D8</f>
        <v>1000</v>
      </c>
      <c r="G7" s="298">
        <f>Input!E8</f>
        <v>2000</v>
      </c>
      <c r="H7" s="298" t="str">
        <f t="shared" si="1"/>
        <v>1000-2000</v>
      </c>
      <c r="I7" s="298">
        <f t="shared" si="2"/>
        <v>1800</v>
      </c>
      <c r="J7" s="298">
        <f t="shared" si="3"/>
        <v>28.8</v>
      </c>
      <c r="K7" s="298">
        <f t="shared" si="4"/>
        <v>32</v>
      </c>
      <c r="L7" s="290" t="str">
        <f t="shared" si="0"/>
        <v/>
      </c>
      <c r="M7" s="290">
        <f t="shared" si="0"/>
        <v>19.2</v>
      </c>
      <c r="N7" s="290">
        <f t="shared" si="0"/>
        <v>24</v>
      </c>
      <c r="O7" s="290">
        <f t="shared" si="0"/>
        <v>28.8</v>
      </c>
      <c r="P7" s="290" t="str">
        <f t="shared" si="0"/>
        <v/>
      </c>
      <c r="Q7" s="290" t="str">
        <f t="shared" si="0"/>
        <v/>
      </c>
      <c r="R7" s="298" t="str">
        <f>Input!I8</f>
        <v>422x325x563</v>
      </c>
      <c r="S7" s="298" t="str">
        <f>Input!J8</f>
        <v>84</v>
      </c>
      <c r="T7" s="298" t="str">
        <f>Input!K8</f>
        <v>135</v>
      </c>
      <c r="U7" s="298" t="str">
        <f>Input!L8</f>
        <v>3,5</v>
      </c>
      <c r="V7" s="4" t="str">
        <f>IF(Input!$M8=1,"Spec.","")&amp;IF(Input!$O8=1, "00","")&amp;IF(Input!$P8=1, "/0","")&amp;IF(Input!$Q8=1, "/1","")&amp;IF(Input!$R8=1, "/2","")&amp;IF(Input!$S8=1, "/3","")&amp;IF(Input!$T8=1, "/4","")&amp;IF(Input!$U8=1, "/5","")</f>
        <v/>
      </c>
      <c r="W7" s="4" t="str">
        <f>IF(Input!$V8=1,"Spec.","")&amp;IF(Input!$W8=1, "/21","")&amp;IF(Input!$X8=1, "/18","")&amp;IF(Input!$Y8=1, "/16","")&amp;IF(Input!$Z8=1, "/14","")&amp;IF(Input!$AA8=1, "/11,5","")&amp;IF(Input!$AB8=1, "/10","")&amp;IF(Input!$AB8=1,"/7,5","")</f>
        <v>/11,5</v>
      </c>
      <c r="X7" s="291" t="str">
        <f t="shared" si="5"/>
        <v/>
      </c>
      <c r="Y7" s="4" t="str">
        <f t="shared" si="6"/>
        <v>11,5</v>
      </c>
      <c r="Z7" s="4" t="str">
        <f>IF(Input!$M8=1,"Special match","")&amp;IF(Input!$N8=1, "/Without","")&amp;IF(Input!$O8=1, "/SAE-00","")&amp;IF(Input!$P8=1, "/SAE-0","")&amp;IF(Input!$Q8=1, "/SAE-1","")&amp;IF(Input!$R8=1, "/SAE-2","")&amp;IF(Input!$S8=1, "/SAE-3","")&amp;IF(Input!$T8=1, "/SAE-4","")&amp;IF(Input!$U8=1, "/SAE-5","")</f>
        <v>/Without</v>
      </c>
      <c r="AA7" s="4" t="str">
        <f>IF(Input!$V8=1,"Special match","")&amp;IF(Input!$W8=1, "/21 ","")&amp;IF(Input!$X8=1, "/18 ","")&amp;IF(Input!$Y8=1, "/16 ","")&amp;IF(Input!$Z8=1, "/14 ","")&amp;IF(Input!$AA8=1, "/11,5 ","")&amp;IF(Input!$AB8=1, "/10 ","")&amp;IF(Input!$AB8=1, "/7,5","")</f>
        <v xml:space="preserve">/11,5 </v>
      </c>
      <c r="AB7" s="4" t="str">
        <f>IF(Input!$AD8=1,"Rubber wheel coupling","")&amp;IF(Input!$AE8=1, "/Rubber block drive, with alu. ring","")&amp;IF(Input!$AF8=1, "/(High) flexible coupling","")</f>
        <v>Rubber wheel coupling</v>
      </c>
      <c r="AC7" s="4" t="str">
        <f>IF(Input!$AG8=1,"Mechanical-joint clutch","")&amp;IF(Input!$AH8=1, "/ Mechanical","")&amp;IF(Input!$AI8=1, "/ Electrical","")&amp;IF(Input!$AJ8=1, "/ Pneumatical","")</f>
        <v>Mechanical-joint clutch</v>
      </c>
      <c r="AD7" s="291" t="str">
        <f t="shared" si="7"/>
        <v>Without</v>
      </c>
      <c r="AE7" s="4" t="str">
        <f t="shared" si="8"/>
        <v>11,5  inch</v>
      </c>
      <c r="AF7" s="4" t="str">
        <f t="shared" si="9"/>
        <v>Rubber wheel coupling</v>
      </c>
      <c r="AG7" s="4" t="str">
        <f t="shared" si="10"/>
        <v>Mechanical-joint clutch</v>
      </c>
      <c r="AH7" s="4" t="str">
        <f>IF(Input!AK8=1,"Available","Not available")</f>
        <v>Not available</v>
      </c>
      <c r="AI7" s="4" t="str">
        <f>IF(Input!AL8="","",Input!AL8)</f>
        <v/>
      </c>
    </row>
    <row r="8" spans="1:37" x14ac:dyDescent="0.25">
      <c r="A8" s="4" t="str">
        <f>VLOOKUP(Input!A9, Variabelen!$A$2:$B$7,2,FALSE)</f>
        <v>MEDIUM/HEAVY DUTY GEARBOX</v>
      </c>
      <c r="B8" s="284" t="str">
        <f>Input!B9</f>
        <v>16A</v>
      </c>
      <c r="C8" s="4" t="str">
        <f>IF(Input!C9="","",Input!C9)</f>
        <v/>
      </c>
      <c r="D8" s="297">
        <f>Input!F9</f>
        <v>3.35</v>
      </c>
      <c r="E8" s="298">
        <f>Input!G9</f>
        <v>1.6E-2</v>
      </c>
      <c r="F8" s="4">
        <f>Input!D9</f>
        <v>1000</v>
      </c>
      <c r="G8" s="298">
        <f>Input!E9</f>
        <v>2000</v>
      </c>
      <c r="H8" s="298" t="str">
        <f t="shared" si="1"/>
        <v>1000-2000</v>
      </c>
      <c r="I8" s="298">
        <f t="shared" si="2"/>
        <v>1800</v>
      </c>
      <c r="J8" s="298">
        <f t="shared" si="3"/>
        <v>28.8</v>
      </c>
      <c r="K8" s="298">
        <f t="shared" si="4"/>
        <v>32</v>
      </c>
      <c r="L8" s="290" t="str">
        <f t="shared" si="0"/>
        <v/>
      </c>
      <c r="M8" s="290">
        <f t="shared" si="0"/>
        <v>19.2</v>
      </c>
      <c r="N8" s="290">
        <f t="shared" si="0"/>
        <v>24</v>
      </c>
      <c r="O8" s="290">
        <f t="shared" si="0"/>
        <v>28.8</v>
      </c>
      <c r="P8" s="290" t="str">
        <f t="shared" si="0"/>
        <v/>
      </c>
      <c r="Q8" s="290" t="str">
        <f t="shared" si="0"/>
        <v/>
      </c>
      <c r="R8" s="298" t="str">
        <f>Input!I9</f>
        <v>422x325x563</v>
      </c>
      <c r="S8" s="298" t="str">
        <f>Input!J9</f>
        <v>84</v>
      </c>
      <c r="T8" s="298" t="str">
        <f>Input!K9</f>
        <v>135</v>
      </c>
      <c r="U8" s="298" t="str">
        <f>Input!L9</f>
        <v>3,5</v>
      </c>
      <c r="V8" s="4" t="str">
        <f>IF(Input!$M9=1,"Spec.","")&amp;IF(Input!$O9=1, "00","")&amp;IF(Input!$P9=1, "/0","")&amp;IF(Input!$Q9=1, "/1","")&amp;IF(Input!$R9=1, "/2","")&amp;IF(Input!$S9=1, "/3","")&amp;IF(Input!$T9=1, "/4","")&amp;IF(Input!$U9=1, "/5","")</f>
        <v/>
      </c>
      <c r="W8" s="4" t="str">
        <f>IF(Input!$V9=1,"Spec.","")&amp;IF(Input!$W9=1, "/21","")&amp;IF(Input!$X9=1, "/18","")&amp;IF(Input!$Y9=1, "/16","")&amp;IF(Input!$Z9=1, "/14","")&amp;IF(Input!$AA9=1, "/11,5","")&amp;IF(Input!$AB9=1, "/10","")&amp;IF(Input!$AB9=1,"/7,5","")</f>
        <v>/11,5</v>
      </c>
      <c r="X8" s="291" t="str">
        <f t="shared" si="5"/>
        <v/>
      </c>
      <c r="Y8" s="4" t="str">
        <f t="shared" si="6"/>
        <v>11,5</v>
      </c>
      <c r="Z8" s="4" t="str">
        <f>IF(Input!$M9=1,"Special match","")&amp;IF(Input!$N9=1, "/Without","")&amp;IF(Input!$O9=1, "/SAE-00","")&amp;IF(Input!$P9=1, "/SAE-0","")&amp;IF(Input!$Q9=1, "/SAE-1","")&amp;IF(Input!$R9=1, "/SAE-2","")&amp;IF(Input!$S9=1, "/SAE-3","")&amp;IF(Input!$T9=1, "/SAE-4","")&amp;IF(Input!$U9=1, "/SAE-5","")</f>
        <v>/Without</v>
      </c>
      <c r="AA8" s="4" t="str">
        <f>IF(Input!$V9=1,"Special match","")&amp;IF(Input!$W9=1, "/21 ","")&amp;IF(Input!$X9=1, "/18 ","")&amp;IF(Input!$Y9=1, "/16 ","")&amp;IF(Input!$Z9=1, "/14 ","")&amp;IF(Input!$AA9=1, "/11,5 ","")&amp;IF(Input!$AB9=1, "/10 ","")&amp;IF(Input!$AB9=1, "/7,5","")</f>
        <v xml:space="preserve">/11,5 </v>
      </c>
      <c r="AB8" s="4" t="str">
        <f>IF(Input!$AD9=1,"Rubber wheel coupling","")&amp;IF(Input!$AE9=1, "/Rubber block drive, with alu. ring","")&amp;IF(Input!$AF9=1, "/(High) flexible coupling","")</f>
        <v>Rubber wheel coupling</v>
      </c>
      <c r="AC8" s="4" t="str">
        <f>IF(Input!$AG9=1,"Mechanical-joint clutch","")&amp;IF(Input!$AH9=1, "/ Mechanical","")&amp;IF(Input!$AI9=1, "/ Electrical","")&amp;IF(Input!$AJ9=1, "/ Pneumatical","")</f>
        <v>Mechanical-joint clutch</v>
      </c>
      <c r="AD8" s="291" t="str">
        <f t="shared" si="7"/>
        <v>Without</v>
      </c>
      <c r="AE8" s="4" t="str">
        <f t="shared" si="8"/>
        <v>11,5  inch</v>
      </c>
      <c r="AF8" s="4" t="str">
        <f t="shared" si="9"/>
        <v>Rubber wheel coupling</v>
      </c>
      <c r="AG8" s="4" t="str">
        <f t="shared" si="10"/>
        <v>Mechanical-joint clutch</v>
      </c>
      <c r="AH8" s="4" t="str">
        <f>IF(Input!AK9=1,"Available","Not available")</f>
        <v>Not available</v>
      </c>
      <c r="AI8" s="4" t="str">
        <f>IF(Input!AL9="","",Input!AL9)</f>
        <v/>
      </c>
    </row>
    <row r="9" spans="1:37" x14ac:dyDescent="0.25">
      <c r="A9" s="4" t="str">
        <f>VLOOKUP(Input!A10, Variabelen!$A$2:$B$7,2,FALSE)</f>
        <v>MEDIUM/HEAVY DUTY GEARBOX</v>
      </c>
      <c r="B9" s="284" t="str">
        <f>Input!B10</f>
        <v>16A</v>
      </c>
      <c r="C9" s="4" t="str">
        <f>IF(Input!C10="","",Input!C10)</f>
        <v/>
      </c>
      <c r="D9" s="297">
        <f>Input!F10</f>
        <v>3.83</v>
      </c>
      <c r="E9" s="298">
        <f>Input!G10</f>
        <v>1.6E-2</v>
      </c>
      <c r="F9" s="4">
        <f>Input!D10</f>
        <v>1000</v>
      </c>
      <c r="G9" s="298">
        <f>Input!E10</f>
        <v>2000</v>
      </c>
      <c r="H9" s="298" t="str">
        <f t="shared" si="1"/>
        <v>1000-2000</v>
      </c>
      <c r="I9" s="298">
        <f t="shared" si="2"/>
        <v>1800</v>
      </c>
      <c r="J9" s="298">
        <f t="shared" si="3"/>
        <v>28.8</v>
      </c>
      <c r="K9" s="298">
        <f t="shared" si="4"/>
        <v>32</v>
      </c>
      <c r="L9" s="290" t="str">
        <f t="shared" si="0"/>
        <v/>
      </c>
      <c r="M9" s="290">
        <f t="shared" si="0"/>
        <v>19.2</v>
      </c>
      <c r="N9" s="290">
        <f t="shared" si="0"/>
        <v>24</v>
      </c>
      <c r="O9" s="290">
        <f t="shared" si="0"/>
        <v>28.8</v>
      </c>
      <c r="P9" s="290" t="str">
        <f t="shared" si="0"/>
        <v/>
      </c>
      <c r="Q9" s="290" t="str">
        <f t="shared" si="0"/>
        <v/>
      </c>
      <c r="R9" s="298" t="str">
        <f>Input!I10</f>
        <v>422x325x563</v>
      </c>
      <c r="S9" s="298" t="str">
        <f>Input!J10</f>
        <v>84</v>
      </c>
      <c r="T9" s="298" t="str">
        <f>Input!K10</f>
        <v>135</v>
      </c>
      <c r="U9" s="298" t="str">
        <f>Input!L10</f>
        <v>3,5</v>
      </c>
      <c r="V9" s="4" t="str">
        <f>IF(Input!$M10=1,"Spec.","")&amp;IF(Input!$O10=1, "00","")&amp;IF(Input!$P10=1, "/0","")&amp;IF(Input!$Q10=1, "/1","")&amp;IF(Input!$R10=1, "/2","")&amp;IF(Input!$S10=1, "/3","")&amp;IF(Input!$T10=1, "/4","")&amp;IF(Input!$U10=1, "/5","")</f>
        <v/>
      </c>
      <c r="W9" s="4" t="str">
        <f>IF(Input!$V10=1,"Spec.","")&amp;IF(Input!$W10=1, "/21","")&amp;IF(Input!$X10=1, "/18","")&amp;IF(Input!$Y10=1, "/16","")&amp;IF(Input!$Z10=1, "/14","")&amp;IF(Input!$AA10=1, "/11,5","")&amp;IF(Input!$AB10=1, "/10","")&amp;IF(Input!$AB10=1,"/7,5","")</f>
        <v>/11,5</v>
      </c>
      <c r="X9" s="291" t="str">
        <f t="shared" si="5"/>
        <v/>
      </c>
      <c r="Y9" s="4" t="str">
        <f t="shared" si="6"/>
        <v>11,5</v>
      </c>
      <c r="Z9" s="4" t="str">
        <f>IF(Input!$M10=1,"Special match","")&amp;IF(Input!$N10=1, "/Without","")&amp;IF(Input!$O10=1, "/SAE-00","")&amp;IF(Input!$P10=1, "/SAE-0","")&amp;IF(Input!$Q10=1, "/SAE-1","")&amp;IF(Input!$R10=1, "/SAE-2","")&amp;IF(Input!$S10=1, "/SAE-3","")&amp;IF(Input!$T10=1, "/SAE-4","")&amp;IF(Input!$U10=1, "/SAE-5","")</f>
        <v>/Without</v>
      </c>
      <c r="AA9" s="4" t="str">
        <f>IF(Input!$V10=1,"Special match","")&amp;IF(Input!$W10=1, "/21 ","")&amp;IF(Input!$X10=1, "/18 ","")&amp;IF(Input!$Y10=1, "/16 ","")&amp;IF(Input!$Z10=1, "/14 ","")&amp;IF(Input!$AA10=1, "/11,5 ","")&amp;IF(Input!$AB10=1, "/10 ","")&amp;IF(Input!$AB10=1, "/7,5","")</f>
        <v xml:space="preserve">/11,5 </v>
      </c>
      <c r="AB9" s="4" t="str">
        <f>IF(Input!$AD10=1,"Rubber wheel coupling","")&amp;IF(Input!$AE10=1, "/Rubber block drive, with alu. ring","")&amp;IF(Input!$AF10=1, "/(High) flexible coupling","")</f>
        <v>Rubber wheel coupling</v>
      </c>
      <c r="AC9" s="4" t="str">
        <f>IF(Input!$AG10=1,"Mechanical-joint clutch","")&amp;IF(Input!$AH10=1, "/ Mechanical","")&amp;IF(Input!$AI10=1, "/ Electrical","")&amp;IF(Input!$AJ10=1, "/ Pneumatical","")</f>
        <v>Mechanical-joint clutch</v>
      </c>
      <c r="AD9" s="291" t="str">
        <f t="shared" si="7"/>
        <v>Without</v>
      </c>
      <c r="AE9" s="4" t="str">
        <f t="shared" si="8"/>
        <v>11,5  inch</v>
      </c>
      <c r="AF9" s="4" t="str">
        <f t="shared" si="9"/>
        <v>Rubber wheel coupling</v>
      </c>
      <c r="AG9" s="4" t="str">
        <f t="shared" si="10"/>
        <v>Mechanical-joint clutch</v>
      </c>
      <c r="AH9" s="4" t="str">
        <f>IF(Input!AK10=1,"Available","Not available")</f>
        <v>Not available</v>
      </c>
      <c r="AI9" s="4" t="str">
        <f>IF(Input!AL10="","",Input!AL10)</f>
        <v/>
      </c>
    </row>
    <row r="10" spans="1:37" x14ac:dyDescent="0.25">
      <c r="A10" s="4" t="str">
        <f>VLOOKUP(Input!A11, Variabelen!$A$2:$B$7,2,FALSE)</f>
        <v>MEDIUM/HEAVY DUTY GEARBOX</v>
      </c>
      <c r="B10" s="284" t="str">
        <f>Input!B11</f>
        <v>26</v>
      </c>
      <c r="C10" s="4" t="str">
        <f>IF(Input!C11="","",Input!C11)</f>
        <v/>
      </c>
      <c r="D10" s="297">
        <f>Input!F11</f>
        <v>2.48</v>
      </c>
      <c r="E10" s="298">
        <f>Input!G11</f>
        <v>2.7E-2</v>
      </c>
      <c r="F10" s="4">
        <f>Input!D11</f>
        <v>1500</v>
      </c>
      <c r="G10" s="298">
        <f>Input!E11</f>
        <v>2500</v>
      </c>
      <c r="H10" s="298" t="str">
        <f t="shared" si="1"/>
        <v>1500-2500</v>
      </c>
      <c r="I10" s="298">
        <f t="shared" si="2"/>
        <v>1800</v>
      </c>
      <c r="J10" s="298">
        <f t="shared" si="3"/>
        <v>48.6</v>
      </c>
      <c r="K10" s="298">
        <f t="shared" si="4"/>
        <v>67.5</v>
      </c>
      <c r="L10" s="290" t="str">
        <f t="shared" si="0"/>
        <v/>
      </c>
      <c r="M10" s="290" t="str">
        <f t="shared" si="0"/>
        <v/>
      </c>
      <c r="N10" s="290">
        <f t="shared" si="0"/>
        <v>40.5</v>
      </c>
      <c r="O10" s="290">
        <f t="shared" si="0"/>
        <v>48.6</v>
      </c>
      <c r="P10" s="290">
        <f t="shared" si="0"/>
        <v>56.7</v>
      </c>
      <c r="Q10" s="290">
        <f t="shared" si="0"/>
        <v>67.5</v>
      </c>
      <c r="R10" s="298" t="str">
        <f>Input!I11</f>
        <v>473,5x365x830</v>
      </c>
      <c r="S10" s="298" t="str">
        <f>Input!J11</f>
        <v>92</v>
      </c>
      <c r="T10" s="298" t="str">
        <f>Input!K11</f>
        <v>135</v>
      </c>
      <c r="U10" s="298" t="str">
        <f>Input!L11</f>
        <v>5,0</v>
      </c>
      <c r="V10" s="4" t="str">
        <f>IF(Input!$M11=1,"Spec.","")&amp;IF(Input!$O11=1, "00","")&amp;IF(Input!$P11=1, "/0","")&amp;IF(Input!$Q11=1, "/1","")&amp;IF(Input!$R11=1, "/2","")&amp;IF(Input!$S11=1, "/3","")&amp;IF(Input!$T11=1, "/4","")&amp;IF(Input!$U11=1, "/5","")</f>
        <v/>
      </c>
      <c r="W10" s="4" t="str">
        <f>IF(Input!$V11=1,"Spec.","")&amp;IF(Input!$W11=1, "/21","")&amp;IF(Input!$X11=1, "/18","")&amp;IF(Input!$Y11=1, "/16","")&amp;IF(Input!$Z11=1, "/14","")&amp;IF(Input!$AA11=1, "/11,5","")&amp;IF(Input!$AB11=1, "/10","")&amp;IF(Input!$AB11=1,"/7,5","")</f>
        <v>/11,5</v>
      </c>
      <c r="X10" s="291" t="str">
        <f t="shared" si="5"/>
        <v/>
      </c>
      <c r="Y10" s="4" t="str">
        <f t="shared" si="6"/>
        <v>11,5</v>
      </c>
      <c r="Z10" s="4" t="str">
        <f>IF(Input!$M11=1,"Special match","")&amp;IF(Input!$N11=1, "/Without","")&amp;IF(Input!$O11=1, "/SAE-00","")&amp;IF(Input!$P11=1, "/SAE-0","")&amp;IF(Input!$Q11=1, "/SAE-1","")&amp;IF(Input!$R11=1, "/SAE-2","")&amp;IF(Input!$S11=1, "/SAE-3","")&amp;IF(Input!$T11=1, "/SAE-4","")&amp;IF(Input!$U11=1, "/SAE-5","")</f>
        <v>/Without</v>
      </c>
      <c r="AA10" s="4" t="str">
        <f>IF(Input!$V11=1,"Special match","")&amp;IF(Input!$W11=1, "/21 ","")&amp;IF(Input!$X11=1, "/18 ","")&amp;IF(Input!$Y11=1, "/16 ","")&amp;IF(Input!$Z11=1, "/14 ","")&amp;IF(Input!$AA11=1, "/11,5 ","")&amp;IF(Input!$AB11=1, "/10 ","")&amp;IF(Input!$AB11=1, "/7,5","")</f>
        <v xml:space="preserve">/11,5 </v>
      </c>
      <c r="AB10" s="4" t="str">
        <f>IF(Input!$AD11=1,"Rubber wheel coupling","")&amp;IF(Input!$AE11=1, "/Rubber block drive, with alu. ring","")&amp;IF(Input!$AF11=1, "/(High) flexible coupling","")</f>
        <v>Rubber wheel coupling</v>
      </c>
      <c r="AC10" s="4" t="str">
        <f>IF(Input!$AG11=1,"Mechanical-joint clutch","")&amp;IF(Input!$AH11=1, "/ Mechanical","")&amp;IF(Input!$AI11=1, "/ Electrical","")&amp;IF(Input!$AJ11=1, "/ Pneumatical","")</f>
        <v>Mechanical-joint clutch</v>
      </c>
      <c r="AD10" s="291" t="str">
        <f t="shared" si="7"/>
        <v>Without</v>
      </c>
      <c r="AE10" s="4" t="str">
        <f t="shared" si="8"/>
        <v>11,5  inch</v>
      </c>
      <c r="AF10" s="4" t="str">
        <f t="shared" si="9"/>
        <v>Rubber wheel coupling</v>
      </c>
      <c r="AG10" s="4" t="str">
        <f t="shared" si="10"/>
        <v>Mechanical-joint clutch</v>
      </c>
      <c r="AH10" s="4" t="str">
        <f>IF(Input!AK11=1,"Available","Not available")</f>
        <v>Not available</v>
      </c>
      <c r="AI10" s="4" t="str">
        <f>IF(Input!AL11="","",Input!AL11)</f>
        <v/>
      </c>
    </row>
    <row r="11" spans="1:37" x14ac:dyDescent="0.25">
      <c r="A11" s="4" t="str">
        <f>VLOOKUP(Input!A12, Variabelen!$A$2:$B$7,2,FALSE)</f>
        <v>MEDIUM/HEAVY DUTY GEARBOX</v>
      </c>
      <c r="B11" s="284" t="str">
        <f>Input!B12</f>
        <v>26</v>
      </c>
      <c r="C11" s="4" t="str">
        <f>IF(Input!C12="","",Input!C12)</f>
        <v/>
      </c>
      <c r="D11" s="297">
        <f>Input!F12</f>
        <v>2.95</v>
      </c>
      <c r="E11" s="298">
        <f>Input!G12</f>
        <v>2.7E-2</v>
      </c>
      <c r="F11" s="4">
        <f>Input!D12</f>
        <v>1500</v>
      </c>
      <c r="G11" s="298">
        <f>Input!E12</f>
        <v>2500</v>
      </c>
      <c r="H11" s="298" t="str">
        <f t="shared" si="1"/>
        <v>1500-2500</v>
      </c>
      <c r="I11" s="298">
        <f t="shared" si="2"/>
        <v>1800</v>
      </c>
      <c r="J11" s="298">
        <f t="shared" si="3"/>
        <v>48.6</v>
      </c>
      <c r="K11" s="298">
        <f t="shared" si="4"/>
        <v>67.5</v>
      </c>
      <c r="L11" s="290" t="str">
        <f t="shared" si="0"/>
        <v/>
      </c>
      <c r="M11" s="290" t="str">
        <f t="shared" si="0"/>
        <v/>
      </c>
      <c r="N11" s="290">
        <f t="shared" si="0"/>
        <v>40.5</v>
      </c>
      <c r="O11" s="290">
        <f t="shared" si="0"/>
        <v>48.6</v>
      </c>
      <c r="P11" s="290">
        <f t="shared" si="0"/>
        <v>56.7</v>
      </c>
      <c r="Q11" s="290">
        <f t="shared" si="0"/>
        <v>67.5</v>
      </c>
      <c r="R11" s="298" t="str">
        <f>Input!I12</f>
        <v>473,5x365x830</v>
      </c>
      <c r="S11" s="298" t="str">
        <f>Input!J12</f>
        <v>92</v>
      </c>
      <c r="T11" s="298" t="str">
        <f>Input!K12</f>
        <v>135</v>
      </c>
      <c r="U11" s="298" t="str">
        <f>Input!L12</f>
        <v>5,0</v>
      </c>
      <c r="V11" s="4" t="str">
        <f>IF(Input!$M12=1,"Spec.","")&amp;IF(Input!$O12=1, "00","")&amp;IF(Input!$P12=1, "/0","")&amp;IF(Input!$Q12=1, "/1","")&amp;IF(Input!$R12=1, "/2","")&amp;IF(Input!$S12=1, "/3","")&amp;IF(Input!$T12=1, "/4","")&amp;IF(Input!$U12=1, "/5","")</f>
        <v/>
      </c>
      <c r="W11" s="4" t="str">
        <f>IF(Input!$V12=1,"Spec.","")&amp;IF(Input!$W12=1, "/21","")&amp;IF(Input!$X12=1, "/18","")&amp;IF(Input!$Y12=1, "/16","")&amp;IF(Input!$Z12=1, "/14","")&amp;IF(Input!$AA12=1, "/11,5","")&amp;IF(Input!$AB12=1, "/10","")&amp;IF(Input!$AB12=1,"/7,5","")</f>
        <v>/11,5</v>
      </c>
      <c r="X11" s="291" t="str">
        <f t="shared" si="5"/>
        <v/>
      </c>
      <c r="Y11" s="4" t="str">
        <f t="shared" si="6"/>
        <v>11,5</v>
      </c>
      <c r="Z11" s="4" t="str">
        <f>IF(Input!$M12=1,"Special match","")&amp;IF(Input!$N12=1, "/Without","")&amp;IF(Input!$O12=1, "/SAE-00","")&amp;IF(Input!$P12=1, "/SAE-0","")&amp;IF(Input!$Q12=1, "/SAE-1","")&amp;IF(Input!$R12=1, "/SAE-2","")&amp;IF(Input!$S12=1, "/SAE-3","")&amp;IF(Input!$T12=1, "/SAE-4","")&amp;IF(Input!$U12=1, "/SAE-5","")</f>
        <v>/Without</v>
      </c>
      <c r="AA11" s="4" t="str">
        <f>IF(Input!$V12=1,"Special match","")&amp;IF(Input!$W12=1, "/21 ","")&amp;IF(Input!$X12=1, "/18 ","")&amp;IF(Input!$Y12=1, "/16 ","")&amp;IF(Input!$Z12=1, "/14 ","")&amp;IF(Input!$AA12=1, "/11,5 ","")&amp;IF(Input!$AB12=1, "/10 ","")&amp;IF(Input!$AB12=1, "/7,5","")</f>
        <v xml:space="preserve">/11,5 </v>
      </c>
      <c r="AB11" s="4" t="str">
        <f>IF(Input!$AD12=1,"Rubber wheel coupling","")&amp;IF(Input!$AE12=1, "/Rubber block drive, with alu. ring","")&amp;IF(Input!$AF12=1, "/(High) flexible coupling","")</f>
        <v>Rubber wheel coupling</v>
      </c>
      <c r="AC11" s="4" t="str">
        <f>IF(Input!$AG12=1,"Mechanical-joint clutch","")&amp;IF(Input!$AH12=1, "/ Mechanical","")&amp;IF(Input!$AI12=1, "/ Electrical","")&amp;IF(Input!$AJ12=1, "/ Pneumatical","")</f>
        <v>Mechanical-joint clutch</v>
      </c>
      <c r="AD11" s="291" t="str">
        <f t="shared" si="7"/>
        <v>Without</v>
      </c>
      <c r="AE11" s="4" t="str">
        <f t="shared" si="8"/>
        <v>11,5  inch</v>
      </c>
      <c r="AF11" s="4" t="str">
        <f t="shared" si="9"/>
        <v>Rubber wheel coupling</v>
      </c>
      <c r="AG11" s="4" t="str">
        <f t="shared" si="10"/>
        <v>Mechanical-joint clutch</v>
      </c>
      <c r="AH11" s="4" t="str">
        <f>IF(Input!AK12=1,"Available","Not available")</f>
        <v>Not available</v>
      </c>
      <c r="AI11" s="4" t="str">
        <f>IF(Input!AL12="","",Input!AL12)</f>
        <v/>
      </c>
    </row>
    <row r="12" spans="1:37" x14ac:dyDescent="0.25">
      <c r="A12" s="4" t="str">
        <f>VLOOKUP(Input!A13, Variabelen!$A$2:$B$7,2,FALSE)</f>
        <v>MEDIUM/HEAVY DUTY GEARBOX</v>
      </c>
      <c r="B12" s="284" t="str">
        <f>Input!B13</f>
        <v>26</v>
      </c>
      <c r="C12" s="4" t="str">
        <f>IF(Input!C13="","",Input!C13)</f>
        <v/>
      </c>
      <c r="D12" s="297">
        <f>Input!F13</f>
        <v>3.35</v>
      </c>
      <c r="E12" s="298">
        <f>Input!G13</f>
        <v>2.5999999999999999E-2</v>
      </c>
      <c r="F12" s="4">
        <f>Input!D13</f>
        <v>1500</v>
      </c>
      <c r="G12" s="298">
        <f>Input!E13</f>
        <v>2500</v>
      </c>
      <c r="H12" s="298" t="str">
        <f t="shared" si="1"/>
        <v>1500-2500</v>
      </c>
      <c r="I12" s="298">
        <f t="shared" si="2"/>
        <v>1800</v>
      </c>
      <c r="J12" s="298">
        <f t="shared" si="3"/>
        <v>46.8</v>
      </c>
      <c r="K12" s="298">
        <f t="shared" si="4"/>
        <v>65</v>
      </c>
      <c r="L12" s="290" t="str">
        <f t="shared" ref="L12:Q21" si="11">IF(AND(L$1&gt;=$F12,L$1&lt;=$G12),L$1*$E12,"")</f>
        <v/>
      </c>
      <c r="M12" s="290" t="str">
        <f t="shared" si="11"/>
        <v/>
      </c>
      <c r="N12" s="290">
        <f t="shared" si="11"/>
        <v>39</v>
      </c>
      <c r="O12" s="290">
        <f t="shared" si="11"/>
        <v>46.8</v>
      </c>
      <c r="P12" s="290">
        <f t="shared" si="11"/>
        <v>54.599999999999994</v>
      </c>
      <c r="Q12" s="290">
        <f t="shared" si="11"/>
        <v>65</v>
      </c>
      <c r="R12" s="298" t="str">
        <f>Input!I13</f>
        <v>473,5x365x830</v>
      </c>
      <c r="S12" s="298" t="str">
        <f>Input!J13</f>
        <v>92</v>
      </c>
      <c r="T12" s="298" t="str">
        <f>Input!K13</f>
        <v>135</v>
      </c>
      <c r="U12" s="298" t="str">
        <f>Input!L13</f>
        <v>5,0</v>
      </c>
      <c r="V12" s="4" t="str">
        <f>IF(Input!$M13=1,"Spec.","")&amp;IF(Input!$O13=1, "00","")&amp;IF(Input!$P13=1, "/0","")&amp;IF(Input!$Q13=1, "/1","")&amp;IF(Input!$R13=1, "/2","")&amp;IF(Input!$S13=1, "/3","")&amp;IF(Input!$T13=1, "/4","")&amp;IF(Input!$U13=1, "/5","")</f>
        <v/>
      </c>
      <c r="W12" s="4" t="str">
        <f>IF(Input!$V13=1,"Spec.","")&amp;IF(Input!$W13=1, "/21","")&amp;IF(Input!$X13=1, "/18","")&amp;IF(Input!$Y13=1, "/16","")&amp;IF(Input!$Z13=1, "/14","")&amp;IF(Input!$AA13=1, "/11,5","")&amp;IF(Input!$AB13=1, "/10","")&amp;IF(Input!$AB13=1,"/7,5","")</f>
        <v>/11,5</v>
      </c>
      <c r="X12" s="291" t="str">
        <f t="shared" si="5"/>
        <v/>
      </c>
      <c r="Y12" s="4" t="str">
        <f t="shared" si="6"/>
        <v>11,5</v>
      </c>
      <c r="Z12" s="4" t="str">
        <f>IF(Input!$M13=1,"Special match","")&amp;IF(Input!$N13=1, "/Without","")&amp;IF(Input!$O13=1, "/SAE-00","")&amp;IF(Input!$P13=1, "/SAE-0","")&amp;IF(Input!$Q13=1, "/SAE-1","")&amp;IF(Input!$R13=1, "/SAE-2","")&amp;IF(Input!$S13=1, "/SAE-3","")&amp;IF(Input!$T13=1, "/SAE-4","")&amp;IF(Input!$U13=1, "/SAE-5","")</f>
        <v>/Without</v>
      </c>
      <c r="AA12" s="4" t="str">
        <f>IF(Input!$V13=1,"Special match","")&amp;IF(Input!$W13=1, "/21 ","")&amp;IF(Input!$X13=1, "/18 ","")&amp;IF(Input!$Y13=1, "/16 ","")&amp;IF(Input!$Z13=1, "/14 ","")&amp;IF(Input!$AA13=1, "/11,5 ","")&amp;IF(Input!$AB13=1, "/10 ","")&amp;IF(Input!$AB13=1, "/7,5","")</f>
        <v xml:space="preserve">/11,5 </v>
      </c>
      <c r="AB12" s="4" t="str">
        <f>IF(Input!$AD13=1,"Rubber wheel coupling","")&amp;IF(Input!$AE13=1, "/Rubber block drive, with alu. ring","")&amp;IF(Input!$AF13=1, "/(High) flexible coupling","")</f>
        <v>Rubber wheel coupling</v>
      </c>
      <c r="AC12" s="4" t="str">
        <f>IF(Input!$AG13=1,"Mechanical-joint clutch","")&amp;IF(Input!$AH13=1, "/ Mechanical","")&amp;IF(Input!$AI13=1, "/ Electrical","")&amp;IF(Input!$AJ13=1, "/ Pneumatical","")</f>
        <v>Mechanical-joint clutch</v>
      </c>
      <c r="AD12" s="291" t="str">
        <f t="shared" si="7"/>
        <v>Without</v>
      </c>
      <c r="AE12" s="4" t="str">
        <f t="shared" si="8"/>
        <v>11,5  inch</v>
      </c>
      <c r="AF12" s="4" t="str">
        <f t="shared" si="9"/>
        <v>Rubber wheel coupling</v>
      </c>
      <c r="AG12" s="4" t="str">
        <f t="shared" si="10"/>
        <v>Mechanical-joint clutch</v>
      </c>
      <c r="AH12" s="4" t="str">
        <f>IF(Input!AK13=1,"Available","Not available")</f>
        <v>Not available</v>
      </c>
      <c r="AI12" s="4" t="str">
        <f>IF(Input!AL13="","",Input!AL13)</f>
        <v/>
      </c>
    </row>
    <row r="13" spans="1:37" x14ac:dyDescent="0.25">
      <c r="A13" s="4" t="str">
        <f>VLOOKUP(Input!A14, Variabelen!$A$2:$B$7,2,FALSE)</f>
        <v>MEDIUM/HEAVY DUTY GEARBOX</v>
      </c>
      <c r="B13" s="284" t="str">
        <f>Input!B14</f>
        <v>26</v>
      </c>
      <c r="C13" s="4" t="str">
        <f>IF(Input!C14="","",Input!C14)</f>
        <v/>
      </c>
      <c r="D13" s="297">
        <f>Input!F14</f>
        <v>3.83</v>
      </c>
      <c r="E13" s="298">
        <f>Input!G14</f>
        <v>2.4E-2</v>
      </c>
      <c r="F13" s="4">
        <f>Input!D14</f>
        <v>1500</v>
      </c>
      <c r="G13" s="298">
        <f>Input!E14</f>
        <v>2500</v>
      </c>
      <c r="H13" s="298" t="str">
        <f t="shared" si="1"/>
        <v>1500-2500</v>
      </c>
      <c r="I13" s="298">
        <f t="shared" si="2"/>
        <v>1800</v>
      </c>
      <c r="J13" s="298">
        <f t="shared" si="3"/>
        <v>43.2</v>
      </c>
      <c r="K13" s="298">
        <f t="shared" si="4"/>
        <v>60</v>
      </c>
      <c r="L13" s="290" t="str">
        <f t="shared" si="11"/>
        <v/>
      </c>
      <c r="M13" s="290" t="str">
        <f t="shared" si="11"/>
        <v/>
      </c>
      <c r="N13" s="290">
        <f t="shared" si="11"/>
        <v>36</v>
      </c>
      <c r="O13" s="290">
        <f t="shared" si="11"/>
        <v>43.2</v>
      </c>
      <c r="P13" s="290">
        <f t="shared" si="11"/>
        <v>50.4</v>
      </c>
      <c r="Q13" s="290">
        <f t="shared" si="11"/>
        <v>60</v>
      </c>
      <c r="R13" s="298" t="str">
        <f>Input!I14</f>
        <v>473,5x365x830</v>
      </c>
      <c r="S13" s="298" t="str">
        <f>Input!J14</f>
        <v>92</v>
      </c>
      <c r="T13" s="298" t="str">
        <f>Input!K14</f>
        <v>135</v>
      </c>
      <c r="U13" s="298" t="str">
        <f>Input!L14</f>
        <v>5,0</v>
      </c>
      <c r="V13" s="4" t="str">
        <f>IF(Input!$M14=1,"Spec.","")&amp;IF(Input!$O14=1, "00","")&amp;IF(Input!$P14=1, "/0","")&amp;IF(Input!$Q14=1, "/1","")&amp;IF(Input!$R14=1, "/2","")&amp;IF(Input!$S14=1, "/3","")&amp;IF(Input!$T14=1, "/4","")&amp;IF(Input!$U14=1, "/5","")</f>
        <v/>
      </c>
      <c r="W13" s="4" t="str">
        <f>IF(Input!$V14=1,"Spec.","")&amp;IF(Input!$W14=1, "/21","")&amp;IF(Input!$X14=1, "/18","")&amp;IF(Input!$Y14=1, "/16","")&amp;IF(Input!$Z14=1, "/14","")&amp;IF(Input!$AA14=1, "/11,5","")&amp;IF(Input!$AB14=1, "/10","")&amp;IF(Input!$AB14=1,"/7,5","")</f>
        <v>/11,5</v>
      </c>
      <c r="X13" s="291" t="str">
        <f t="shared" si="5"/>
        <v/>
      </c>
      <c r="Y13" s="4" t="str">
        <f t="shared" si="6"/>
        <v>11,5</v>
      </c>
      <c r="Z13" s="4" t="str">
        <f>IF(Input!$M14=1,"Special match","")&amp;IF(Input!$N14=1, "/Without","")&amp;IF(Input!$O14=1, "/SAE-00","")&amp;IF(Input!$P14=1, "/SAE-0","")&amp;IF(Input!$Q14=1, "/SAE-1","")&amp;IF(Input!$R14=1, "/SAE-2","")&amp;IF(Input!$S14=1, "/SAE-3","")&amp;IF(Input!$T14=1, "/SAE-4","")&amp;IF(Input!$U14=1, "/SAE-5","")</f>
        <v>/Without</v>
      </c>
      <c r="AA13" s="4" t="str">
        <f>IF(Input!$V14=1,"Special match","")&amp;IF(Input!$W14=1, "/21 ","")&amp;IF(Input!$X14=1, "/18 ","")&amp;IF(Input!$Y14=1, "/16 ","")&amp;IF(Input!$Z14=1, "/14 ","")&amp;IF(Input!$AA14=1, "/11,5 ","")&amp;IF(Input!$AB14=1, "/10 ","")&amp;IF(Input!$AB14=1, "/7,5","")</f>
        <v xml:space="preserve">/11,5 </v>
      </c>
      <c r="AB13" s="4" t="str">
        <f>IF(Input!$AD14=1,"Rubber wheel coupling","")&amp;IF(Input!$AE14=1, "/Rubber block drive, with alu. ring","")&amp;IF(Input!$AF14=1, "/(High) flexible coupling","")</f>
        <v>Rubber wheel coupling</v>
      </c>
      <c r="AC13" s="4" t="str">
        <f>IF(Input!$AG14=1,"Mechanical-joint clutch","")&amp;IF(Input!$AH14=1, "/ Mechanical","")&amp;IF(Input!$AI14=1, "/ Electrical","")&amp;IF(Input!$AJ14=1, "/ Pneumatical","")</f>
        <v>Mechanical-joint clutch</v>
      </c>
      <c r="AD13" s="291" t="str">
        <f t="shared" si="7"/>
        <v>Without</v>
      </c>
      <c r="AE13" s="4" t="str">
        <f t="shared" si="8"/>
        <v>11,5  inch</v>
      </c>
      <c r="AF13" s="4" t="str">
        <f t="shared" si="9"/>
        <v>Rubber wheel coupling</v>
      </c>
      <c r="AG13" s="4" t="str">
        <f t="shared" si="10"/>
        <v>Mechanical-joint clutch</v>
      </c>
      <c r="AH13" s="4" t="str">
        <f>IF(Input!AK14=1,"Available","Not available")</f>
        <v>Not available</v>
      </c>
      <c r="AI13" s="4" t="str">
        <f>IF(Input!AL14="","",Input!AL14)</f>
        <v/>
      </c>
    </row>
    <row r="14" spans="1:37" x14ac:dyDescent="0.25">
      <c r="A14" s="4" t="str">
        <f>VLOOKUP(Input!A15, Variabelen!$A$2:$B$7,2,FALSE)</f>
        <v>MEDIUM/HEAVY DUTY GEARBOX</v>
      </c>
      <c r="B14" s="284" t="str">
        <f>Input!B15</f>
        <v>26</v>
      </c>
      <c r="C14" s="4" t="str">
        <f>IF(Input!C15="","",Input!C15)</f>
        <v/>
      </c>
      <c r="D14" s="297">
        <f>Input!F15</f>
        <v>4.47</v>
      </c>
      <c r="E14" s="298">
        <f>Input!G15</f>
        <v>0.02</v>
      </c>
      <c r="F14" s="4">
        <f>Input!D15</f>
        <v>1500</v>
      </c>
      <c r="G14" s="298">
        <f>Input!E15</f>
        <v>2500</v>
      </c>
      <c r="H14" s="298" t="str">
        <f t="shared" si="1"/>
        <v>1500-2500</v>
      </c>
      <c r="I14" s="298">
        <f t="shared" si="2"/>
        <v>1800</v>
      </c>
      <c r="J14" s="298">
        <f t="shared" si="3"/>
        <v>36</v>
      </c>
      <c r="K14" s="298">
        <f t="shared" si="4"/>
        <v>50</v>
      </c>
      <c r="L14" s="290" t="str">
        <f t="shared" si="11"/>
        <v/>
      </c>
      <c r="M14" s="290" t="str">
        <f t="shared" si="11"/>
        <v/>
      </c>
      <c r="N14" s="290">
        <f t="shared" si="11"/>
        <v>30</v>
      </c>
      <c r="O14" s="290">
        <f t="shared" si="11"/>
        <v>36</v>
      </c>
      <c r="P14" s="290">
        <f t="shared" si="11"/>
        <v>42</v>
      </c>
      <c r="Q14" s="290">
        <f t="shared" si="11"/>
        <v>50</v>
      </c>
      <c r="R14" s="298" t="str">
        <f>Input!I15</f>
        <v>473,5x365x830</v>
      </c>
      <c r="S14" s="298" t="str">
        <f>Input!J15</f>
        <v>92</v>
      </c>
      <c r="T14" s="298" t="str">
        <f>Input!K15</f>
        <v>135</v>
      </c>
      <c r="U14" s="298" t="str">
        <f>Input!L15</f>
        <v>5,0</v>
      </c>
      <c r="V14" s="4" t="str">
        <f>IF(Input!$M15=1,"Spec.","")&amp;IF(Input!$O15=1, "00","")&amp;IF(Input!$P15=1, "/0","")&amp;IF(Input!$Q15=1, "/1","")&amp;IF(Input!$R15=1, "/2","")&amp;IF(Input!$S15=1, "/3","")&amp;IF(Input!$T15=1, "/4","")&amp;IF(Input!$U15=1, "/5","")</f>
        <v/>
      </c>
      <c r="W14" s="4" t="str">
        <f>IF(Input!$V15=1,"Spec.","")&amp;IF(Input!$W15=1, "/21","")&amp;IF(Input!$X15=1, "/18","")&amp;IF(Input!$Y15=1, "/16","")&amp;IF(Input!$Z15=1, "/14","")&amp;IF(Input!$AA15=1, "/11,5","")&amp;IF(Input!$AB15=1, "/10","")&amp;IF(Input!$AB15=1,"/7,5","")</f>
        <v>/11,5</v>
      </c>
      <c r="X14" s="291" t="str">
        <f t="shared" si="5"/>
        <v/>
      </c>
      <c r="Y14" s="4" t="str">
        <f t="shared" si="6"/>
        <v>11,5</v>
      </c>
      <c r="Z14" s="4" t="str">
        <f>IF(Input!$M15=1,"Special match","")&amp;IF(Input!$N15=1, "/Without","")&amp;IF(Input!$O15=1, "/SAE-00","")&amp;IF(Input!$P15=1, "/SAE-0","")&amp;IF(Input!$Q15=1, "/SAE-1","")&amp;IF(Input!$R15=1, "/SAE-2","")&amp;IF(Input!$S15=1, "/SAE-3","")&amp;IF(Input!$T15=1, "/SAE-4","")&amp;IF(Input!$U15=1, "/SAE-5","")</f>
        <v>/Without</v>
      </c>
      <c r="AA14" s="4" t="str">
        <f>IF(Input!$V15=1,"Special match","")&amp;IF(Input!$W15=1, "/21 ","")&amp;IF(Input!$X15=1, "/18 ","")&amp;IF(Input!$Y15=1, "/16 ","")&amp;IF(Input!$Z15=1, "/14 ","")&amp;IF(Input!$AA15=1, "/11,5 ","")&amp;IF(Input!$AB15=1, "/10 ","")&amp;IF(Input!$AB15=1, "/7,5","")</f>
        <v xml:space="preserve">/11,5 </v>
      </c>
      <c r="AB14" s="4" t="str">
        <f>IF(Input!$AD15=1,"Rubber wheel coupling","")&amp;IF(Input!$AE15=1, "/Rubber block drive, with alu. ring","")&amp;IF(Input!$AF15=1, "/(High) flexible coupling","")</f>
        <v>Rubber wheel coupling</v>
      </c>
      <c r="AC14" s="4" t="str">
        <f>IF(Input!$AG15=1,"Mechanical-joint clutch","")&amp;IF(Input!$AH15=1, "/ Mechanical","")&amp;IF(Input!$AI15=1, "/ Electrical","")&amp;IF(Input!$AJ15=1, "/ Pneumatical","")</f>
        <v>Mechanical-joint clutch</v>
      </c>
      <c r="AD14" s="291" t="str">
        <f t="shared" si="7"/>
        <v>Without</v>
      </c>
      <c r="AE14" s="4" t="str">
        <f t="shared" si="8"/>
        <v>11,5  inch</v>
      </c>
      <c r="AF14" s="4" t="str">
        <f t="shared" si="9"/>
        <v>Rubber wheel coupling</v>
      </c>
      <c r="AG14" s="4" t="str">
        <f t="shared" si="10"/>
        <v>Mechanical-joint clutch</v>
      </c>
      <c r="AH14" s="4" t="str">
        <f>IF(Input!AK15=1,"Available","Not available")</f>
        <v>Not available</v>
      </c>
      <c r="AI14" s="4" t="str">
        <f>IF(Input!AL15="","",Input!AL15)</f>
        <v/>
      </c>
    </row>
    <row r="15" spans="1:37" x14ac:dyDescent="0.25">
      <c r="A15" s="4" t="str">
        <f>VLOOKUP(Input!A16, Variabelen!$A$2:$B$7,2,FALSE)</f>
        <v>MEDIUM/HEAVY DUTY GEARBOX</v>
      </c>
      <c r="B15" s="284" t="str">
        <f>Input!B16</f>
        <v>26</v>
      </c>
      <c r="C15" s="4" t="str">
        <f>IF(Input!C16="","",Input!C16)</f>
        <v/>
      </c>
      <c r="D15" s="297">
        <f>Input!F16</f>
        <v>5.05</v>
      </c>
      <c r="E15" s="298">
        <f>Input!G16</f>
        <v>1.6E-2</v>
      </c>
      <c r="F15" s="4">
        <f>Input!D16</f>
        <v>1500</v>
      </c>
      <c r="G15" s="298">
        <f>Input!E16</f>
        <v>2500</v>
      </c>
      <c r="H15" s="298" t="str">
        <f t="shared" si="1"/>
        <v>1500-2500</v>
      </c>
      <c r="I15" s="298">
        <f t="shared" si="2"/>
        <v>1800</v>
      </c>
      <c r="J15" s="298">
        <f t="shared" si="3"/>
        <v>28.8</v>
      </c>
      <c r="K15" s="298">
        <f t="shared" si="4"/>
        <v>40</v>
      </c>
      <c r="L15" s="290" t="str">
        <f t="shared" si="11"/>
        <v/>
      </c>
      <c r="M15" s="290" t="str">
        <f t="shared" si="11"/>
        <v/>
      </c>
      <c r="N15" s="290">
        <f t="shared" si="11"/>
        <v>24</v>
      </c>
      <c r="O15" s="290">
        <f t="shared" si="11"/>
        <v>28.8</v>
      </c>
      <c r="P15" s="290">
        <f t="shared" si="11"/>
        <v>33.6</v>
      </c>
      <c r="Q15" s="290">
        <f t="shared" si="11"/>
        <v>40</v>
      </c>
      <c r="R15" s="298" t="str">
        <f>Input!I16</f>
        <v>473,5x365x830</v>
      </c>
      <c r="S15" s="298" t="str">
        <f>Input!J16</f>
        <v>92</v>
      </c>
      <c r="T15" s="298" t="str">
        <f>Input!K16</f>
        <v>135</v>
      </c>
      <c r="U15" s="298" t="str">
        <f>Input!L16</f>
        <v>5,0</v>
      </c>
      <c r="V15" s="4" t="str">
        <f>IF(Input!$M16=1,"Spec.","")&amp;IF(Input!$O16=1, "00","")&amp;IF(Input!$P16=1, "/0","")&amp;IF(Input!$Q16=1, "/1","")&amp;IF(Input!$R16=1, "/2","")&amp;IF(Input!$S16=1, "/3","")&amp;IF(Input!$T16=1, "/4","")&amp;IF(Input!$U16=1, "/5","")</f>
        <v/>
      </c>
      <c r="W15" s="4" t="str">
        <f>IF(Input!$V16=1,"Spec.","")&amp;IF(Input!$W16=1, "/21","")&amp;IF(Input!$X16=1, "/18","")&amp;IF(Input!$Y16=1, "/16","")&amp;IF(Input!$Z16=1, "/14","")&amp;IF(Input!$AA16=1, "/11,5","")&amp;IF(Input!$AB16=1, "/10","")&amp;IF(Input!$AB16=1,"/7,5","")</f>
        <v>/11,5</v>
      </c>
      <c r="X15" s="291" t="str">
        <f t="shared" si="5"/>
        <v/>
      </c>
      <c r="Y15" s="4" t="str">
        <f t="shared" si="6"/>
        <v>11,5</v>
      </c>
      <c r="Z15" s="4" t="str">
        <f>IF(Input!$M16=1,"Special match","")&amp;IF(Input!$N16=1, "/Without","")&amp;IF(Input!$O16=1, "/SAE-00","")&amp;IF(Input!$P16=1, "/SAE-0","")&amp;IF(Input!$Q16=1, "/SAE-1","")&amp;IF(Input!$R16=1, "/SAE-2","")&amp;IF(Input!$S16=1, "/SAE-3","")&amp;IF(Input!$T16=1, "/SAE-4","")&amp;IF(Input!$U16=1, "/SAE-5","")</f>
        <v>/Without</v>
      </c>
      <c r="AA15" s="4" t="str">
        <f>IF(Input!$V16=1,"Special match","")&amp;IF(Input!$W16=1, "/21 ","")&amp;IF(Input!$X16=1, "/18 ","")&amp;IF(Input!$Y16=1, "/16 ","")&amp;IF(Input!$Z16=1, "/14 ","")&amp;IF(Input!$AA16=1, "/11,5 ","")&amp;IF(Input!$AB16=1, "/10 ","")&amp;IF(Input!$AB16=1, "/7,5","")</f>
        <v xml:space="preserve">/11,5 </v>
      </c>
      <c r="AB15" s="4" t="str">
        <f>IF(Input!$AD16=1,"Rubber wheel coupling","")&amp;IF(Input!$AE16=1, "/Rubber block drive, with alu. ring","")&amp;IF(Input!$AF16=1, "/(High) flexible coupling","")</f>
        <v>Rubber wheel coupling</v>
      </c>
      <c r="AC15" s="4" t="str">
        <f>IF(Input!$AG16=1,"Mechanical-joint clutch","")&amp;IF(Input!$AH16=1, "/ Mechanical","")&amp;IF(Input!$AI16=1, "/ Electrical","")&amp;IF(Input!$AJ16=1, "/ Pneumatical","")</f>
        <v>Mechanical-joint clutch</v>
      </c>
      <c r="AD15" s="291" t="str">
        <f t="shared" si="7"/>
        <v>Without</v>
      </c>
      <c r="AE15" s="4" t="str">
        <f t="shared" si="8"/>
        <v>11,5  inch</v>
      </c>
      <c r="AF15" s="4" t="str">
        <f t="shared" si="9"/>
        <v>Rubber wheel coupling</v>
      </c>
      <c r="AG15" s="4" t="str">
        <f t="shared" si="10"/>
        <v>Mechanical-joint clutch</v>
      </c>
      <c r="AH15" s="4" t="str">
        <f>IF(Input!AK16=1,"Available","Not available")</f>
        <v>Not available</v>
      </c>
      <c r="AI15" s="4" t="str">
        <f>IF(Input!AL16="","",Input!AL16)</f>
        <v/>
      </c>
    </row>
    <row r="16" spans="1:37" x14ac:dyDescent="0.25">
      <c r="A16" s="4" t="str">
        <f>VLOOKUP(Input!A17, Variabelen!$A$2:$B$7,2,FALSE)</f>
        <v>MEDIUM/HEAVY DUTY GEARBOX</v>
      </c>
      <c r="B16" s="284" t="str">
        <f>Input!B17</f>
        <v>MA100A</v>
      </c>
      <c r="C16" s="4" t="str">
        <f>IF(Input!C17="","",Input!C17)</f>
        <v/>
      </c>
      <c r="D16" s="297">
        <f>Input!F17</f>
        <v>1.6</v>
      </c>
      <c r="E16" s="298">
        <f>Input!G17</f>
        <v>1.2E-2</v>
      </c>
      <c r="F16" s="4">
        <f>Input!D17</f>
        <v>1500</v>
      </c>
      <c r="G16" s="298">
        <f>Input!E17</f>
        <v>3000</v>
      </c>
      <c r="H16" s="298" t="str">
        <f t="shared" si="1"/>
        <v>1500-3000</v>
      </c>
      <c r="I16" s="298">
        <f t="shared" si="2"/>
        <v>1800</v>
      </c>
      <c r="J16" s="298">
        <f t="shared" si="3"/>
        <v>21.6</v>
      </c>
      <c r="K16" s="298">
        <f t="shared" si="4"/>
        <v>36</v>
      </c>
      <c r="L16" s="290" t="str">
        <f t="shared" si="11"/>
        <v/>
      </c>
      <c r="M16" s="290" t="str">
        <f t="shared" si="11"/>
        <v/>
      </c>
      <c r="N16" s="290">
        <f t="shared" si="11"/>
        <v>18</v>
      </c>
      <c r="O16" s="290">
        <f t="shared" si="11"/>
        <v>21.6</v>
      </c>
      <c r="P16" s="290">
        <f t="shared" si="11"/>
        <v>25.2</v>
      </c>
      <c r="Q16" s="290">
        <f t="shared" si="11"/>
        <v>30</v>
      </c>
      <c r="R16" s="298" t="str">
        <f>Input!I17</f>
        <v>236x390x420</v>
      </c>
      <c r="S16" s="298" t="str">
        <f>Input!J17</f>
        <v>75</v>
      </c>
      <c r="T16" s="298" t="str">
        <f>Input!K17</f>
        <v>100</v>
      </c>
      <c r="U16" s="298" t="str">
        <f>Input!L17</f>
        <v>3,0</v>
      </c>
      <c r="V16" s="4" t="str">
        <f>IF(Input!$M17=1,"Spec.","")&amp;IF(Input!$O17=1, "00","")&amp;IF(Input!$P17=1, "/0","")&amp;IF(Input!$Q17=1, "/1","")&amp;IF(Input!$R17=1, "/2","")&amp;IF(Input!$S17=1, "/3","")&amp;IF(Input!$T17=1, "/4","")&amp;IF(Input!$U17=1, "/5","")</f>
        <v>/3/4/5</v>
      </c>
      <c r="W16" s="4" t="str">
        <f>IF(Input!$V17=1,"Spec.","")&amp;IF(Input!$W17=1, "/21","")&amp;IF(Input!$X17=1, "/18","")&amp;IF(Input!$Y17=1, "/16","")&amp;IF(Input!$Z17=1, "/14","")&amp;IF(Input!$AA17=1, "/11,5","")&amp;IF(Input!$AB17=1, "/10","")&amp;IF(Input!$AB17=1,"/7,5","")</f>
        <v>/11,5/10/7,5</v>
      </c>
      <c r="X16" s="291" t="str">
        <f t="shared" si="5"/>
        <v>3/4/5</v>
      </c>
      <c r="Y16" s="4" t="str">
        <f t="shared" si="6"/>
        <v>11,5/10/7,5</v>
      </c>
      <c r="Z16" s="4" t="str">
        <f>IF(Input!$M17=1,"Special match","")&amp;IF(Input!$N17=1, "/Without","")&amp;IF(Input!$O17=1, "/SAE-00","")&amp;IF(Input!$P17=1, "/SAE-0","")&amp;IF(Input!$Q17=1, "/SAE-1","")&amp;IF(Input!$R17=1, "/SAE-2","")&amp;IF(Input!$S17=1, "/SAE-3","")&amp;IF(Input!$T17=1, "/SAE-4","")&amp;IF(Input!$U17=1, "/SAE-5","")</f>
        <v>/Without/SAE-3/SAE-4/SAE-5</v>
      </c>
      <c r="AA16" s="4" t="str">
        <f>IF(Input!$V17=1,"Special match","")&amp;IF(Input!$W17=1, "/21 ","")&amp;IF(Input!$X17=1, "/18 ","")&amp;IF(Input!$Y17=1, "/16 ","")&amp;IF(Input!$Z17=1, "/14 ","")&amp;IF(Input!$AA17=1, "/11,5 ","")&amp;IF(Input!$AB17=1, "/10 ","")&amp;IF(Input!$AB17=1, "/7,5","")</f>
        <v>/11,5 /10 /7,5</v>
      </c>
      <c r="AB16" s="4" t="str">
        <f>IF(Input!$AD17=1,"Rubber wheel coupling","")&amp;IF(Input!$AE17=1, "/Rubber block drive, with alu. ring","")&amp;IF(Input!$AF17=1, "/(High) flexible coupling","")</f>
        <v>/Rubber block drive, with alu. ring</v>
      </c>
      <c r="AC16" s="4" t="str">
        <f>IF(Input!$AG17=1,"Mechanical-joint clutch","")&amp;IF(Input!$AH17=1, "/ Mechanical","")&amp;IF(Input!$AI17=1, "/ Electrical","")&amp;IF(Input!$AJ17=1, "/ Pneumatical","")</f>
        <v>/ Mechanical</v>
      </c>
      <c r="AD16" s="291" t="str">
        <f t="shared" si="7"/>
        <v>Without/SAE-3/SAE-4/SAE-5</v>
      </c>
      <c r="AE16" s="4" t="str">
        <f t="shared" si="8"/>
        <v>11,5 /10 /7,5 inch</v>
      </c>
      <c r="AF16" s="4" t="str">
        <f t="shared" si="9"/>
        <v>Rubber block drive, with alu. ring</v>
      </c>
      <c r="AG16" s="4" t="str">
        <f t="shared" si="10"/>
        <v xml:space="preserve"> Mechanical</v>
      </c>
      <c r="AH16" s="4" t="str">
        <f>IF(Input!AK17=1,"Available","Not available")</f>
        <v>Not available</v>
      </c>
      <c r="AI16" s="4" t="str">
        <f>IF(Input!AL17="","",Input!AL17)</f>
        <v/>
      </c>
    </row>
    <row r="17" spans="1:35" x14ac:dyDescent="0.25">
      <c r="A17" s="4" t="str">
        <f>VLOOKUP(Input!A18, Variabelen!$A$2:$B$7,2,FALSE)</f>
        <v>MEDIUM/HEAVY DUTY GEARBOX</v>
      </c>
      <c r="B17" s="284" t="str">
        <f>Input!B18</f>
        <v>MA100A</v>
      </c>
      <c r="C17" s="4" t="str">
        <f>IF(Input!C18="","",Input!C18)</f>
        <v/>
      </c>
      <c r="D17" s="297">
        <f>Input!F18</f>
        <v>2</v>
      </c>
      <c r="E17" s="298">
        <f>Input!G18</f>
        <v>1.2E-2</v>
      </c>
      <c r="F17" s="4">
        <f>Input!D18</f>
        <v>1500</v>
      </c>
      <c r="G17" s="298">
        <f>Input!E18</f>
        <v>3000</v>
      </c>
      <c r="H17" s="298" t="str">
        <f t="shared" si="1"/>
        <v>1500-3000</v>
      </c>
      <c r="I17" s="298">
        <f t="shared" si="2"/>
        <v>1800</v>
      </c>
      <c r="J17" s="298">
        <f t="shared" si="3"/>
        <v>21.6</v>
      </c>
      <c r="K17" s="298">
        <f t="shared" si="4"/>
        <v>36</v>
      </c>
      <c r="L17" s="290" t="str">
        <f t="shared" si="11"/>
        <v/>
      </c>
      <c r="M17" s="290" t="str">
        <f t="shared" si="11"/>
        <v/>
      </c>
      <c r="N17" s="290">
        <f t="shared" si="11"/>
        <v>18</v>
      </c>
      <c r="O17" s="290">
        <f t="shared" si="11"/>
        <v>21.6</v>
      </c>
      <c r="P17" s="290">
        <f t="shared" si="11"/>
        <v>25.2</v>
      </c>
      <c r="Q17" s="290">
        <f t="shared" si="11"/>
        <v>30</v>
      </c>
      <c r="R17" s="298" t="str">
        <f>Input!I18</f>
        <v>236x390x420</v>
      </c>
      <c r="S17" s="298" t="str">
        <f>Input!J18</f>
        <v>75</v>
      </c>
      <c r="T17" s="298" t="str">
        <f>Input!K18</f>
        <v>100</v>
      </c>
      <c r="U17" s="298" t="str">
        <f>Input!L18</f>
        <v>3,0</v>
      </c>
      <c r="V17" s="4" t="str">
        <f>IF(Input!$M18=1,"Spec.","")&amp;IF(Input!$O18=1, "00","")&amp;IF(Input!$P18=1, "/0","")&amp;IF(Input!$Q18=1, "/1","")&amp;IF(Input!$R18=1, "/2","")&amp;IF(Input!$S18=1, "/3","")&amp;IF(Input!$T18=1, "/4","")&amp;IF(Input!$U18=1, "/5","")</f>
        <v>/3/4/5</v>
      </c>
      <c r="W17" s="4" t="str">
        <f>IF(Input!$V18=1,"Spec.","")&amp;IF(Input!$W18=1, "/21","")&amp;IF(Input!$X18=1, "/18","")&amp;IF(Input!$Y18=1, "/16","")&amp;IF(Input!$Z18=1, "/14","")&amp;IF(Input!$AA18=1, "/11,5","")&amp;IF(Input!$AB18=1, "/10","")&amp;IF(Input!$AB18=1,"/7,5","")</f>
        <v>/11,5/10/7,5</v>
      </c>
      <c r="X17" s="291" t="str">
        <f t="shared" si="5"/>
        <v>3/4/5</v>
      </c>
      <c r="Y17" s="4" t="str">
        <f t="shared" si="6"/>
        <v>11,5/10/7,5</v>
      </c>
      <c r="Z17" s="4" t="str">
        <f>IF(Input!$M18=1,"Special match","")&amp;IF(Input!$N18=1, "/Without","")&amp;IF(Input!$O18=1, "/SAE-00","")&amp;IF(Input!$P18=1, "/SAE-0","")&amp;IF(Input!$Q18=1, "/SAE-1","")&amp;IF(Input!$R18=1, "/SAE-2","")&amp;IF(Input!$S18=1, "/SAE-3","")&amp;IF(Input!$T18=1, "/SAE-4","")&amp;IF(Input!$U18=1, "/SAE-5","")</f>
        <v>/Without/SAE-3/SAE-4/SAE-5</v>
      </c>
      <c r="AA17" s="4" t="str">
        <f>IF(Input!$V18=1,"Special match","")&amp;IF(Input!$W18=1, "/21 ","")&amp;IF(Input!$X18=1, "/18 ","")&amp;IF(Input!$Y18=1, "/16 ","")&amp;IF(Input!$Z18=1, "/14 ","")&amp;IF(Input!$AA18=1, "/11,5 ","")&amp;IF(Input!$AB18=1, "/10 ","")&amp;IF(Input!$AB18=1, "/7,5","")</f>
        <v>/11,5 /10 /7,5</v>
      </c>
      <c r="AB17" s="4" t="str">
        <f>IF(Input!$AD18=1,"Rubber wheel coupling","")&amp;IF(Input!$AE18=1, "/Rubber block drive, with alu. ring","")&amp;IF(Input!$AF18=1, "/(High) flexible coupling","")</f>
        <v>/Rubber block drive, with alu. ring</v>
      </c>
      <c r="AC17" s="4" t="str">
        <f>IF(Input!$AG18=1,"Mechanical-joint clutch","")&amp;IF(Input!$AH18=1, "/ Mechanical","")&amp;IF(Input!$AI18=1, "/ Electrical","")&amp;IF(Input!$AJ18=1, "/ Pneumatical","")</f>
        <v>/ Mechanical</v>
      </c>
      <c r="AD17" s="291" t="str">
        <f t="shared" si="7"/>
        <v>Without/SAE-3/SAE-4/SAE-5</v>
      </c>
      <c r="AE17" s="4" t="str">
        <f t="shared" si="8"/>
        <v>11,5 /10 /7,5 inch</v>
      </c>
      <c r="AF17" s="4" t="str">
        <f t="shared" si="9"/>
        <v>Rubber block drive, with alu. ring</v>
      </c>
      <c r="AG17" s="4" t="str">
        <f t="shared" si="10"/>
        <v xml:space="preserve"> Mechanical</v>
      </c>
      <c r="AH17" s="4" t="str">
        <f>IF(Input!AK18=1,"Available","Not available")</f>
        <v>Not available</v>
      </c>
      <c r="AI17" s="4" t="str">
        <f>IF(Input!AL18="","",Input!AL18)</f>
        <v/>
      </c>
    </row>
    <row r="18" spans="1:35" x14ac:dyDescent="0.25">
      <c r="A18" s="4" t="str">
        <f>VLOOKUP(Input!A19, Variabelen!$A$2:$B$7,2,FALSE)</f>
        <v>MEDIUM/HEAVY DUTY GEARBOX</v>
      </c>
      <c r="B18" s="284" t="str">
        <f>Input!B19</f>
        <v>MA100A</v>
      </c>
      <c r="C18" s="4" t="str">
        <f>IF(Input!C19="","",Input!C19)</f>
        <v/>
      </c>
      <c r="D18" s="297">
        <f>Input!F19</f>
        <v>2.5499999999999998</v>
      </c>
      <c r="E18" s="298">
        <f>Input!G19</f>
        <v>9.4999999999999998E-3</v>
      </c>
      <c r="F18" s="4">
        <f>Input!D19</f>
        <v>1500</v>
      </c>
      <c r="G18" s="298">
        <f>Input!E19</f>
        <v>3000</v>
      </c>
      <c r="H18" s="298" t="str">
        <f t="shared" si="1"/>
        <v>1500-3000</v>
      </c>
      <c r="I18" s="298">
        <f t="shared" si="2"/>
        <v>1800</v>
      </c>
      <c r="J18" s="298">
        <f t="shared" si="3"/>
        <v>17.099999999999998</v>
      </c>
      <c r="K18" s="298">
        <f t="shared" si="4"/>
        <v>28.5</v>
      </c>
      <c r="L18" s="290" t="str">
        <f t="shared" si="11"/>
        <v/>
      </c>
      <c r="M18" s="290" t="str">
        <f t="shared" si="11"/>
        <v/>
      </c>
      <c r="N18" s="290">
        <f t="shared" si="11"/>
        <v>14.25</v>
      </c>
      <c r="O18" s="290">
        <f t="shared" si="11"/>
        <v>17.099999999999998</v>
      </c>
      <c r="P18" s="290">
        <f t="shared" si="11"/>
        <v>19.95</v>
      </c>
      <c r="Q18" s="290">
        <f t="shared" si="11"/>
        <v>23.75</v>
      </c>
      <c r="R18" s="298" t="str">
        <f>Input!I19</f>
        <v>236x390x420</v>
      </c>
      <c r="S18" s="298" t="str">
        <f>Input!J19</f>
        <v>75</v>
      </c>
      <c r="T18" s="298" t="str">
        <f>Input!K19</f>
        <v>100</v>
      </c>
      <c r="U18" s="298" t="str">
        <f>Input!L19</f>
        <v>3,0</v>
      </c>
      <c r="V18" s="4" t="str">
        <f>IF(Input!$M19=1,"Spec.","")&amp;IF(Input!$O19=1, "00","")&amp;IF(Input!$P19=1, "/0","")&amp;IF(Input!$Q19=1, "/1","")&amp;IF(Input!$R19=1, "/2","")&amp;IF(Input!$S19=1, "/3","")&amp;IF(Input!$T19=1, "/4","")&amp;IF(Input!$U19=1, "/5","")</f>
        <v>/3/4/5</v>
      </c>
      <c r="W18" s="4" t="str">
        <f>IF(Input!$V19=1,"Spec.","")&amp;IF(Input!$W19=1, "/21","")&amp;IF(Input!$X19=1, "/18","")&amp;IF(Input!$Y19=1, "/16","")&amp;IF(Input!$Z19=1, "/14","")&amp;IF(Input!$AA19=1, "/11,5","")&amp;IF(Input!$AB19=1, "/10","")&amp;IF(Input!$AB19=1,"/7,5","")</f>
        <v>/11,5/10/7,5</v>
      </c>
      <c r="X18" s="291" t="str">
        <f t="shared" si="5"/>
        <v>3/4/5</v>
      </c>
      <c r="Y18" s="4" t="str">
        <f t="shared" si="6"/>
        <v>11,5/10/7,5</v>
      </c>
      <c r="Z18" s="4" t="str">
        <f>IF(Input!$M19=1,"Special match","")&amp;IF(Input!$N19=1, "/Without","")&amp;IF(Input!$O19=1, "/SAE-00","")&amp;IF(Input!$P19=1, "/SAE-0","")&amp;IF(Input!$Q19=1, "/SAE-1","")&amp;IF(Input!$R19=1, "/SAE-2","")&amp;IF(Input!$S19=1, "/SAE-3","")&amp;IF(Input!$T19=1, "/SAE-4","")&amp;IF(Input!$U19=1, "/SAE-5","")</f>
        <v>/Without/SAE-3/SAE-4/SAE-5</v>
      </c>
      <c r="AA18" s="4" t="str">
        <f>IF(Input!$V19=1,"Special match","")&amp;IF(Input!$W19=1, "/21 ","")&amp;IF(Input!$X19=1, "/18 ","")&amp;IF(Input!$Y19=1, "/16 ","")&amp;IF(Input!$Z19=1, "/14 ","")&amp;IF(Input!$AA19=1, "/11,5 ","")&amp;IF(Input!$AB19=1, "/10 ","")&amp;IF(Input!$AB19=1, "/7,5","")</f>
        <v>/11,5 /10 /7,5</v>
      </c>
      <c r="AB18" s="4" t="str">
        <f>IF(Input!$AD19=1,"Rubber wheel coupling","")&amp;IF(Input!$AE19=1, "/Rubber block drive, with alu. ring","")&amp;IF(Input!$AF19=1, "/(High) flexible coupling","")</f>
        <v>/Rubber block drive, with alu. ring</v>
      </c>
      <c r="AC18" s="4" t="str">
        <f>IF(Input!$AG19=1,"Mechanical-joint clutch","")&amp;IF(Input!$AH19=1, "/ Mechanical","")&amp;IF(Input!$AI19=1, "/ Electrical","")&amp;IF(Input!$AJ19=1, "/ Pneumatical","")</f>
        <v>/ Mechanical</v>
      </c>
      <c r="AD18" s="291" t="str">
        <f t="shared" si="7"/>
        <v>Without/SAE-3/SAE-4/SAE-5</v>
      </c>
      <c r="AE18" s="4" t="str">
        <f t="shared" si="8"/>
        <v>11,5 /10 /7,5 inch</v>
      </c>
      <c r="AF18" s="4" t="str">
        <f t="shared" si="9"/>
        <v>Rubber block drive, with alu. ring</v>
      </c>
      <c r="AG18" s="4" t="str">
        <f t="shared" si="10"/>
        <v xml:space="preserve"> Mechanical</v>
      </c>
      <c r="AH18" s="4" t="str">
        <f>IF(Input!AK19=1,"Available","Not available")</f>
        <v>Not available</v>
      </c>
      <c r="AI18" s="4" t="str">
        <f>IF(Input!AL19="","",Input!AL19)</f>
        <v/>
      </c>
    </row>
    <row r="19" spans="1:35" x14ac:dyDescent="0.25">
      <c r="A19" s="4" t="str">
        <f>VLOOKUP(Input!A20, Variabelen!$A$2:$B$7,2,FALSE)</f>
        <v>MEDIUM/HEAVY DUTY GEARBOX</v>
      </c>
      <c r="B19" s="284" t="str">
        <f>Input!B20</f>
        <v>MA100A</v>
      </c>
      <c r="C19" s="4" t="str">
        <f>IF(Input!C20="","",Input!C20)</f>
        <v/>
      </c>
      <c r="D19" s="297">
        <f>Input!F20</f>
        <v>3.11</v>
      </c>
      <c r="E19" s="298">
        <f>Input!G20</f>
        <v>9.4999999999999998E-3</v>
      </c>
      <c r="F19" s="4">
        <f>Input!D20</f>
        <v>1500</v>
      </c>
      <c r="G19" s="298">
        <f>Input!E20</f>
        <v>3000</v>
      </c>
      <c r="H19" s="298" t="str">
        <f t="shared" si="1"/>
        <v>1500-3000</v>
      </c>
      <c r="I19" s="298">
        <f t="shared" si="2"/>
        <v>1800</v>
      </c>
      <c r="J19" s="298">
        <f t="shared" si="3"/>
        <v>17.099999999999998</v>
      </c>
      <c r="K19" s="298">
        <f t="shared" si="4"/>
        <v>28.5</v>
      </c>
      <c r="L19" s="290" t="str">
        <f t="shared" si="11"/>
        <v/>
      </c>
      <c r="M19" s="290" t="str">
        <f t="shared" si="11"/>
        <v/>
      </c>
      <c r="N19" s="290">
        <f t="shared" si="11"/>
        <v>14.25</v>
      </c>
      <c r="O19" s="290">
        <f t="shared" si="11"/>
        <v>17.099999999999998</v>
      </c>
      <c r="P19" s="290">
        <f t="shared" si="11"/>
        <v>19.95</v>
      </c>
      <c r="Q19" s="290">
        <f t="shared" si="11"/>
        <v>23.75</v>
      </c>
      <c r="R19" s="298" t="str">
        <f>Input!I20</f>
        <v>236x390x420</v>
      </c>
      <c r="S19" s="298" t="str">
        <f>Input!J20</f>
        <v>75</v>
      </c>
      <c r="T19" s="298" t="str">
        <f>Input!K20</f>
        <v>100</v>
      </c>
      <c r="U19" s="298" t="str">
        <f>Input!L20</f>
        <v>3,0</v>
      </c>
      <c r="V19" s="4" t="str">
        <f>IF(Input!$M20=1,"Spec.","")&amp;IF(Input!$O20=1, "00","")&amp;IF(Input!$P20=1, "/0","")&amp;IF(Input!$Q20=1, "/1","")&amp;IF(Input!$R20=1, "/2","")&amp;IF(Input!$S20=1, "/3","")&amp;IF(Input!$T20=1, "/4","")&amp;IF(Input!$U20=1, "/5","")</f>
        <v>/3/4/5</v>
      </c>
      <c r="W19" s="4" t="str">
        <f>IF(Input!$V20=1,"Spec.","")&amp;IF(Input!$W20=1, "/21","")&amp;IF(Input!$X20=1, "/18","")&amp;IF(Input!$Y20=1, "/16","")&amp;IF(Input!$Z20=1, "/14","")&amp;IF(Input!$AA20=1, "/11,5","")&amp;IF(Input!$AB20=1, "/10","")&amp;IF(Input!$AB20=1,"/7,5","")</f>
        <v>/11,5/10/7,5</v>
      </c>
      <c r="X19" s="291" t="str">
        <f t="shared" si="5"/>
        <v>3/4/5</v>
      </c>
      <c r="Y19" s="4" t="str">
        <f t="shared" si="6"/>
        <v>11,5/10/7,5</v>
      </c>
      <c r="Z19" s="4" t="str">
        <f>IF(Input!$M20=1,"Special match","")&amp;IF(Input!$N20=1, "/Without","")&amp;IF(Input!$O20=1, "/SAE-00","")&amp;IF(Input!$P20=1, "/SAE-0","")&amp;IF(Input!$Q20=1, "/SAE-1","")&amp;IF(Input!$R20=1, "/SAE-2","")&amp;IF(Input!$S20=1, "/SAE-3","")&amp;IF(Input!$T20=1, "/SAE-4","")&amp;IF(Input!$U20=1, "/SAE-5","")</f>
        <v>/Without/SAE-3/SAE-4/SAE-5</v>
      </c>
      <c r="AA19" s="4" t="str">
        <f>IF(Input!$V20=1,"Special match","")&amp;IF(Input!$W20=1, "/21 ","")&amp;IF(Input!$X20=1, "/18 ","")&amp;IF(Input!$Y20=1, "/16 ","")&amp;IF(Input!$Z20=1, "/14 ","")&amp;IF(Input!$AA20=1, "/11,5 ","")&amp;IF(Input!$AB20=1, "/10 ","")&amp;IF(Input!$AB20=1, "/7,5","")</f>
        <v>/11,5 /10 /7,5</v>
      </c>
      <c r="AB19" s="4" t="str">
        <f>IF(Input!$AD20=1,"Rubber wheel coupling","")&amp;IF(Input!$AE20=1, "/Rubber block drive, with alu. ring","")&amp;IF(Input!$AF20=1, "/(High) flexible coupling","")</f>
        <v>/Rubber block drive, with alu. ring</v>
      </c>
      <c r="AC19" s="4" t="str">
        <f>IF(Input!$AG20=1,"Mechanical-joint clutch","")&amp;IF(Input!$AH20=1, "/ Mechanical","")&amp;IF(Input!$AI20=1, "/ Electrical","")&amp;IF(Input!$AJ20=1, "/ Pneumatical","")</f>
        <v>/ Mechanical</v>
      </c>
      <c r="AD19" s="291" t="str">
        <f t="shared" si="7"/>
        <v>Without/SAE-3/SAE-4/SAE-5</v>
      </c>
      <c r="AE19" s="4" t="str">
        <f t="shared" si="8"/>
        <v>11,5 /10 /7,5 inch</v>
      </c>
      <c r="AF19" s="4" t="str">
        <f t="shared" si="9"/>
        <v>Rubber block drive, with alu. ring</v>
      </c>
      <c r="AG19" s="4" t="str">
        <f t="shared" si="10"/>
        <v xml:space="preserve"> Mechanical</v>
      </c>
      <c r="AH19" s="4" t="str">
        <f>IF(Input!AK20=1,"Available","Not available")</f>
        <v>Not available</v>
      </c>
      <c r="AI19" s="4" t="str">
        <f>IF(Input!AL20="","",Input!AL20)</f>
        <v/>
      </c>
    </row>
    <row r="20" spans="1:35" x14ac:dyDescent="0.25">
      <c r="A20" s="4" t="str">
        <f>VLOOKUP(Input!A21, Variabelen!$A$2:$B$7,2,FALSE)</f>
        <v>MEDIUM/HEAVY DUTY GEARBOX</v>
      </c>
      <c r="B20" s="284" t="str">
        <f>Input!B21</f>
        <v>MA100A</v>
      </c>
      <c r="C20" s="4" t="str">
        <f>IF(Input!C21="","",Input!C21)</f>
        <v/>
      </c>
      <c r="D20" s="297">
        <f>Input!F21</f>
        <v>3.59</v>
      </c>
      <c r="E20" s="298">
        <f>Input!G21</f>
        <v>8.2000000000000007E-3</v>
      </c>
      <c r="F20" s="4">
        <f>Input!D21</f>
        <v>1500</v>
      </c>
      <c r="G20" s="298">
        <f>Input!E21</f>
        <v>3000</v>
      </c>
      <c r="H20" s="298" t="str">
        <f t="shared" si="1"/>
        <v>1500-3000</v>
      </c>
      <c r="I20" s="298">
        <f t="shared" si="2"/>
        <v>1800</v>
      </c>
      <c r="J20" s="298">
        <f t="shared" si="3"/>
        <v>14.760000000000002</v>
      </c>
      <c r="K20" s="298">
        <f t="shared" si="4"/>
        <v>24.6</v>
      </c>
      <c r="L20" s="290" t="str">
        <f t="shared" si="11"/>
        <v/>
      </c>
      <c r="M20" s="290" t="str">
        <f t="shared" si="11"/>
        <v/>
      </c>
      <c r="N20" s="290">
        <f t="shared" si="11"/>
        <v>12.3</v>
      </c>
      <c r="O20" s="290">
        <f t="shared" si="11"/>
        <v>14.760000000000002</v>
      </c>
      <c r="P20" s="290">
        <f t="shared" si="11"/>
        <v>17.220000000000002</v>
      </c>
      <c r="Q20" s="290">
        <f t="shared" si="11"/>
        <v>20.5</v>
      </c>
      <c r="R20" s="298" t="str">
        <f>Input!I21</f>
        <v>236x390x420</v>
      </c>
      <c r="S20" s="298" t="str">
        <f>Input!J21</f>
        <v>75</v>
      </c>
      <c r="T20" s="298" t="str">
        <f>Input!K21</f>
        <v>100</v>
      </c>
      <c r="U20" s="298" t="str">
        <f>Input!L21</f>
        <v>3,0</v>
      </c>
      <c r="V20" s="4" t="str">
        <f>IF(Input!$M21=1,"Spec.","")&amp;IF(Input!$O21=1, "00","")&amp;IF(Input!$P21=1, "/0","")&amp;IF(Input!$Q21=1, "/1","")&amp;IF(Input!$R21=1, "/2","")&amp;IF(Input!$S21=1, "/3","")&amp;IF(Input!$T21=1, "/4","")&amp;IF(Input!$U21=1, "/5","")</f>
        <v>/3/4/5</v>
      </c>
      <c r="W20" s="4" t="str">
        <f>IF(Input!$V21=1,"Spec.","")&amp;IF(Input!$W21=1, "/21","")&amp;IF(Input!$X21=1, "/18","")&amp;IF(Input!$Y21=1, "/16","")&amp;IF(Input!$Z21=1, "/14","")&amp;IF(Input!$AA21=1, "/11,5","")&amp;IF(Input!$AB21=1, "/10","")&amp;IF(Input!$AB21=1,"/7,5","")</f>
        <v>/11,5/10/7,5</v>
      </c>
      <c r="X20" s="291" t="str">
        <f t="shared" si="5"/>
        <v>3/4/5</v>
      </c>
      <c r="Y20" s="4" t="str">
        <f t="shared" si="6"/>
        <v>11,5/10/7,5</v>
      </c>
      <c r="Z20" s="4" t="str">
        <f>IF(Input!$M21=1,"Special match","")&amp;IF(Input!$N21=1, "/Without","")&amp;IF(Input!$O21=1, "/SAE-00","")&amp;IF(Input!$P21=1, "/SAE-0","")&amp;IF(Input!$Q21=1, "/SAE-1","")&amp;IF(Input!$R21=1, "/SAE-2","")&amp;IF(Input!$S21=1, "/SAE-3","")&amp;IF(Input!$T21=1, "/SAE-4","")&amp;IF(Input!$U21=1, "/SAE-5","")</f>
        <v>/Without/SAE-3/SAE-4/SAE-5</v>
      </c>
      <c r="AA20" s="4" t="str">
        <f>IF(Input!$V21=1,"Special match","")&amp;IF(Input!$W21=1, "/21 ","")&amp;IF(Input!$X21=1, "/18 ","")&amp;IF(Input!$Y21=1, "/16 ","")&amp;IF(Input!$Z21=1, "/14 ","")&amp;IF(Input!$AA21=1, "/11,5 ","")&amp;IF(Input!$AB21=1, "/10 ","")&amp;IF(Input!$AB21=1, "/7,5","")</f>
        <v>/11,5 /10 /7,5</v>
      </c>
      <c r="AB20" s="4" t="str">
        <f>IF(Input!$AD21=1,"Rubber wheel coupling","")&amp;IF(Input!$AE21=1, "/Rubber block drive, with alu. ring","")&amp;IF(Input!$AF21=1, "/(High) flexible coupling","")</f>
        <v>/Rubber block drive, with alu. ring</v>
      </c>
      <c r="AC20" s="4" t="str">
        <f>IF(Input!$AG21=1,"Mechanical-joint clutch","")&amp;IF(Input!$AH21=1, "/ Mechanical","")&amp;IF(Input!$AI21=1, "/ Electrical","")&amp;IF(Input!$AJ21=1, "/ Pneumatical","")</f>
        <v>/ Mechanical</v>
      </c>
      <c r="AD20" s="291" t="str">
        <f t="shared" si="7"/>
        <v>Without/SAE-3/SAE-4/SAE-5</v>
      </c>
      <c r="AE20" s="4" t="str">
        <f t="shared" si="8"/>
        <v>11,5 /10 /7,5 inch</v>
      </c>
      <c r="AF20" s="4" t="str">
        <f t="shared" si="9"/>
        <v>Rubber block drive, with alu. ring</v>
      </c>
      <c r="AG20" s="4" t="str">
        <f t="shared" si="10"/>
        <v xml:space="preserve"> Mechanical</v>
      </c>
      <c r="AH20" s="4" t="str">
        <f>IF(Input!AK21=1,"Available","Not available")</f>
        <v>Not available</v>
      </c>
      <c r="AI20" s="4" t="str">
        <f>IF(Input!AL21="","",Input!AL21)</f>
        <v/>
      </c>
    </row>
    <row r="21" spans="1:35" x14ac:dyDescent="0.25">
      <c r="A21" s="4" t="str">
        <f>VLOOKUP(Input!A22, Variabelen!$A$2:$B$7,2,FALSE)</f>
        <v>MEDIUM/HEAVY DUTY GEARBOX</v>
      </c>
      <c r="B21" s="284" t="str">
        <f>Input!B22</f>
        <v>MA100A</v>
      </c>
      <c r="C21" s="4" t="str">
        <f>IF(Input!C22="","",Input!C22)</f>
        <v/>
      </c>
      <c r="D21" s="297">
        <f>Input!F22</f>
        <v>3.88</v>
      </c>
      <c r="E21" s="298">
        <f>Input!G22</f>
        <v>8.2000000000000007E-3</v>
      </c>
      <c r="F21" s="4">
        <f>Input!D22</f>
        <v>1500</v>
      </c>
      <c r="G21" s="298">
        <f>Input!E22</f>
        <v>3000</v>
      </c>
      <c r="H21" s="298" t="str">
        <f t="shared" si="1"/>
        <v>1500-3000</v>
      </c>
      <c r="I21" s="298">
        <f t="shared" si="2"/>
        <v>1800</v>
      </c>
      <c r="J21" s="298">
        <f t="shared" si="3"/>
        <v>14.760000000000002</v>
      </c>
      <c r="K21" s="298">
        <f t="shared" si="4"/>
        <v>24.6</v>
      </c>
      <c r="L21" s="290" t="str">
        <f t="shared" si="11"/>
        <v/>
      </c>
      <c r="M21" s="290" t="str">
        <f t="shared" si="11"/>
        <v/>
      </c>
      <c r="N21" s="290">
        <f t="shared" si="11"/>
        <v>12.3</v>
      </c>
      <c r="O21" s="290">
        <f t="shared" si="11"/>
        <v>14.760000000000002</v>
      </c>
      <c r="P21" s="290">
        <f t="shared" si="11"/>
        <v>17.220000000000002</v>
      </c>
      <c r="Q21" s="290">
        <f t="shared" si="11"/>
        <v>20.5</v>
      </c>
      <c r="R21" s="298" t="str">
        <f>Input!I22</f>
        <v>236x390x420</v>
      </c>
      <c r="S21" s="298" t="str">
        <f>Input!J22</f>
        <v>75</v>
      </c>
      <c r="T21" s="298" t="str">
        <f>Input!K22</f>
        <v>100</v>
      </c>
      <c r="U21" s="298" t="str">
        <f>Input!L22</f>
        <v>3,0</v>
      </c>
      <c r="V21" s="4" t="str">
        <f>IF(Input!$M22=1,"Spec.","")&amp;IF(Input!$O22=1, "00","")&amp;IF(Input!$P22=1, "/0","")&amp;IF(Input!$Q22=1, "/1","")&amp;IF(Input!$R22=1, "/2","")&amp;IF(Input!$S22=1, "/3","")&amp;IF(Input!$T22=1, "/4","")&amp;IF(Input!$U22=1, "/5","")</f>
        <v>/3/4/5</v>
      </c>
      <c r="W21" s="4" t="str">
        <f>IF(Input!$V22=1,"Spec.","")&amp;IF(Input!$W22=1, "/21","")&amp;IF(Input!$X22=1, "/18","")&amp;IF(Input!$Y22=1, "/16","")&amp;IF(Input!$Z22=1, "/14","")&amp;IF(Input!$AA22=1, "/11,5","")&amp;IF(Input!$AB22=1, "/10","")&amp;IF(Input!$AB22=1,"/7,5","")</f>
        <v>/11,5/10/7,5</v>
      </c>
      <c r="X21" s="291" t="str">
        <f t="shared" si="5"/>
        <v>3/4/5</v>
      </c>
      <c r="Y21" s="4" t="str">
        <f t="shared" si="6"/>
        <v>11,5/10/7,5</v>
      </c>
      <c r="Z21" s="4" t="str">
        <f>IF(Input!$M22=1,"Special match","")&amp;IF(Input!$N22=1, "/Without","")&amp;IF(Input!$O22=1, "/SAE-00","")&amp;IF(Input!$P22=1, "/SAE-0","")&amp;IF(Input!$Q22=1, "/SAE-1","")&amp;IF(Input!$R22=1, "/SAE-2","")&amp;IF(Input!$S22=1, "/SAE-3","")&amp;IF(Input!$T22=1, "/SAE-4","")&amp;IF(Input!$U22=1, "/SAE-5","")</f>
        <v>/Without/SAE-3/SAE-4/SAE-5</v>
      </c>
      <c r="AA21" s="4" t="str">
        <f>IF(Input!$V22=1,"Special match","")&amp;IF(Input!$W22=1, "/21 ","")&amp;IF(Input!$X22=1, "/18 ","")&amp;IF(Input!$Y22=1, "/16 ","")&amp;IF(Input!$Z22=1, "/14 ","")&amp;IF(Input!$AA22=1, "/11,5 ","")&amp;IF(Input!$AB22=1, "/10 ","")&amp;IF(Input!$AB22=1, "/7,5","")</f>
        <v>/11,5 /10 /7,5</v>
      </c>
      <c r="AB21" s="4" t="str">
        <f>IF(Input!$AD22=1,"Rubber wheel coupling","")&amp;IF(Input!$AE22=1, "/Rubber block drive, with alu. ring","")&amp;IF(Input!$AF22=1, "/(High) flexible coupling","")</f>
        <v>/Rubber block drive, with alu. ring</v>
      </c>
      <c r="AC21" s="4" t="str">
        <f>IF(Input!$AG22=1,"Mechanical-joint clutch","")&amp;IF(Input!$AH22=1, "/ Mechanical","")&amp;IF(Input!$AI22=1, "/ Electrical","")&amp;IF(Input!$AJ22=1, "/ Pneumatical","")</f>
        <v>/ Mechanical</v>
      </c>
      <c r="AD21" s="291" t="str">
        <f t="shared" si="7"/>
        <v>Without/SAE-3/SAE-4/SAE-5</v>
      </c>
      <c r="AE21" s="4" t="str">
        <f t="shared" si="8"/>
        <v>11,5 /10 /7,5 inch</v>
      </c>
      <c r="AF21" s="4" t="str">
        <f t="shared" si="9"/>
        <v>Rubber block drive, with alu. ring</v>
      </c>
      <c r="AG21" s="4" t="str">
        <f t="shared" si="10"/>
        <v xml:space="preserve"> Mechanical</v>
      </c>
      <c r="AH21" s="4" t="str">
        <f>IF(Input!AK22=1,"Available","Not available")</f>
        <v>Not available</v>
      </c>
      <c r="AI21" s="4" t="str">
        <f>IF(Input!AL22="","",Input!AL22)</f>
        <v/>
      </c>
    </row>
    <row r="22" spans="1:35" x14ac:dyDescent="0.25">
      <c r="A22" s="4" t="str">
        <f>VLOOKUP(Input!A23, Variabelen!$A$2:$B$7,2,FALSE)</f>
        <v>MEDIUM/HEAVY DUTY GEARBOX</v>
      </c>
      <c r="B22" s="284" t="str">
        <f>Input!B23</f>
        <v>MA125A</v>
      </c>
      <c r="C22" s="4" t="str">
        <f>IF(Input!C23="","",Input!C23)</f>
        <v/>
      </c>
      <c r="D22" s="297">
        <f>Input!F23</f>
        <v>2.0299999999999998</v>
      </c>
      <c r="E22" s="298">
        <f>Input!G23</f>
        <v>2.7E-2</v>
      </c>
      <c r="F22" s="4">
        <f>Input!D23</f>
        <v>1500</v>
      </c>
      <c r="G22" s="298">
        <f>Input!E23</f>
        <v>3000</v>
      </c>
      <c r="H22" s="298" t="str">
        <f t="shared" si="1"/>
        <v>1500-3000</v>
      </c>
      <c r="I22" s="298">
        <f t="shared" si="2"/>
        <v>1800</v>
      </c>
      <c r="J22" s="298">
        <f t="shared" si="3"/>
        <v>48.6</v>
      </c>
      <c r="K22" s="298">
        <f t="shared" si="4"/>
        <v>81</v>
      </c>
      <c r="L22" s="290" t="str">
        <f t="shared" ref="L22:Q31" si="12">IF(AND(L$1&gt;=$F22,L$1&lt;=$G22),L$1*$E22,"")</f>
        <v/>
      </c>
      <c r="M22" s="290" t="str">
        <f t="shared" si="12"/>
        <v/>
      </c>
      <c r="N22" s="290">
        <f t="shared" si="12"/>
        <v>40.5</v>
      </c>
      <c r="O22" s="290">
        <f t="shared" si="12"/>
        <v>48.6</v>
      </c>
      <c r="P22" s="290">
        <f t="shared" si="12"/>
        <v>56.7</v>
      </c>
      <c r="Q22" s="290">
        <f t="shared" si="12"/>
        <v>67.5</v>
      </c>
      <c r="R22" s="298" t="str">
        <f>Input!I23</f>
        <v>291x454x485</v>
      </c>
      <c r="S22" s="298" t="str">
        <f>Input!J23</f>
        <v>115</v>
      </c>
      <c r="T22" s="298" t="str">
        <f>Input!K23</f>
        <v>125</v>
      </c>
      <c r="U22" s="298" t="str">
        <f>Input!L23</f>
        <v>5,5</v>
      </c>
      <c r="V22" s="4" t="str">
        <f>IF(Input!$M23=1,"Spec.","")&amp;IF(Input!$O23=1, "00","")&amp;IF(Input!$P23=1, "/0","")&amp;IF(Input!$Q23=1, "/1","")&amp;IF(Input!$R23=1, "/2","")&amp;IF(Input!$S23=1, "/3","")&amp;IF(Input!$T23=1, "/4","")&amp;IF(Input!$U23=1, "/5","")</f>
        <v>/2/3/4</v>
      </c>
      <c r="W22" s="4" t="str">
        <f>IF(Input!$V23=1,"Spec.","")&amp;IF(Input!$W23=1, "/21","")&amp;IF(Input!$X23=1, "/18","")&amp;IF(Input!$Y23=1, "/16","")&amp;IF(Input!$Z23=1, "/14","")&amp;IF(Input!$AA23=1, "/11,5","")&amp;IF(Input!$AB23=1, "/10","")&amp;IF(Input!$AB23=1,"/7,5","")</f>
        <v>/11,5/10/7,5</v>
      </c>
      <c r="X22" s="291" t="str">
        <f t="shared" si="5"/>
        <v>2/3/4</v>
      </c>
      <c r="Y22" s="4" t="str">
        <f t="shared" si="6"/>
        <v>11,5/10/7,5</v>
      </c>
      <c r="Z22" s="4" t="str">
        <f>IF(Input!$M23=1,"Special match","")&amp;IF(Input!$N23=1, "/Without","")&amp;IF(Input!$O23=1, "/SAE-00","")&amp;IF(Input!$P23=1, "/SAE-0","")&amp;IF(Input!$Q23=1, "/SAE-1","")&amp;IF(Input!$R23=1, "/SAE-2","")&amp;IF(Input!$S23=1, "/SAE-3","")&amp;IF(Input!$T23=1, "/SAE-4","")&amp;IF(Input!$U23=1, "/SAE-5","")</f>
        <v>/Without/SAE-2/SAE-3/SAE-4</v>
      </c>
      <c r="AA22" s="4" t="str">
        <f>IF(Input!$V23=1,"Special match","")&amp;IF(Input!$W23=1, "/21 ","")&amp;IF(Input!$X23=1, "/18 ","")&amp;IF(Input!$Y23=1, "/16 ","")&amp;IF(Input!$Z23=1, "/14 ","")&amp;IF(Input!$AA23=1, "/11,5 ","")&amp;IF(Input!$AB23=1, "/10 ","")&amp;IF(Input!$AB23=1, "/7,5","")</f>
        <v>/11,5 /10 /7,5</v>
      </c>
      <c r="AB22" s="4" t="str">
        <f>IF(Input!$AD23=1,"Rubber wheel coupling","")&amp;IF(Input!$AE23=1, "/Rubber block drive, with alu. ring","")&amp;IF(Input!$AF23=1, "/(High) flexible coupling","")</f>
        <v>/Rubber block drive, with alu. ring</v>
      </c>
      <c r="AC22" s="4" t="str">
        <f>IF(Input!$AG23=1,"Mechanical-joint clutch","")&amp;IF(Input!$AH23=1, "/ Mechanical","")&amp;IF(Input!$AI23=1, "/ Electrical","")&amp;IF(Input!$AJ23=1, "/ Pneumatical","")</f>
        <v>/ Mechanical</v>
      </c>
      <c r="AD22" s="291" t="str">
        <f t="shared" si="7"/>
        <v>Without/SAE-2/SAE-3/SAE-4</v>
      </c>
      <c r="AE22" s="4" t="str">
        <f t="shared" si="8"/>
        <v>11,5 /10 /7,5 inch</v>
      </c>
      <c r="AF22" s="4" t="str">
        <f t="shared" si="9"/>
        <v>Rubber block drive, with alu. ring</v>
      </c>
      <c r="AG22" s="4" t="str">
        <f t="shared" si="10"/>
        <v xml:space="preserve"> Mechanical</v>
      </c>
      <c r="AH22" s="4" t="str">
        <f>IF(Input!AK23=1,"Available","Not available")</f>
        <v>Not available</v>
      </c>
      <c r="AI22" s="4" t="str">
        <f>IF(Input!AL23="","",Input!AL23)</f>
        <v/>
      </c>
    </row>
    <row r="23" spans="1:35" x14ac:dyDescent="0.25">
      <c r="A23" s="4" t="str">
        <f>VLOOKUP(Input!A24, Variabelen!$A$2:$B$7,2,FALSE)</f>
        <v>MEDIUM/HEAVY DUTY GEARBOX</v>
      </c>
      <c r="B23" s="284" t="str">
        <f>Input!B24</f>
        <v>MA125A</v>
      </c>
      <c r="C23" s="4" t="str">
        <f>IF(Input!C24="","",Input!C24)</f>
        <v/>
      </c>
      <c r="D23" s="297">
        <f>Input!F24</f>
        <v>2.46</v>
      </c>
      <c r="E23" s="298">
        <f>Input!G24</f>
        <v>2.7E-2</v>
      </c>
      <c r="F23" s="4">
        <f>Input!D24</f>
        <v>1500</v>
      </c>
      <c r="G23" s="298">
        <f>Input!E24</f>
        <v>3000</v>
      </c>
      <c r="H23" s="298" t="str">
        <f t="shared" si="1"/>
        <v>1500-3000</v>
      </c>
      <c r="I23" s="298">
        <f t="shared" si="2"/>
        <v>1800</v>
      </c>
      <c r="J23" s="298">
        <f t="shared" si="3"/>
        <v>48.6</v>
      </c>
      <c r="K23" s="298">
        <f t="shared" si="4"/>
        <v>81</v>
      </c>
      <c r="L23" s="290" t="str">
        <f t="shared" si="12"/>
        <v/>
      </c>
      <c r="M23" s="290" t="str">
        <f t="shared" si="12"/>
        <v/>
      </c>
      <c r="N23" s="290">
        <f t="shared" si="12"/>
        <v>40.5</v>
      </c>
      <c r="O23" s="290">
        <f t="shared" si="12"/>
        <v>48.6</v>
      </c>
      <c r="P23" s="290">
        <f t="shared" si="12"/>
        <v>56.7</v>
      </c>
      <c r="Q23" s="290">
        <f t="shared" si="12"/>
        <v>67.5</v>
      </c>
      <c r="R23" s="298" t="str">
        <f>Input!I24</f>
        <v>291x454x485</v>
      </c>
      <c r="S23" s="298" t="str">
        <f>Input!J24</f>
        <v>115</v>
      </c>
      <c r="T23" s="298" t="str">
        <f>Input!K24</f>
        <v>125</v>
      </c>
      <c r="U23" s="298" t="str">
        <f>Input!L24</f>
        <v>5,5</v>
      </c>
      <c r="V23" s="4" t="str">
        <f>IF(Input!$M24=1,"Spec.","")&amp;IF(Input!$O24=1, "00","")&amp;IF(Input!$P24=1, "/0","")&amp;IF(Input!$Q24=1, "/1","")&amp;IF(Input!$R24=1, "/2","")&amp;IF(Input!$S24=1, "/3","")&amp;IF(Input!$T24=1, "/4","")&amp;IF(Input!$U24=1, "/5","")</f>
        <v>/2/3/4</v>
      </c>
      <c r="W23" s="4" t="str">
        <f>IF(Input!$V24=1,"Spec.","")&amp;IF(Input!$W24=1, "/21","")&amp;IF(Input!$X24=1, "/18","")&amp;IF(Input!$Y24=1, "/16","")&amp;IF(Input!$Z24=1, "/14","")&amp;IF(Input!$AA24=1, "/11,5","")&amp;IF(Input!$AB24=1, "/10","")&amp;IF(Input!$AB24=1,"/7,5","")</f>
        <v>/11,5/10/7,5</v>
      </c>
      <c r="X23" s="291" t="str">
        <f t="shared" si="5"/>
        <v>2/3/4</v>
      </c>
      <c r="Y23" s="4" t="str">
        <f t="shared" si="6"/>
        <v>11,5/10/7,5</v>
      </c>
      <c r="Z23" s="4" t="str">
        <f>IF(Input!$M24=1,"Special match","")&amp;IF(Input!$N24=1, "/Without","")&amp;IF(Input!$O24=1, "/SAE-00","")&amp;IF(Input!$P24=1, "/SAE-0","")&amp;IF(Input!$Q24=1, "/SAE-1","")&amp;IF(Input!$R24=1, "/SAE-2","")&amp;IF(Input!$S24=1, "/SAE-3","")&amp;IF(Input!$T24=1, "/SAE-4","")&amp;IF(Input!$U24=1, "/SAE-5","")</f>
        <v>/Without/SAE-2/SAE-3/SAE-4</v>
      </c>
      <c r="AA23" s="4" t="str">
        <f>IF(Input!$V24=1,"Special match","")&amp;IF(Input!$W24=1, "/21 ","")&amp;IF(Input!$X24=1, "/18 ","")&amp;IF(Input!$Y24=1, "/16 ","")&amp;IF(Input!$Z24=1, "/14 ","")&amp;IF(Input!$AA24=1, "/11,5 ","")&amp;IF(Input!$AB24=1, "/10 ","")&amp;IF(Input!$AB24=1, "/7,5","")</f>
        <v>/11,5 /10 /7,5</v>
      </c>
      <c r="AB23" s="4" t="str">
        <f>IF(Input!$AD24=1,"Rubber wheel coupling","")&amp;IF(Input!$AE24=1, "/Rubber block drive, with alu. ring","")&amp;IF(Input!$AF24=1, "/(High) flexible coupling","")</f>
        <v>/Rubber block drive, with alu. ring</v>
      </c>
      <c r="AC23" s="4" t="str">
        <f>IF(Input!$AG24=1,"Mechanical-joint clutch","")&amp;IF(Input!$AH24=1, "/ Mechanical","")&amp;IF(Input!$AI24=1, "/ Electrical","")&amp;IF(Input!$AJ24=1, "/ Pneumatical","")</f>
        <v>/ Mechanical</v>
      </c>
      <c r="AD23" s="291" t="str">
        <f t="shared" si="7"/>
        <v>Without/SAE-2/SAE-3/SAE-4</v>
      </c>
      <c r="AE23" s="4" t="str">
        <f t="shared" si="8"/>
        <v>11,5 /10 /7,5 inch</v>
      </c>
      <c r="AF23" s="4" t="str">
        <f t="shared" si="9"/>
        <v>Rubber block drive, with alu. ring</v>
      </c>
      <c r="AG23" s="4" t="str">
        <f t="shared" si="10"/>
        <v xml:space="preserve"> Mechanical</v>
      </c>
      <c r="AH23" s="4" t="str">
        <f>IF(Input!AK24=1,"Available","Not available")</f>
        <v>Not available</v>
      </c>
      <c r="AI23" s="4" t="str">
        <f>IF(Input!AL24="","",Input!AL24)</f>
        <v/>
      </c>
    </row>
    <row r="24" spans="1:35" x14ac:dyDescent="0.25">
      <c r="A24" s="4" t="str">
        <f>VLOOKUP(Input!A25, Variabelen!$A$2:$B$7,2,FALSE)</f>
        <v>MEDIUM/HEAVY DUTY GEARBOX</v>
      </c>
      <c r="B24" s="284" t="str">
        <f>Input!B25</f>
        <v>MA125A</v>
      </c>
      <c r="C24" s="4" t="str">
        <f>IF(Input!C25="","",Input!C25)</f>
        <v/>
      </c>
      <c r="D24" s="297">
        <f>Input!F25</f>
        <v>3.04</v>
      </c>
      <c r="E24" s="298">
        <f>Input!G25</f>
        <v>2.4E-2</v>
      </c>
      <c r="F24" s="4">
        <f>Input!D25</f>
        <v>1500</v>
      </c>
      <c r="G24" s="298">
        <f>Input!E25</f>
        <v>3000</v>
      </c>
      <c r="H24" s="298" t="str">
        <f t="shared" si="1"/>
        <v>1500-3000</v>
      </c>
      <c r="I24" s="298">
        <f t="shared" si="2"/>
        <v>1800</v>
      </c>
      <c r="J24" s="298">
        <f t="shared" si="3"/>
        <v>43.2</v>
      </c>
      <c r="K24" s="298">
        <f t="shared" si="4"/>
        <v>72</v>
      </c>
      <c r="L24" s="290" t="str">
        <f t="shared" si="12"/>
        <v/>
      </c>
      <c r="M24" s="290" t="str">
        <f t="shared" si="12"/>
        <v/>
      </c>
      <c r="N24" s="290">
        <f t="shared" si="12"/>
        <v>36</v>
      </c>
      <c r="O24" s="290">
        <f t="shared" si="12"/>
        <v>43.2</v>
      </c>
      <c r="P24" s="290">
        <f t="shared" si="12"/>
        <v>50.4</v>
      </c>
      <c r="Q24" s="290">
        <f t="shared" si="12"/>
        <v>60</v>
      </c>
      <c r="R24" s="298" t="str">
        <f>Input!I25</f>
        <v>291x454x485</v>
      </c>
      <c r="S24" s="298" t="str">
        <f>Input!J25</f>
        <v>115</v>
      </c>
      <c r="T24" s="298" t="str">
        <f>Input!K25</f>
        <v>125</v>
      </c>
      <c r="U24" s="298" t="str">
        <f>Input!L25</f>
        <v>5,5</v>
      </c>
      <c r="V24" s="4" t="str">
        <f>IF(Input!$M25=1,"Spec.","")&amp;IF(Input!$O25=1, "00","")&amp;IF(Input!$P25=1, "/0","")&amp;IF(Input!$Q25=1, "/1","")&amp;IF(Input!$R25=1, "/2","")&amp;IF(Input!$S25=1, "/3","")&amp;IF(Input!$T25=1, "/4","")&amp;IF(Input!$U25=1, "/5","")</f>
        <v>/2/3/4</v>
      </c>
      <c r="W24" s="4" t="str">
        <f>IF(Input!$V25=1,"Spec.","")&amp;IF(Input!$W25=1, "/21","")&amp;IF(Input!$X25=1, "/18","")&amp;IF(Input!$Y25=1, "/16","")&amp;IF(Input!$Z25=1, "/14","")&amp;IF(Input!$AA25=1, "/11,5","")&amp;IF(Input!$AB25=1, "/10","")&amp;IF(Input!$AB25=1,"/7,5","")</f>
        <v>/11,5/10/7,5</v>
      </c>
      <c r="X24" s="291" t="str">
        <f t="shared" si="5"/>
        <v>2/3/4</v>
      </c>
      <c r="Y24" s="4" t="str">
        <f t="shared" si="6"/>
        <v>11,5/10/7,5</v>
      </c>
      <c r="Z24" s="4" t="str">
        <f>IF(Input!$M25=1,"Special match","")&amp;IF(Input!$N25=1, "/Without","")&amp;IF(Input!$O25=1, "/SAE-00","")&amp;IF(Input!$P25=1, "/SAE-0","")&amp;IF(Input!$Q25=1, "/SAE-1","")&amp;IF(Input!$R25=1, "/SAE-2","")&amp;IF(Input!$S25=1, "/SAE-3","")&amp;IF(Input!$T25=1, "/SAE-4","")&amp;IF(Input!$U25=1, "/SAE-5","")</f>
        <v>/Without/SAE-2/SAE-3/SAE-4</v>
      </c>
      <c r="AA24" s="4" t="str">
        <f>IF(Input!$V25=1,"Special match","")&amp;IF(Input!$W25=1, "/21 ","")&amp;IF(Input!$X25=1, "/18 ","")&amp;IF(Input!$Y25=1, "/16 ","")&amp;IF(Input!$Z25=1, "/14 ","")&amp;IF(Input!$AA25=1, "/11,5 ","")&amp;IF(Input!$AB25=1, "/10 ","")&amp;IF(Input!$AB25=1, "/7,5","")</f>
        <v>/11,5 /10 /7,5</v>
      </c>
      <c r="AB24" s="4" t="str">
        <f>IF(Input!$AD25=1,"Rubber wheel coupling","")&amp;IF(Input!$AE25=1, "/Rubber block drive, with alu. ring","")&amp;IF(Input!$AF25=1, "/(High) flexible coupling","")</f>
        <v>/Rubber block drive, with alu. ring</v>
      </c>
      <c r="AC24" s="4" t="str">
        <f>IF(Input!$AG25=1,"Mechanical-joint clutch","")&amp;IF(Input!$AH25=1, "/ Mechanical","")&amp;IF(Input!$AI25=1, "/ Electrical","")&amp;IF(Input!$AJ25=1, "/ Pneumatical","")</f>
        <v>/ Mechanical</v>
      </c>
      <c r="AD24" s="291" t="str">
        <f t="shared" si="7"/>
        <v>Without/SAE-2/SAE-3/SAE-4</v>
      </c>
      <c r="AE24" s="4" t="str">
        <f t="shared" si="8"/>
        <v>11,5 /10 /7,5 inch</v>
      </c>
      <c r="AF24" s="4" t="str">
        <f t="shared" si="9"/>
        <v>Rubber block drive, with alu. ring</v>
      </c>
      <c r="AG24" s="4" t="str">
        <f t="shared" si="10"/>
        <v xml:space="preserve"> Mechanical</v>
      </c>
      <c r="AH24" s="4" t="str">
        <f>IF(Input!AK25=1,"Available","Not available")</f>
        <v>Not available</v>
      </c>
      <c r="AI24" s="4" t="str">
        <f>IF(Input!AL25="","",Input!AL25)</f>
        <v/>
      </c>
    </row>
    <row r="25" spans="1:35" x14ac:dyDescent="0.25">
      <c r="A25" s="4" t="str">
        <f>VLOOKUP(Input!A26, Variabelen!$A$2:$B$7,2,FALSE)</f>
        <v>MEDIUM/HEAVY DUTY GEARBOX</v>
      </c>
      <c r="B25" s="284" t="str">
        <f>Input!B26</f>
        <v>MA125A</v>
      </c>
      <c r="C25" s="4" t="str">
        <f>IF(Input!C26="","",Input!C26)</f>
        <v/>
      </c>
      <c r="D25" s="297">
        <f>Input!F26</f>
        <v>3.57</v>
      </c>
      <c r="E25" s="298">
        <f>Input!G26</f>
        <v>2.1999999999999999E-2</v>
      </c>
      <c r="F25" s="4">
        <f>Input!D26</f>
        <v>1500</v>
      </c>
      <c r="G25" s="298">
        <f>Input!E26</f>
        <v>3000</v>
      </c>
      <c r="H25" s="298" t="str">
        <f t="shared" si="1"/>
        <v>1500-3000</v>
      </c>
      <c r="I25" s="298">
        <f t="shared" si="2"/>
        <v>1800</v>
      </c>
      <c r="J25" s="298">
        <f t="shared" si="3"/>
        <v>39.599999999999994</v>
      </c>
      <c r="K25" s="298">
        <f t="shared" si="4"/>
        <v>66</v>
      </c>
      <c r="L25" s="290" t="str">
        <f t="shared" si="12"/>
        <v/>
      </c>
      <c r="M25" s="290" t="str">
        <f t="shared" si="12"/>
        <v/>
      </c>
      <c r="N25" s="290">
        <f t="shared" si="12"/>
        <v>33</v>
      </c>
      <c r="O25" s="290">
        <f t="shared" si="12"/>
        <v>39.599999999999994</v>
      </c>
      <c r="P25" s="290">
        <f t="shared" si="12"/>
        <v>46.199999999999996</v>
      </c>
      <c r="Q25" s="290">
        <f t="shared" si="12"/>
        <v>55</v>
      </c>
      <c r="R25" s="298" t="str">
        <f>Input!I26</f>
        <v>291x454x485</v>
      </c>
      <c r="S25" s="298" t="str">
        <f>Input!J26</f>
        <v>115</v>
      </c>
      <c r="T25" s="298" t="str">
        <f>Input!K26</f>
        <v>125</v>
      </c>
      <c r="U25" s="298" t="str">
        <f>Input!L26</f>
        <v>5,5</v>
      </c>
      <c r="V25" s="4" t="str">
        <f>IF(Input!$M26=1,"Spec.","")&amp;IF(Input!$O26=1, "00","")&amp;IF(Input!$P26=1, "/0","")&amp;IF(Input!$Q26=1, "/1","")&amp;IF(Input!$R26=1, "/2","")&amp;IF(Input!$S26=1, "/3","")&amp;IF(Input!$T26=1, "/4","")&amp;IF(Input!$U26=1, "/5","")</f>
        <v>/2/3/4</v>
      </c>
      <c r="W25" s="4" t="str">
        <f>IF(Input!$V26=1,"Spec.","")&amp;IF(Input!$W26=1, "/21","")&amp;IF(Input!$X26=1, "/18","")&amp;IF(Input!$Y26=1, "/16","")&amp;IF(Input!$Z26=1, "/14","")&amp;IF(Input!$AA26=1, "/11,5","")&amp;IF(Input!$AB26=1, "/10","")&amp;IF(Input!$AB26=1,"/7,5","")</f>
        <v>/11,5/10/7,5</v>
      </c>
      <c r="X25" s="291" t="str">
        <f t="shared" si="5"/>
        <v>2/3/4</v>
      </c>
      <c r="Y25" s="4" t="str">
        <f t="shared" si="6"/>
        <v>11,5/10/7,5</v>
      </c>
      <c r="Z25" s="4" t="str">
        <f>IF(Input!$M26=1,"Special match","")&amp;IF(Input!$N26=1, "/Without","")&amp;IF(Input!$O26=1, "/SAE-00","")&amp;IF(Input!$P26=1, "/SAE-0","")&amp;IF(Input!$Q26=1, "/SAE-1","")&amp;IF(Input!$R26=1, "/SAE-2","")&amp;IF(Input!$S26=1, "/SAE-3","")&amp;IF(Input!$T26=1, "/SAE-4","")&amp;IF(Input!$U26=1, "/SAE-5","")</f>
        <v>/Without/SAE-2/SAE-3/SAE-4</v>
      </c>
      <c r="AA25" s="4" t="str">
        <f>IF(Input!$V26=1,"Special match","")&amp;IF(Input!$W26=1, "/21 ","")&amp;IF(Input!$X26=1, "/18 ","")&amp;IF(Input!$Y26=1, "/16 ","")&amp;IF(Input!$Z26=1, "/14 ","")&amp;IF(Input!$AA26=1, "/11,5 ","")&amp;IF(Input!$AB26=1, "/10 ","")&amp;IF(Input!$AB26=1, "/7,5","")</f>
        <v>/11,5 /10 /7,5</v>
      </c>
      <c r="AB25" s="4" t="str">
        <f>IF(Input!$AD26=1,"Rubber wheel coupling","")&amp;IF(Input!$AE26=1, "/Rubber block drive, with alu. ring","")&amp;IF(Input!$AF26=1, "/(High) flexible coupling","")</f>
        <v>/Rubber block drive, with alu. ring</v>
      </c>
      <c r="AC25" s="4" t="str">
        <f>IF(Input!$AG26=1,"Mechanical-joint clutch","")&amp;IF(Input!$AH26=1, "/ Mechanical","")&amp;IF(Input!$AI26=1, "/ Electrical","")&amp;IF(Input!$AJ26=1, "/ Pneumatical","")</f>
        <v>/ Mechanical</v>
      </c>
      <c r="AD25" s="291" t="str">
        <f t="shared" si="7"/>
        <v>Without/SAE-2/SAE-3/SAE-4</v>
      </c>
      <c r="AE25" s="4" t="str">
        <f t="shared" si="8"/>
        <v>11,5 /10 /7,5 inch</v>
      </c>
      <c r="AF25" s="4" t="str">
        <f t="shared" si="9"/>
        <v>Rubber block drive, with alu. ring</v>
      </c>
      <c r="AG25" s="4" t="str">
        <f t="shared" si="10"/>
        <v xml:space="preserve"> Mechanical</v>
      </c>
      <c r="AH25" s="4" t="str">
        <f>IF(Input!AK26=1,"Available","Not available")</f>
        <v>Not available</v>
      </c>
      <c r="AI25" s="4" t="str">
        <f>IF(Input!AL26="","",Input!AL26)</f>
        <v/>
      </c>
    </row>
    <row r="26" spans="1:35" x14ac:dyDescent="0.25">
      <c r="A26" s="4" t="str">
        <f>VLOOKUP(Input!A27, Variabelen!$A$2:$B$7,2,FALSE)</f>
        <v>MEDIUM/HEAVY DUTY GEARBOX</v>
      </c>
      <c r="B26" s="284" t="str">
        <f>Input!B27</f>
        <v>MA125A</v>
      </c>
      <c r="C26" s="4" t="str">
        <f>IF(Input!C27="","",Input!C27)</f>
        <v/>
      </c>
      <c r="D26" s="297">
        <f>Input!F27</f>
        <v>4.05</v>
      </c>
      <c r="E26" s="298">
        <f>Input!G27</f>
        <v>1.9E-2</v>
      </c>
      <c r="F26" s="4">
        <f>Input!D27</f>
        <v>1500</v>
      </c>
      <c r="G26" s="298">
        <f>Input!E27</f>
        <v>3000</v>
      </c>
      <c r="H26" s="298" t="str">
        <f t="shared" si="1"/>
        <v>1500-3000</v>
      </c>
      <c r="I26" s="298">
        <f t="shared" si="2"/>
        <v>1800</v>
      </c>
      <c r="J26" s="298">
        <f t="shared" si="3"/>
        <v>34.199999999999996</v>
      </c>
      <c r="K26" s="298">
        <f t="shared" si="4"/>
        <v>57</v>
      </c>
      <c r="L26" s="290" t="str">
        <f t="shared" si="12"/>
        <v/>
      </c>
      <c r="M26" s="290" t="str">
        <f t="shared" si="12"/>
        <v/>
      </c>
      <c r="N26" s="290">
        <f t="shared" si="12"/>
        <v>28.5</v>
      </c>
      <c r="O26" s="290">
        <f t="shared" si="12"/>
        <v>34.199999999999996</v>
      </c>
      <c r="P26" s="290">
        <f t="shared" si="12"/>
        <v>39.9</v>
      </c>
      <c r="Q26" s="290">
        <f t="shared" si="12"/>
        <v>47.5</v>
      </c>
      <c r="R26" s="298" t="str">
        <f>Input!I27</f>
        <v>291x454x485</v>
      </c>
      <c r="S26" s="298" t="str">
        <f>Input!J27</f>
        <v>115</v>
      </c>
      <c r="T26" s="298" t="str">
        <f>Input!K27</f>
        <v>125</v>
      </c>
      <c r="U26" s="298" t="str">
        <f>Input!L27</f>
        <v>5,5</v>
      </c>
      <c r="V26" s="4" t="str">
        <f>IF(Input!$M27=1,"Spec.","")&amp;IF(Input!$O27=1, "00","")&amp;IF(Input!$P27=1, "/0","")&amp;IF(Input!$Q27=1, "/1","")&amp;IF(Input!$R27=1, "/2","")&amp;IF(Input!$S27=1, "/3","")&amp;IF(Input!$T27=1, "/4","")&amp;IF(Input!$U27=1, "/5","")</f>
        <v>/2/3/4</v>
      </c>
      <c r="W26" s="4" t="str">
        <f>IF(Input!$V27=1,"Spec.","")&amp;IF(Input!$W27=1, "/21","")&amp;IF(Input!$X27=1, "/18","")&amp;IF(Input!$Y27=1, "/16","")&amp;IF(Input!$Z27=1, "/14","")&amp;IF(Input!$AA27=1, "/11,5","")&amp;IF(Input!$AB27=1, "/10","")&amp;IF(Input!$AB27=1,"/7,5","")</f>
        <v>/11,5/10/7,5</v>
      </c>
      <c r="X26" s="291" t="str">
        <f t="shared" si="5"/>
        <v>2/3/4</v>
      </c>
      <c r="Y26" s="4" t="str">
        <f t="shared" si="6"/>
        <v>11,5/10/7,5</v>
      </c>
      <c r="Z26" s="4" t="str">
        <f>IF(Input!$M27=1,"Special match","")&amp;IF(Input!$N27=1, "/Without","")&amp;IF(Input!$O27=1, "/SAE-00","")&amp;IF(Input!$P27=1, "/SAE-0","")&amp;IF(Input!$Q27=1, "/SAE-1","")&amp;IF(Input!$R27=1, "/SAE-2","")&amp;IF(Input!$S27=1, "/SAE-3","")&amp;IF(Input!$T27=1, "/SAE-4","")&amp;IF(Input!$U27=1, "/SAE-5","")</f>
        <v>/Without/SAE-2/SAE-3/SAE-4</v>
      </c>
      <c r="AA26" s="4" t="str">
        <f>IF(Input!$V27=1,"Special match","")&amp;IF(Input!$W27=1, "/21 ","")&amp;IF(Input!$X27=1, "/18 ","")&amp;IF(Input!$Y27=1, "/16 ","")&amp;IF(Input!$Z27=1, "/14 ","")&amp;IF(Input!$AA27=1, "/11,5 ","")&amp;IF(Input!$AB27=1, "/10 ","")&amp;IF(Input!$AB27=1, "/7,5","")</f>
        <v>/11,5 /10 /7,5</v>
      </c>
      <c r="AB26" s="4" t="str">
        <f>IF(Input!$AD27=1,"Rubber wheel coupling","")&amp;IF(Input!$AE27=1, "/Rubber block drive, with alu. ring","")&amp;IF(Input!$AF27=1, "/(High) flexible coupling","")</f>
        <v>/Rubber block drive, with alu. ring</v>
      </c>
      <c r="AC26" s="4" t="str">
        <f>IF(Input!$AG27=1,"Mechanical-joint clutch","")&amp;IF(Input!$AH27=1, "/ Mechanical","")&amp;IF(Input!$AI27=1, "/ Electrical","")&amp;IF(Input!$AJ27=1, "/ Pneumatical","")</f>
        <v>/ Mechanical</v>
      </c>
      <c r="AD26" s="291" t="str">
        <f t="shared" si="7"/>
        <v>Without/SAE-2/SAE-3/SAE-4</v>
      </c>
      <c r="AE26" s="4" t="str">
        <f t="shared" si="8"/>
        <v>11,5 /10 /7,5 inch</v>
      </c>
      <c r="AF26" s="4" t="str">
        <f t="shared" si="9"/>
        <v>Rubber block drive, with alu. ring</v>
      </c>
      <c r="AG26" s="4" t="str">
        <f t="shared" si="10"/>
        <v xml:space="preserve"> Mechanical</v>
      </c>
      <c r="AH26" s="4" t="str">
        <f>IF(Input!AK27=1,"Available","Not available")</f>
        <v>Not available</v>
      </c>
      <c r="AI26" s="4" t="str">
        <f>IF(Input!AL27="","",Input!AL27)</f>
        <v/>
      </c>
    </row>
    <row r="27" spans="1:35" x14ac:dyDescent="0.25">
      <c r="A27" s="4" t="str">
        <f>VLOOKUP(Input!A28, Variabelen!$A$2:$B$7,2,FALSE)</f>
        <v>MEDIUM/HEAVY DUTY GEARBOX</v>
      </c>
      <c r="B27" s="284" t="str">
        <f>Input!B28</f>
        <v>MA125A</v>
      </c>
      <c r="C27" s="4" t="str">
        <f>IF(Input!C28="","",Input!C28)</f>
        <v/>
      </c>
      <c r="D27" s="297">
        <f>Input!F28</f>
        <v>4.3899999999999997</v>
      </c>
      <c r="E27" s="298">
        <f>Input!G28</f>
        <v>1.7600000000000001E-2</v>
      </c>
      <c r="F27" s="4">
        <f>Input!D28</f>
        <v>1500</v>
      </c>
      <c r="G27" s="298">
        <f>Input!E28</f>
        <v>3000</v>
      </c>
      <c r="H27" s="298" t="str">
        <f t="shared" si="1"/>
        <v>1500-3000</v>
      </c>
      <c r="I27" s="298">
        <f t="shared" si="2"/>
        <v>1800</v>
      </c>
      <c r="J27" s="298">
        <f t="shared" si="3"/>
        <v>31.680000000000003</v>
      </c>
      <c r="K27" s="298">
        <f t="shared" si="4"/>
        <v>52.800000000000004</v>
      </c>
      <c r="L27" s="290" t="str">
        <f t="shared" si="12"/>
        <v/>
      </c>
      <c r="M27" s="290" t="str">
        <f t="shared" si="12"/>
        <v/>
      </c>
      <c r="N27" s="290">
        <f t="shared" si="12"/>
        <v>26.400000000000002</v>
      </c>
      <c r="O27" s="290">
        <f t="shared" si="12"/>
        <v>31.680000000000003</v>
      </c>
      <c r="P27" s="290">
        <f t="shared" si="12"/>
        <v>36.96</v>
      </c>
      <c r="Q27" s="290">
        <f t="shared" si="12"/>
        <v>44</v>
      </c>
      <c r="R27" s="298" t="str">
        <f>Input!I28</f>
        <v>291x454x485</v>
      </c>
      <c r="S27" s="298" t="str">
        <f>Input!J28</f>
        <v>115</v>
      </c>
      <c r="T27" s="298" t="str">
        <f>Input!K28</f>
        <v>125</v>
      </c>
      <c r="U27" s="298" t="str">
        <f>Input!L28</f>
        <v>5,5</v>
      </c>
      <c r="V27" s="4" t="str">
        <f>IF(Input!$M28=1,"Spec.","")&amp;IF(Input!$O28=1, "00","")&amp;IF(Input!$P28=1, "/0","")&amp;IF(Input!$Q28=1, "/1","")&amp;IF(Input!$R28=1, "/2","")&amp;IF(Input!$S28=1, "/3","")&amp;IF(Input!$T28=1, "/4","")&amp;IF(Input!$U28=1, "/5","")</f>
        <v>/2/3/4</v>
      </c>
      <c r="W27" s="4" t="str">
        <f>IF(Input!$V28=1,"Spec.","")&amp;IF(Input!$W28=1, "/21","")&amp;IF(Input!$X28=1, "/18","")&amp;IF(Input!$Y28=1, "/16","")&amp;IF(Input!$Z28=1, "/14","")&amp;IF(Input!$AA28=1, "/11,5","")&amp;IF(Input!$AB28=1, "/10","")&amp;IF(Input!$AB28=1,"/7,5","")</f>
        <v>/11,5/10/7,5</v>
      </c>
      <c r="X27" s="291" t="str">
        <f t="shared" si="5"/>
        <v>2/3/4</v>
      </c>
      <c r="Y27" s="4" t="str">
        <f t="shared" si="6"/>
        <v>11,5/10/7,5</v>
      </c>
      <c r="Z27" s="4" t="str">
        <f>IF(Input!$M28=1,"Special match","")&amp;IF(Input!$N28=1, "/Without","")&amp;IF(Input!$O28=1, "/SAE-00","")&amp;IF(Input!$P28=1, "/SAE-0","")&amp;IF(Input!$Q28=1, "/SAE-1","")&amp;IF(Input!$R28=1, "/SAE-2","")&amp;IF(Input!$S28=1, "/SAE-3","")&amp;IF(Input!$T28=1, "/SAE-4","")&amp;IF(Input!$U28=1, "/SAE-5","")</f>
        <v>/Without/SAE-2/SAE-3/SAE-4</v>
      </c>
      <c r="AA27" s="4" t="str">
        <f>IF(Input!$V28=1,"Special match","")&amp;IF(Input!$W28=1, "/21 ","")&amp;IF(Input!$X28=1, "/18 ","")&amp;IF(Input!$Y28=1, "/16 ","")&amp;IF(Input!$Z28=1, "/14 ","")&amp;IF(Input!$AA28=1, "/11,5 ","")&amp;IF(Input!$AB28=1, "/10 ","")&amp;IF(Input!$AB28=1, "/7,5","")</f>
        <v>/11,5 /10 /7,5</v>
      </c>
      <c r="AB27" s="4" t="str">
        <f>IF(Input!$AD28=1,"Rubber wheel coupling","")&amp;IF(Input!$AE28=1, "/Rubber block drive, with alu. ring","")&amp;IF(Input!$AF28=1, "/(High) flexible coupling","")</f>
        <v>/Rubber block drive, with alu. ring</v>
      </c>
      <c r="AC27" s="4" t="str">
        <f>IF(Input!$AG28=1,"Mechanical-joint clutch","")&amp;IF(Input!$AH28=1, "/ Mechanical","")&amp;IF(Input!$AI28=1, "/ Electrical","")&amp;IF(Input!$AJ28=1, "/ Pneumatical","")</f>
        <v>/ Mechanical</v>
      </c>
      <c r="AD27" s="291" t="str">
        <f t="shared" si="7"/>
        <v>Without/SAE-2/SAE-3/SAE-4</v>
      </c>
      <c r="AE27" s="4" t="str">
        <f t="shared" si="8"/>
        <v>11,5 /10 /7,5 inch</v>
      </c>
      <c r="AF27" s="4" t="str">
        <f t="shared" si="9"/>
        <v>Rubber block drive, with alu. ring</v>
      </c>
      <c r="AG27" s="4" t="str">
        <f t="shared" si="10"/>
        <v xml:space="preserve"> Mechanical</v>
      </c>
      <c r="AH27" s="4" t="str">
        <f>IF(Input!AK28=1,"Available","Not available")</f>
        <v>Not available</v>
      </c>
      <c r="AI27" s="4" t="str">
        <f>IF(Input!AL28="","",Input!AL28)</f>
        <v/>
      </c>
    </row>
    <row r="28" spans="1:35" x14ac:dyDescent="0.25">
      <c r="A28" s="4" t="str">
        <f>VLOOKUP(Input!A29, Variabelen!$A$2:$B$7,2,FALSE)</f>
        <v>MEDIUM/HEAVY DUTY GEARBOX</v>
      </c>
      <c r="B28" s="284" t="str">
        <f>Input!B29</f>
        <v>MA125A</v>
      </c>
      <c r="C28" s="4" t="str">
        <f>IF(Input!C29="","",Input!C29)</f>
        <v/>
      </c>
      <c r="D28" s="297">
        <f>Input!F29</f>
        <v>4.7</v>
      </c>
      <c r="E28" s="298">
        <f>Input!G29</f>
        <v>1.49E-2</v>
      </c>
      <c r="F28" s="4">
        <f>Input!D29</f>
        <v>1500</v>
      </c>
      <c r="G28" s="298">
        <f>Input!E29</f>
        <v>3000</v>
      </c>
      <c r="H28" s="298" t="str">
        <f t="shared" si="1"/>
        <v>1500-3000</v>
      </c>
      <c r="I28" s="298">
        <f t="shared" si="2"/>
        <v>1800</v>
      </c>
      <c r="J28" s="298">
        <f t="shared" si="3"/>
        <v>26.82</v>
      </c>
      <c r="K28" s="298">
        <f t="shared" si="4"/>
        <v>44.7</v>
      </c>
      <c r="L28" s="290" t="str">
        <f t="shared" si="12"/>
        <v/>
      </c>
      <c r="M28" s="290" t="str">
        <f t="shared" si="12"/>
        <v/>
      </c>
      <c r="N28" s="290">
        <f t="shared" si="12"/>
        <v>22.35</v>
      </c>
      <c r="O28" s="290">
        <f t="shared" si="12"/>
        <v>26.82</v>
      </c>
      <c r="P28" s="290">
        <f t="shared" si="12"/>
        <v>31.29</v>
      </c>
      <c r="Q28" s="290">
        <f t="shared" si="12"/>
        <v>37.25</v>
      </c>
      <c r="R28" s="298" t="str">
        <f>Input!I29</f>
        <v>291x454x485</v>
      </c>
      <c r="S28" s="298" t="str">
        <f>Input!J29</f>
        <v>115</v>
      </c>
      <c r="T28" s="298" t="str">
        <f>Input!K29</f>
        <v>125</v>
      </c>
      <c r="U28" s="298" t="str">
        <f>Input!L29</f>
        <v>5,5</v>
      </c>
      <c r="V28" s="4" t="str">
        <f>IF(Input!$M29=1,"Spec.","")&amp;IF(Input!$O29=1, "00","")&amp;IF(Input!$P29=1, "/0","")&amp;IF(Input!$Q29=1, "/1","")&amp;IF(Input!$R29=1, "/2","")&amp;IF(Input!$S29=1, "/3","")&amp;IF(Input!$T29=1, "/4","")&amp;IF(Input!$U29=1, "/5","")</f>
        <v>/2/3/4</v>
      </c>
      <c r="W28" s="4" t="str">
        <f>IF(Input!$V29=1,"Spec.","")&amp;IF(Input!$W29=1, "/21","")&amp;IF(Input!$X29=1, "/18","")&amp;IF(Input!$Y29=1, "/16","")&amp;IF(Input!$Z29=1, "/14","")&amp;IF(Input!$AA29=1, "/11,5","")&amp;IF(Input!$AB29=1, "/10","")&amp;IF(Input!$AB29=1,"/7,5","")</f>
        <v>/11,5/10/7,5</v>
      </c>
      <c r="X28" s="291" t="str">
        <f t="shared" si="5"/>
        <v>2/3/4</v>
      </c>
      <c r="Y28" s="4" t="str">
        <f t="shared" si="6"/>
        <v>11,5/10/7,5</v>
      </c>
      <c r="Z28" s="4" t="str">
        <f>IF(Input!$M29=1,"Special match","")&amp;IF(Input!$N29=1, "/Without","")&amp;IF(Input!$O29=1, "/SAE-00","")&amp;IF(Input!$P29=1, "/SAE-0","")&amp;IF(Input!$Q29=1, "/SAE-1","")&amp;IF(Input!$R29=1, "/SAE-2","")&amp;IF(Input!$S29=1, "/SAE-3","")&amp;IF(Input!$T29=1, "/SAE-4","")&amp;IF(Input!$U29=1, "/SAE-5","")</f>
        <v>/Without/SAE-2/SAE-3/SAE-4</v>
      </c>
      <c r="AA28" s="4" t="str">
        <f>IF(Input!$V29=1,"Special match","")&amp;IF(Input!$W29=1, "/21 ","")&amp;IF(Input!$X29=1, "/18 ","")&amp;IF(Input!$Y29=1, "/16 ","")&amp;IF(Input!$Z29=1, "/14 ","")&amp;IF(Input!$AA29=1, "/11,5 ","")&amp;IF(Input!$AB29=1, "/10 ","")&amp;IF(Input!$AB29=1, "/7,5","")</f>
        <v>/11,5 /10 /7,5</v>
      </c>
      <c r="AB28" s="4" t="str">
        <f>IF(Input!$AD29=1,"Rubber wheel coupling","")&amp;IF(Input!$AE29=1, "/Rubber block drive, with alu. ring","")&amp;IF(Input!$AF29=1, "/(High) flexible coupling","")</f>
        <v>/Rubber block drive, with alu. ring</v>
      </c>
      <c r="AC28" s="4" t="str">
        <f>IF(Input!$AG29=1,"Mechanical-joint clutch","")&amp;IF(Input!$AH29=1, "/ Mechanical","")&amp;IF(Input!$AI29=1, "/ Electrical","")&amp;IF(Input!$AJ29=1, "/ Pneumatical","")</f>
        <v>/ Mechanical</v>
      </c>
      <c r="AD28" s="291" t="str">
        <f t="shared" si="7"/>
        <v>Without/SAE-2/SAE-3/SAE-4</v>
      </c>
      <c r="AE28" s="4" t="str">
        <f t="shared" si="8"/>
        <v>11,5 /10 /7,5 inch</v>
      </c>
      <c r="AF28" s="4" t="str">
        <f t="shared" si="9"/>
        <v>Rubber block drive, with alu. ring</v>
      </c>
      <c r="AG28" s="4" t="str">
        <f t="shared" si="10"/>
        <v xml:space="preserve"> Mechanical</v>
      </c>
      <c r="AH28" s="4" t="str">
        <f>IF(Input!AK29=1,"Available","Not available")</f>
        <v>Not available</v>
      </c>
      <c r="AI28" s="4" t="str">
        <f>IF(Input!AL29="","",Input!AL29)</f>
        <v/>
      </c>
    </row>
    <row r="29" spans="1:35" x14ac:dyDescent="0.25">
      <c r="A29" s="4" t="str">
        <f>VLOOKUP(Input!A30, Variabelen!$A$2:$B$7,2,FALSE)</f>
        <v>MEDIUM/HEAVY DUTY GEARBOX</v>
      </c>
      <c r="B29" s="284" t="str">
        <f>Input!B30</f>
        <v>MA142A</v>
      </c>
      <c r="C29" s="4" t="str">
        <f>IF(Input!C30="","",Input!C30)</f>
        <v/>
      </c>
      <c r="D29" s="297">
        <f>Input!F30</f>
        <v>1.97</v>
      </c>
      <c r="E29" s="298">
        <f>Input!G30</f>
        <v>4.1000000000000002E-2</v>
      </c>
      <c r="F29" s="4">
        <f>Input!D30</f>
        <v>1500</v>
      </c>
      <c r="G29" s="298">
        <f>Input!E30</f>
        <v>3000</v>
      </c>
      <c r="H29" s="298" t="str">
        <f t="shared" si="1"/>
        <v>1500-3000</v>
      </c>
      <c r="I29" s="298">
        <f t="shared" si="2"/>
        <v>1800</v>
      </c>
      <c r="J29" s="298">
        <f t="shared" si="3"/>
        <v>73.8</v>
      </c>
      <c r="K29" s="298">
        <f t="shared" si="4"/>
        <v>123</v>
      </c>
      <c r="L29" s="290" t="str">
        <f t="shared" si="12"/>
        <v/>
      </c>
      <c r="M29" s="290" t="str">
        <f t="shared" si="12"/>
        <v/>
      </c>
      <c r="N29" s="290">
        <f t="shared" si="12"/>
        <v>61.5</v>
      </c>
      <c r="O29" s="290">
        <f t="shared" si="12"/>
        <v>73.8</v>
      </c>
      <c r="P29" s="290">
        <f t="shared" si="12"/>
        <v>86.100000000000009</v>
      </c>
      <c r="Q29" s="290">
        <f t="shared" si="12"/>
        <v>102.5</v>
      </c>
      <c r="R29" s="298" t="str">
        <f>Input!I30</f>
        <v>308x520x540</v>
      </c>
      <c r="S29" s="298" t="str">
        <f>Input!J30</f>
        <v>140</v>
      </c>
      <c r="T29" s="298" t="str">
        <f>Input!K30</f>
        <v>142</v>
      </c>
      <c r="U29" s="298" t="str">
        <f>Input!L30</f>
        <v>8,5</v>
      </c>
      <c r="V29" s="4" t="str">
        <f>IF(Input!$M30=1,"Spec.","")&amp;IF(Input!$O30=1, "00","")&amp;IF(Input!$P30=1, "/0","")&amp;IF(Input!$Q30=1, "/1","")&amp;IF(Input!$R30=1, "/2","")&amp;IF(Input!$S30=1, "/3","")&amp;IF(Input!$T30=1, "/4","")&amp;IF(Input!$U30=1, "/5","")</f>
        <v>/2/3</v>
      </c>
      <c r="W29" s="4" t="str">
        <f>IF(Input!$V30=1,"Spec.","")&amp;IF(Input!$W30=1, "/21","")&amp;IF(Input!$X30=1, "/18","")&amp;IF(Input!$Y30=1, "/16","")&amp;IF(Input!$Z30=1, "/14","")&amp;IF(Input!$AA30=1, "/11,5","")&amp;IF(Input!$AB30=1, "/10","")&amp;IF(Input!$AB30=1,"/7,5","")</f>
        <v>/11,5/10/7,5</v>
      </c>
      <c r="X29" s="291" t="str">
        <f t="shared" si="5"/>
        <v>2/3</v>
      </c>
      <c r="Y29" s="4" t="str">
        <f t="shared" si="6"/>
        <v>11,5/10/7,5</v>
      </c>
      <c r="Z29" s="4" t="str">
        <f>IF(Input!$M30=1,"Special match","")&amp;IF(Input!$N30=1, "/Without","")&amp;IF(Input!$O30=1, "/SAE-00","")&amp;IF(Input!$P30=1, "/SAE-0","")&amp;IF(Input!$Q30=1, "/SAE-1","")&amp;IF(Input!$R30=1, "/SAE-2","")&amp;IF(Input!$S30=1, "/SAE-3","")&amp;IF(Input!$T30=1, "/SAE-4","")&amp;IF(Input!$U30=1, "/SAE-5","")</f>
        <v>/Without/SAE-2/SAE-3</v>
      </c>
      <c r="AA29" s="4" t="str">
        <f>IF(Input!$V30=1,"Special match","")&amp;IF(Input!$W30=1, "/21 ","")&amp;IF(Input!$X30=1, "/18 ","")&amp;IF(Input!$Y30=1, "/16 ","")&amp;IF(Input!$Z30=1, "/14 ","")&amp;IF(Input!$AA30=1, "/11,5 ","")&amp;IF(Input!$AB30=1, "/10 ","")&amp;IF(Input!$AB30=1, "/7,5","")</f>
        <v>/11,5 /10 /7,5</v>
      </c>
      <c r="AB29" s="4" t="str">
        <f>IF(Input!$AD30=1,"Rubber wheel coupling","")&amp;IF(Input!$AE30=1, "/Rubber block drive, with alu. ring","")&amp;IF(Input!$AF30=1, "/(High) flexible coupling","")</f>
        <v>/Rubber block drive, with alu. ring</v>
      </c>
      <c r="AC29" s="4" t="str">
        <f>IF(Input!$AG30=1,"Mechanical-joint clutch","")&amp;IF(Input!$AH30=1, "/ Mechanical","")&amp;IF(Input!$AI30=1, "/ Electrical","")&amp;IF(Input!$AJ30=1, "/ Pneumatical","")</f>
        <v>/ Mechanical</v>
      </c>
      <c r="AD29" s="291" t="str">
        <f t="shared" si="7"/>
        <v>Without/SAE-2/SAE-3</v>
      </c>
      <c r="AE29" s="4" t="str">
        <f t="shared" si="8"/>
        <v>11,5 /10 /7,5 inch</v>
      </c>
      <c r="AF29" s="4" t="str">
        <f t="shared" si="9"/>
        <v>Rubber block drive, with alu. ring</v>
      </c>
      <c r="AG29" s="4" t="str">
        <f t="shared" si="10"/>
        <v xml:space="preserve"> Mechanical</v>
      </c>
      <c r="AH29" s="4" t="str">
        <f>IF(Input!AK30=1,"Available","Not available")</f>
        <v>Not available</v>
      </c>
      <c r="AI29" s="4" t="str">
        <f>IF(Input!AL30="","",Input!AL30)</f>
        <v/>
      </c>
    </row>
    <row r="30" spans="1:35" x14ac:dyDescent="0.25">
      <c r="A30" s="4" t="str">
        <f>VLOOKUP(Input!A31, Variabelen!$A$2:$B$7,2,FALSE)</f>
        <v>MEDIUM/HEAVY DUTY GEARBOX</v>
      </c>
      <c r="B30" s="284" t="str">
        <f>Input!B31</f>
        <v>MA142A</v>
      </c>
      <c r="C30" s="4" t="str">
        <f>IF(Input!C31="","",Input!C31)</f>
        <v/>
      </c>
      <c r="D30" s="297">
        <f>Input!F31</f>
        <v>2.52</v>
      </c>
      <c r="E30" s="298">
        <f>Input!G31</f>
        <v>4.1000000000000002E-2</v>
      </c>
      <c r="F30" s="4">
        <f>Input!D31</f>
        <v>1500</v>
      </c>
      <c r="G30" s="298">
        <f>Input!E31</f>
        <v>3000</v>
      </c>
      <c r="H30" s="298" t="str">
        <f t="shared" si="1"/>
        <v>1500-3000</v>
      </c>
      <c r="I30" s="298">
        <f t="shared" si="2"/>
        <v>1800</v>
      </c>
      <c r="J30" s="298">
        <f t="shared" si="3"/>
        <v>73.8</v>
      </c>
      <c r="K30" s="298">
        <f t="shared" si="4"/>
        <v>123</v>
      </c>
      <c r="L30" s="290" t="str">
        <f t="shared" si="12"/>
        <v/>
      </c>
      <c r="M30" s="290" t="str">
        <f t="shared" si="12"/>
        <v/>
      </c>
      <c r="N30" s="290">
        <f t="shared" si="12"/>
        <v>61.5</v>
      </c>
      <c r="O30" s="290">
        <f t="shared" si="12"/>
        <v>73.8</v>
      </c>
      <c r="P30" s="290">
        <f t="shared" si="12"/>
        <v>86.100000000000009</v>
      </c>
      <c r="Q30" s="290">
        <f t="shared" si="12"/>
        <v>102.5</v>
      </c>
      <c r="R30" s="298" t="str">
        <f>Input!I31</f>
        <v>308x520x540</v>
      </c>
      <c r="S30" s="298" t="str">
        <f>Input!J31</f>
        <v>140</v>
      </c>
      <c r="T30" s="298" t="str">
        <f>Input!K31</f>
        <v>142</v>
      </c>
      <c r="U30" s="298" t="str">
        <f>Input!L31</f>
        <v>8,5</v>
      </c>
      <c r="V30" s="4" t="str">
        <f>IF(Input!$M31=1,"Spec.","")&amp;IF(Input!$O31=1, "00","")&amp;IF(Input!$P31=1, "/0","")&amp;IF(Input!$Q31=1, "/1","")&amp;IF(Input!$R31=1, "/2","")&amp;IF(Input!$S31=1, "/3","")&amp;IF(Input!$T31=1, "/4","")&amp;IF(Input!$U31=1, "/5","")</f>
        <v>/2/3</v>
      </c>
      <c r="W30" s="4" t="str">
        <f>IF(Input!$V31=1,"Spec.","")&amp;IF(Input!$W31=1, "/21","")&amp;IF(Input!$X31=1, "/18","")&amp;IF(Input!$Y31=1, "/16","")&amp;IF(Input!$Z31=1, "/14","")&amp;IF(Input!$AA31=1, "/11,5","")&amp;IF(Input!$AB31=1, "/10","")&amp;IF(Input!$AB31=1,"/7,5","")</f>
        <v>/11,5/10/7,5</v>
      </c>
      <c r="X30" s="291" t="str">
        <f t="shared" si="5"/>
        <v>2/3</v>
      </c>
      <c r="Y30" s="4" t="str">
        <f t="shared" si="6"/>
        <v>11,5/10/7,5</v>
      </c>
      <c r="Z30" s="4" t="str">
        <f>IF(Input!$M31=1,"Special match","")&amp;IF(Input!$N31=1, "/Without","")&amp;IF(Input!$O31=1, "/SAE-00","")&amp;IF(Input!$P31=1, "/SAE-0","")&amp;IF(Input!$Q31=1, "/SAE-1","")&amp;IF(Input!$R31=1, "/SAE-2","")&amp;IF(Input!$S31=1, "/SAE-3","")&amp;IF(Input!$T31=1, "/SAE-4","")&amp;IF(Input!$U31=1, "/SAE-5","")</f>
        <v>/Without/SAE-2/SAE-3</v>
      </c>
      <c r="AA30" s="4" t="str">
        <f>IF(Input!$V31=1,"Special match","")&amp;IF(Input!$W31=1, "/21 ","")&amp;IF(Input!$X31=1, "/18 ","")&amp;IF(Input!$Y31=1, "/16 ","")&amp;IF(Input!$Z31=1, "/14 ","")&amp;IF(Input!$AA31=1, "/11,5 ","")&amp;IF(Input!$AB31=1, "/10 ","")&amp;IF(Input!$AB31=1, "/7,5","")</f>
        <v>/11,5 /10 /7,5</v>
      </c>
      <c r="AB30" s="4" t="str">
        <f>IF(Input!$AD31=1,"Rubber wheel coupling","")&amp;IF(Input!$AE31=1, "/Rubber block drive, with alu. ring","")&amp;IF(Input!$AF31=1, "/(High) flexible coupling","")</f>
        <v>/Rubber block drive, with alu. ring</v>
      </c>
      <c r="AC30" s="4" t="str">
        <f>IF(Input!$AG31=1,"Mechanical-joint clutch","")&amp;IF(Input!$AH31=1, "/ Mechanical","")&amp;IF(Input!$AI31=1, "/ Electrical","")&amp;IF(Input!$AJ31=1, "/ Pneumatical","")</f>
        <v>/ Mechanical</v>
      </c>
      <c r="AD30" s="291" t="str">
        <f t="shared" si="7"/>
        <v>Without/SAE-2/SAE-3</v>
      </c>
      <c r="AE30" s="4" t="str">
        <f t="shared" si="8"/>
        <v>11,5 /10 /7,5 inch</v>
      </c>
      <c r="AF30" s="4" t="str">
        <f t="shared" si="9"/>
        <v>Rubber block drive, with alu. ring</v>
      </c>
      <c r="AG30" s="4" t="str">
        <f t="shared" si="10"/>
        <v xml:space="preserve"> Mechanical</v>
      </c>
      <c r="AH30" s="4" t="str">
        <f>IF(Input!AK31=1,"Available","Not available")</f>
        <v>Not available</v>
      </c>
      <c r="AI30" s="4" t="str">
        <f>IF(Input!AL31="","",Input!AL31)</f>
        <v/>
      </c>
    </row>
    <row r="31" spans="1:35" x14ac:dyDescent="0.25">
      <c r="A31" s="4" t="str">
        <f>VLOOKUP(Input!A32, Variabelen!$A$2:$B$7,2,FALSE)</f>
        <v>MEDIUM/HEAVY DUTY GEARBOX</v>
      </c>
      <c r="B31" s="284" t="str">
        <f>Input!B32</f>
        <v>MA142A</v>
      </c>
      <c r="C31" s="4" t="str">
        <f>IF(Input!C32="","",Input!C32)</f>
        <v/>
      </c>
      <c r="D31" s="297">
        <f>Input!F32</f>
        <v>3.03</v>
      </c>
      <c r="E31" s="298">
        <f>Input!G32</f>
        <v>4.1000000000000002E-2</v>
      </c>
      <c r="F31" s="4">
        <f>Input!D32</f>
        <v>1500</v>
      </c>
      <c r="G31" s="298">
        <f>Input!E32</f>
        <v>3000</v>
      </c>
      <c r="H31" s="298" t="str">
        <f t="shared" si="1"/>
        <v>1500-3000</v>
      </c>
      <c r="I31" s="298">
        <f t="shared" si="2"/>
        <v>1800</v>
      </c>
      <c r="J31" s="298">
        <f t="shared" si="3"/>
        <v>73.8</v>
      </c>
      <c r="K31" s="298">
        <f t="shared" si="4"/>
        <v>123</v>
      </c>
      <c r="L31" s="290" t="str">
        <f t="shared" si="12"/>
        <v/>
      </c>
      <c r="M31" s="290" t="str">
        <f t="shared" si="12"/>
        <v/>
      </c>
      <c r="N31" s="290">
        <f t="shared" si="12"/>
        <v>61.5</v>
      </c>
      <c r="O31" s="290">
        <f t="shared" si="12"/>
        <v>73.8</v>
      </c>
      <c r="P31" s="290">
        <f t="shared" si="12"/>
        <v>86.100000000000009</v>
      </c>
      <c r="Q31" s="290">
        <f t="shared" si="12"/>
        <v>102.5</v>
      </c>
      <c r="R31" s="298" t="str">
        <f>Input!I32</f>
        <v>308x520x540</v>
      </c>
      <c r="S31" s="298" t="str">
        <f>Input!J32</f>
        <v>140</v>
      </c>
      <c r="T31" s="298" t="str">
        <f>Input!K32</f>
        <v>142</v>
      </c>
      <c r="U31" s="298" t="str">
        <f>Input!L32</f>
        <v>8,5</v>
      </c>
      <c r="V31" s="4" t="str">
        <f>IF(Input!$M32=1,"Spec.","")&amp;IF(Input!$O32=1, "00","")&amp;IF(Input!$P32=1, "/0","")&amp;IF(Input!$Q32=1, "/1","")&amp;IF(Input!$R32=1, "/2","")&amp;IF(Input!$S32=1, "/3","")&amp;IF(Input!$T32=1, "/4","")&amp;IF(Input!$U32=1, "/5","")</f>
        <v>/2/3</v>
      </c>
      <c r="W31" s="4" t="str">
        <f>IF(Input!$V32=1,"Spec.","")&amp;IF(Input!$W32=1, "/21","")&amp;IF(Input!$X32=1, "/18","")&amp;IF(Input!$Y32=1, "/16","")&amp;IF(Input!$Z32=1, "/14","")&amp;IF(Input!$AA32=1, "/11,5","")&amp;IF(Input!$AB32=1, "/10","")&amp;IF(Input!$AB32=1,"/7,5","")</f>
        <v>/11,5/10/7,5</v>
      </c>
      <c r="X31" s="291" t="str">
        <f t="shared" si="5"/>
        <v>2/3</v>
      </c>
      <c r="Y31" s="4" t="str">
        <f t="shared" si="6"/>
        <v>11,5/10/7,5</v>
      </c>
      <c r="Z31" s="4" t="str">
        <f>IF(Input!$M32=1,"Special match","")&amp;IF(Input!$N32=1, "/Without","")&amp;IF(Input!$O32=1, "/SAE-00","")&amp;IF(Input!$P32=1, "/SAE-0","")&amp;IF(Input!$Q32=1, "/SAE-1","")&amp;IF(Input!$R32=1, "/SAE-2","")&amp;IF(Input!$S32=1, "/SAE-3","")&amp;IF(Input!$T32=1, "/SAE-4","")&amp;IF(Input!$U32=1, "/SAE-5","")</f>
        <v>/Without/SAE-2/SAE-3</v>
      </c>
      <c r="AA31" s="4" t="str">
        <f>IF(Input!$V32=1,"Special match","")&amp;IF(Input!$W32=1, "/21 ","")&amp;IF(Input!$X32=1, "/18 ","")&amp;IF(Input!$Y32=1, "/16 ","")&amp;IF(Input!$Z32=1, "/14 ","")&amp;IF(Input!$AA32=1, "/11,5 ","")&amp;IF(Input!$AB32=1, "/10 ","")&amp;IF(Input!$AB32=1, "/7,5","")</f>
        <v>/11,5 /10 /7,5</v>
      </c>
      <c r="AB31" s="4" t="str">
        <f>IF(Input!$AD32=1,"Rubber wheel coupling","")&amp;IF(Input!$AE32=1, "/Rubber block drive, with alu. ring","")&amp;IF(Input!$AF32=1, "/(High) flexible coupling","")</f>
        <v>/Rubber block drive, with alu. ring</v>
      </c>
      <c r="AC31" s="4" t="str">
        <f>IF(Input!$AG32=1,"Mechanical-joint clutch","")&amp;IF(Input!$AH32=1, "/ Mechanical","")&amp;IF(Input!$AI32=1, "/ Electrical","")&amp;IF(Input!$AJ32=1, "/ Pneumatical","")</f>
        <v>/ Mechanical</v>
      </c>
      <c r="AD31" s="291" t="str">
        <f t="shared" si="7"/>
        <v>Without/SAE-2/SAE-3</v>
      </c>
      <c r="AE31" s="4" t="str">
        <f t="shared" si="8"/>
        <v>11,5 /10 /7,5 inch</v>
      </c>
      <c r="AF31" s="4" t="str">
        <f t="shared" si="9"/>
        <v>Rubber block drive, with alu. ring</v>
      </c>
      <c r="AG31" s="4" t="str">
        <f t="shared" si="10"/>
        <v xml:space="preserve"> Mechanical</v>
      </c>
      <c r="AH31" s="4" t="str">
        <f>IF(Input!AK32=1,"Available","Not available")</f>
        <v>Not available</v>
      </c>
      <c r="AI31" s="4" t="str">
        <f>IF(Input!AL32="","",Input!AL32)</f>
        <v/>
      </c>
    </row>
    <row r="32" spans="1:35" x14ac:dyDescent="0.25">
      <c r="A32" s="4" t="str">
        <f>VLOOKUP(Input!A33, Variabelen!$A$2:$B$7,2,FALSE)</f>
        <v>MEDIUM/HEAVY DUTY GEARBOX</v>
      </c>
      <c r="B32" s="284" t="str">
        <f>Input!B33</f>
        <v>MA142A</v>
      </c>
      <c r="C32" s="4" t="str">
        <f>IF(Input!C33="","",Input!C33)</f>
        <v/>
      </c>
      <c r="D32" s="297">
        <f>Input!F33</f>
        <v>3.54</v>
      </c>
      <c r="E32" s="298">
        <f>Input!G33</f>
        <v>3.5000000000000003E-2</v>
      </c>
      <c r="F32" s="4">
        <f>Input!D33</f>
        <v>1500</v>
      </c>
      <c r="G32" s="298">
        <f>Input!E33</f>
        <v>3000</v>
      </c>
      <c r="H32" s="298" t="str">
        <f t="shared" si="1"/>
        <v>1500-3000</v>
      </c>
      <c r="I32" s="298">
        <f t="shared" si="2"/>
        <v>1800</v>
      </c>
      <c r="J32" s="298">
        <f t="shared" si="3"/>
        <v>63.000000000000007</v>
      </c>
      <c r="K32" s="298">
        <f t="shared" si="4"/>
        <v>105.00000000000001</v>
      </c>
      <c r="L32" s="290" t="str">
        <f t="shared" ref="L32:Q41" si="13">IF(AND(L$1&gt;=$F32,L$1&lt;=$G32),L$1*$E32,"")</f>
        <v/>
      </c>
      <c r="M32" s="290" t="str">
        <f t="shared" si="13"/>
        <v/>
      </c>
      <c r="N32" s="290">
        <f t="shared" si="13"/>
        <v>52.500000000000007</v>
      </c>
      <c r="O32" s="290">
        <f t="shared" si="13"/>
        <v>63.000000000000007</v>
      </c>
      <c r="P32" s="290">
        <f t="shared" si="13"/>
        <v>73.5</v>
      </c>
      <c r="Q32" s="290">
        <f t="shared" si="13"/>
        <v>87.500000000000014</v>
      </c>
      <c r="R32" s="298" t="str">
        <f>Input!I33</f>
        <v>308x520x540</v>
      </c>
      <c r="S32" s="298" t="str">
        <f>Input!J33</f>
        <v>140</v>
      </c>
      <c r="T32" s="298" t="str">
        <f>Input!K33</f>
        <v>142</v>
      </c>
      <c r="U32" s="298" t="str">
        <f>Input!L33</f>
        <v>8,5</v>
      </c>
      <c r="V32" s="4" t="str">
        <f>IF(Input!$M33=1,"Spec.","")&amp;IF(Input!$O33=1, "00","")&amp;IF(Input!$P33=1, "/0","")&amp;IF(Input!$Q33=1, "/1","")&amp;IF(Input!$R33=1, "/2","")&amp;IF(Input!$S33=1, "/3","")&amp;IF(Input!$T33=1, "/4","")&amp;IF(Input!$U33=1, "/5","")</f>
        <v>/2/3</v>
      </c>
      <c r="W32" s="4" t="str">
        <f>IF(Input!$V33=1,"Spec.","")&amp;IF(Input!$W33=1, "/21","")&amp;IF(Input!$X33=1, "/18","")&amp;IF(Input!$Y33=1, "/16","")&amp;IF(Input!$Z33=1, "/14","")&amp;IF(Input!$AA33=1, "/11,5","")&amp;IF(Input!$AB33=1, "/10","")&amp;IF(Input!$AB33=1,"/7,5","")</f>
        <v>/11,5/10/7,5</v>
      </c>
      <c r="X32" s="291" t="str">
        <f t="shared" si="5"/>
        <v>2/3</v>
      </c>
      <c r="Y32" s="4" t="str">
        <f t="shared" si="6"/>
        <v>11,5/10/7,5</v>
      </c>
      <c r="Z32" s="4" t="str">
        <f>IF(Input!$M33=1,"Special match","")&amp;IF(Input!$N33=1, "/Without","")&amp;IF(Input!$O33=1, "/SAE-00","")&amp;IF(Input!$P33=1, "/SAE-0","")&amp;IF(Input!$Q33=1, "/SAE-1","")&amp;IF(Input!$R33=1, "/SAE-2","")&amp;IF(Input!$S33=1, "/SAE-3","")&amp;IF(Input!$T33=1, "/SAE-4","")&amp;IF(Input!$U33=1, "/SAE-5","")</f>
        <v>/Without/SAE-2/SAE-3</v>
      </c>
      <c r="AA32" s="4" t="str">
        <f>IF(Input!$V33=1,"Special match","")&amp;IF(Input!$W33=1, "/21 ","")&amp;IF(Input!$X33=1, "/18 ","")&amp;IF(Input!$Y33=1, "/16 ","")&amp;IF(Input!$Z33=1, "/14 ","")&amp;IF(Input!$AA33=1, "/11,5 ","")&amp;IF(Input!$AB33=1, "/10 ","")&amp;IF(Input!$AB33=1, "/7,5","")</f>
        <v>/11,5 /10 /7,5</v>
      </c>
      <c r="AB32" s="4" t="str">
        <f>IF(Input!$AD33=1,"Rubber wheel coupling","")&amp;IF(Input!$AE33=1, "/Rubber block drive, with alu. ring","")&amp;IF(Input!$AF33=1, "/(High) flexible coupling","")</f>
        <v>/Rubber block drive, with alu. ring</v>
      </c>
      <c r="AC32" s="4" t="str">
        <f>IF(Input!$AG33=1,"Mechanical-joint clutch","")&amp;IF(Input!$AH33=1, "/ Mechanical","")&amp;IF(Input!$AI33=1, "/ Electrical","")&amp;IF(Input!$AJ33=1, "/ Pneumatical","")</f>
        <v>/ Mechanical</v>
      </c>
      <c r="AD32" s="291" t="str">
        <f t="shared" si="7"/>
        <v>Without/SAE-2/SAE-3</v>
      </c>
      <c r="AE32" s="4" t="str">
        <f t="shared" si="8"/>
        <v>11,5 /10 /7,5 inch</v>
      </c>
      <c r="AF32" s="4" t="str">
        <f t="shared" si="9"/>
        <v>Rubber block drive, with alu. ring</v>
      </c>
      <c r="AG32" s="4" t="str">
        <f t="shared" si="10"/>
        <v xml:space="preserve"> Mechanical</v>
      </c>
      <c r="AH32" s="4" t="str">
        <f>IF(Input!AK33=1,"Available","Not available")</f>
        <v>Not available</v>
      </c>
      <c r="AI32" s="4" t="str">
        <f>IF(Input!AL33="","",Input!AL33)</f>
        <v/>
      </c>
    </row>
    <row r="33" spans="1:35" x14ac:dyDescent="0.25">
      <c r="A33" s="4" t="str">
        <f>VLOOKUP(Input!A34, Variabelen!$A$2:$B$7,2,FALSE)</f>
        <v>MEDIUM/HEAVY DUTY GEARBOX</v>
      </c>
      <c r="B33" s="284" t="str">
        <f>Input!B34</f>
        <v>MA142A</v>
      </c>
      <c r="C33" s="4" t="str">
        <f>IF(Input!C34="","",Input!C34)</f>
        <v/>
      </c>
      <c r="D33" s="297">
        <f>Input!F34</f>
        <v>3.95</v>
      </c>
      <c r="E33" s="298">
        <f>Input!G34</f>
        <v>3.1E-2</v>
      </c>
      <c r="F33" s="4">
        <f>Input!D34</f>
        <v>1500</v>
      </c>
      <c r="G33" s="298">
        <f>Input!E34</f>
        <v>3000</v>
      </c>
      <c r="H33" s="298" t="str">
        <f t="shared" si="1"/>
        <v>1500-3000</v>
      </c>
      <c r="I33" s="298">
        <f t="shared" si="2"/>
        <v>1800</v>
      </c>
      <c r="J33" s="298">
        <f t="shared" si="3"/>
        <v>55.8</v>
      </c>
      <c r="K33" s="298">
        <f t="shared" si="4"/>
        <v>93</v>
      </c>
      <c r="L33" s="290" t="str">
        <f t="shared" si="13"/>
        <v/>
      </c>
      <c r="M33" s="290" t="str">
        <f t="shared" si="13"/>
        <v/>
      </c>
      <c r="N33" s="290">
        <f t="shared" si="13"/>
        <v>46.5</v>
      </c>
      <c r="O33" s="290">
        <f t="shared" si="13"/>
        <v>55.8</v>
      </c>
      <c r="P33" s="290">
        <f t="shared" si="13"/>
        <v>65.099999999999994</v>
      </c>
      <c r="Q33" s="290">
        <f t="shared" si="13"/>
        <v>77.5</v>
      </c>
      <c r="R33" s="298" t="str">
        <f>Input!I34</f>
        <v>308x520x540</v>
      </c>
      <c r="S33" s="298" t="str">
        <f>Input!J34</f>
        <v>140</v>
      </c>
      <c r="T33" s="298" t="str">
        <f>Input!K34</f>
        <v>142</v>
      </c>
      <c r="U33" s="298" t="str">
        <f>Input!L34</f>
        <v>8,5</v>
      </c>
      <c r="V33" s="4" t="str">
        <f>IF(Input!$M34=1,"Spec.","")&amp;IF(Input!$O34=1, "00","")&amp;IF(Input!$P34=1, "/0","")&amp;IF(Input!$Q34=1, "/1","")&amp;IF(Input!$R34=1, "/2","")&amp;IF(Input!$S34=1, "/3","")&amp;IF(Input!$T34=1, "/4","")&amp;IF(Input!$U34=1, "/5","")</f>
        <v>/2/3</v>
      </c>
      <c r="W33" s="4" t="str">
        <f>IF(Input!$V34=1,"Spec.","")&amp;IF(Input!$W34=1, "/21","")&amp;IF(Input!$X34=1, "/18","")&amp;IF(Input!$Y34=1, "/16","")&amp;IF(Input!$Z34=1, "/14","")&amp;IF(Input!$AA34=1, "/11,5","")&amp;IF(Input!$AB34=1, "/10","")&amp;IF(Input!$AB34=1,"/7,5","")</f>
        <v>/11,5/10/7,5</v>
      </c>
      <c r="X33" s="291" t="str">
        <f t="shared" si="5"/>
        <v>2/3</v>
      </c>
      <c r="Y33" s="4" t="str">
        <f t="shared" si="6"/>
        <v>11,5/10/7,5</v>
      </c>
      <c r="Z33" s="4" t="str">
        <f>IF(Input!$M34=1,"Special match","")&amp;IF(Input!$N34=1, "/Without","")&amp;IF(Input!$O34=1, "/SAE-00","")&amp;IF(Input!$P34=1, "/SAE-0","")&amp;IF(Input!$Q34=1, "/SAE-1","")&amp;IF(Input!$R34=1, "/SAE-2","")&amp;IF(Input!$S34=1, "/SAE-3","")&amp;IF(Input!$T34=1, "/SAE-4","")&amp;IF(Input!$U34=1, "/SAE-5","")</f>
        <v>/Without/SAE-2/SAE-3</v>
      </c>
      <c r="AA33" s="4" t="str">
        <f>IF(Input!$V34=1,"Special match","")&amp;IF(Input!$W34=1, "/21 ","")&amp;IF(Input!$X34=1, "/18 ","")&amp;IF(Input!$Y34=1, "/16 ","")&amp;IF(Input!$Z34=1, "/14 ","")&amp;IF(Input!$AA34=1, "/11,5 ","")&amp;IF(Input!$AB34=1, "/10 ","")&amp;IF(Input!$AB34=1, "/7,5","")</f>
        <v>/11,5 /10 /7,5</v>
      </c>
      <c r="AB33" s="4" t="str">
        <f>IF(Input!$AD34=1,"Rubber wheel coupling","")&amp;IF(Input!$AE34=1, "/Rubber block drive, with alu. ring","")&amp;IF(Input!$AF34=1, "/(High) flexible coupling","")</f>
        <v>/Rubber block drive, with alu. ring</v>
      </c>
      <c r="AC33" s="4" t="str">
        <f>IF(Input!$AG34=1,"Mechanical-joint clutch","")&amp;IF(Input!$AH34=1, "/ Mechanical","")&amp;IF(Input!$AI34=1, "/ Electrical","")&amp;IF(Input!$AJ34=1, "/ Pneumatical","")</f>
        <v>/ Mechanical</v>
      </c>
      <c r="AD33" s="291" t="str">
        <f t="shared" si="7"/>
        <v>Without/SAE-2/SAE-3</v>
      </c>
      <c r="AE33" s="4" t="str">
        <f t="shared" si="8"/>
        <v>11,5 /10 /7,5 inch</v>
      </c>
      <c r="AF33" s="4" t="str">
        <f t="shared" si="9"/>
        <v>Rubber block drive, with alu. ring</v>
      </c>
      <c r="AG33" s="4" t="str">
        <f t="shared" si="10"/>
        <v xml:space="preserve"> Mechanical</v>
      </c>
      <c r="AH33" s="4" t="str">
        <f>IF(Input!AK34=1,"Available","Not available")</f>
        <v>Not available</v>
      </c>
      <c r="AI33" s="4" t="str">
        <f>IF(Input!AL34="","",Input!AL34)</f>
        <v/>
      </c>
    </row>
    <row r="34" spans="1:35" x14ac:dyDescent="0.25">
      <c r="A34" s="4" t="str">
        <f>VLOOKUP(Input!A35, Variabelen!$A$2:$B$7,2,FALSE)</f>
        <v>MEDIUM/HEAVY DUTY GEARBOX</v>
      </c>
      <c r="B34" s="284" t="str">
        <f>Input!B35</f>
        <v>MA142A</v>
      </c>
      <c r="C34" s="4" t="str">
        <f>IF(Input!C35="","",Input!C35)</f>
        <v/>
      </c>
      <c r="D34" s="297">
        <f>Input!F35</f>
        <v>4.5</v>
      </c>
      <c r="E34" s="298">
        <f>Input!G35</f>
        <v>2.5999999999999999E-2</v>
      </c>
      <c r="F34" s="4">
        <f>Input!D35</f>
        <v>1500</v>
      </c>
      <c r="G34" s="298">
        <f>Input!E35</f>
        <v>3000</v>
      </c>
      <c r="H34" s="298" t="str">
        <f t="shared" si="1"/>
        <v>1500-3000</v>
      </c>
      <c r="I34" s="298">
        <f t="shared" si="2"/>
        <v>1800</v>
      </c>
      <c r="J34" s="298">
        <f t="shared" si="3"/>
        <v>46.8</v>
      </c>
      <c r="K34" s="298">
        <f t="shared" si="4"/>
        <v>78</v>
      </c>
      <c r="L34" s="290" t="str">
        <f t="shared" si="13"/>
        <v/>
      </c>
      <c r="M34" s="290" t="str">
        <f t="shared" si="13"/>
        <v/>
      </c>
      <c r="N34" s="290">
        <f t="shared" si="13"/>
        <v>39</v>
      </c>
      <c r="O34" s="290">
        <f t="shared" si="13"/>
        <v>46.8</v>
      </c>
      <c r="P34" s="290">
        <f t="shared" si="13"/>
        <v>54.599999999999994</v>
      </c>
      <c r="Q34" s="290">
        <f t="shared" si="13"/>
        <v>65</v>
      </c>
      <c r="R34" s="298" t="str">
        <f>Input!I35</f>
        <v>308x520x540</v>
      </c>
      <c r="S34" s="298" t="str">
        <f>Input!J35</f>
        <v>140</v>
      </c>
      <c r="T34" s="298" t="str">
        <f>Input!K35</f>
        <v>142</v>
      </c>
      <c r="U34" s="298" t="str">
        <f>Input!L35</f>
        <v>8,5</v>
      </c>
      <c r="V34" s="4" t="str">
        <f>IF(Input!$M35=1,"Spec.","")&amp;IF(Input!$O35=1, "00","")&amp;IF(Input!$P35=1, "/0","")&amp;IF(Input!$Q35=1, "/1","")&amp;IF(Input!$R35=1, "/2","")&amp;IF(Input!$S35=1, "/3","")&amp;IF(Input!$T35=1, "/4","")&amp;IF(Input!$U35=1, "/5","")</f>
        <v>/2/3</v>
      </c>
      <c r="W34" s="4" t="str">
        <f>IF(Input!$V35=1,"Spec.","")&amp;IF(Input!$W35=1, "/21","")&amp;IF(Input!$X35=1, "/18","")&amp;IF(Input!$Y35=1, "/16","")&amp;IF(Input!$Z35=1, "/14","")&amp;IF(Input!$AA35=1, "/11,5","")&amp;IF(Input!$AB35=1, "/10","")&amp;IF(Input!$AB35=1,"/7,5","")</f>
        <v>/11,5/10/7,5</v>
      </c>
      <c r="X34" s="291" t="str">
        <f t="shared" si="5"/>
        <v>2/3</v>
      </c>
      <c r="Y34" s="4" t="str">
        <f t="shared" si="6"/>
        <v>11,5/10/7,5</v>
      </c>
      <c r="Z34" s="4" t="str">
        <f>IF(Input!$M35=1,"Special match","")&amp;IF(Input!$N35=1, "/Without","")&amp;IF(Input!$O35=1, "/SAE-00","")&amp;IF(Input!$P35=1, "/SAE-0","")&amp;IF(Input!$Q35=1, "/SAE-1","")&amp;IF(Input!$R35=1, "/SAE-2","")&amp;IF(Input!$S35=1, "/SAE-3","")&amp;IF(Input!$T35=1, "/SAE-4","")&amp;IF(Input!$U35=1, "/SAE-5","")</f>
        <v>/Without/SAE-2/SAE-3</v>
      </c>
      <c r="AA34" s="4" t="str">
        <f>IF(Input!$V35=1,"Special match","")&amp;IF(Input!$W35=1, "/21 ","")&amp;IF(Input!$X35=1, "/18 ","")&amp;IF(Input!$Y35=1, "/16 ","")&amp;IF(Input!$Z35=1, "/14 ","")&amp;IF(Input!$AA35=1, "/11,5 ","")&amp;IF(Input!$AB35=1, "/10 ","")&amp;IF(Input!$AB35=1, "/7,5","")</f>
        <v>/11,5 /10 /7,5</v>
      </c>
      <c r="AB34" s="4" t="str">
        <f>IF(Input!$AD35=1,"Rubber wheel coupling","")&amp;IF(Input!$AE35=1, "/Rubber block drive, with alu. ring","")&amp;IF(Input!$AF35=1, "/(High) flexible coupling","")</f>
        <v>/Rubber block drive, with alu. ring</v>
      </c>
      <c r="AC34" s="4" t="str">
        <f>IF(Input!$AG35=1,"Mechanical-joint clutch","")&amp;IF(Input!$AH35=1, "/ Mechanical","")&amp;IF(Input!$AI35=1, "/ Electrical","")&amp;IF(Input!$AJ35=1, "/ Pneumatical","")</f>
        <v>/ Mechanical</v>
      </c>
      <c r="AD34" s="291" t="str">
        <f t="shared" si="7"/>
        <v>Without/SAE-2/SAE-3</v>
      </c>
      <c r="AE34" s="4" t="str">
        <f t="shared" si="8"/>
        <v>11,5 /10 /7,5 inch</v>
      </c>
      <c r="AF34" s="4" t="str">
        <f t="shared" si="9"/>
        <v>Rubber block drive, with alu. ring</v>
      </c>
      <c r="AG34" s="4" t="str">
        <f t="shared" si="10"/>
        <v xml:space="preserve"> Mechanical</v>
      </c>
      <c r="AH34" s="4" t="str">
        <f>IF(Input!AK35=1,"Available","Not available")</f>
        <v>Not available</v>
      </c>
      <c r="AI34" s="4" t="str">
        <f>IF(Input!AL35="","",Input!AL35)</f>
        <v/>
      </c>
    </row>
    <row r="35" spans="1:35" x14ac:dyDescent="0.25">
      <c r="A35" s="4" t="str">
        <f>VLOOKUP(Input!A36, Variabelen!$A$2:$B$7,2,FALSE)</f>
        <v>MEDIUM/HEAVY DUTY GEARBOX</v>
      </c>
      <c r="B35" s="284" t="str">
        <f>Input!B36</f>
        <v>MA142A</v>
      </c>
      <c r="C35" s="4" t="str">
        <f>IF(Input!C36="","",Input!C36)</f>
        <v/>
      </c>
      <c r="D35" s="297">
        <f>Input!F36</f>
        <v>5.0599999999999996</v>
      </c>
      <c r="E35" s="298">
        <f>Input!G36</f>
        <v>2.1999999999999999E-2</v>
      </c>
      <c r="F35" s="4">
        <f>Input!D36</f>
        <v>1500</v>
      </c>
      <c r="G35" s="298">
        <f>Input!E36</f>
        <v>3000</v>
      </c>
      <c r="H35" s="298" t="str">
        <f t="shared" si="1"/>
        <v>1500-3000</v>
      </c>
      <c r="I35" s="298">
        <f t="shared" si="2"/>
        <v>1800</v>
      </c>
      <c r="J35" s="298">
        <f t="shared" si="3"/>
        <v>39.599999999999994</v>
      </c>
      <c r="K35" s="298">
        <f t="shared" si="4"/>
        <v>66</v>
      </c>
      <c r="L35" s="290" t="str">
        <f t="shared" si="13"/>
        <v/>
      </c>
      <c r="M35" s="290" t="str">
        <f t="shared" si="13"/>
        <v/>
      </c>
      <c r="N35" s="290">
        <f t="shared" si="13"/>
        <v>33</v>
      </c>
      <c r="O35" s="290">
        <f t="shared" si="13"/>
        <v>39.599999999999994</v>
      </c>
      <c r="P35" s="290">
        <f t="shared" si="13"/>
        <v>46.199999999999996</v>
      </c>
      <c r="Q35" s="290">
        <f t="shared" si="13"/>
        <v>55</v>
      </c>
      <c r="R35" s="298" t="str">
        <f>Input!I36</f>
        <v>308x520x540</v>
      </c>
      <c r="S35" s="298" t="str">
        <f>Input!J36</f>
        <v>140</v>
      </c>
      <c r="T35" s="298" t="str">
        <f>Input!K36</f>
        <v>142</v>
      </c>
      <c r="U35" s="298" t="str">
        <f>Input!L36</f>
        <v>8,5</v>
      </c>
      <c r="V35" s="4" t="str">
        <f>IF(Input!$M36=1,"Spec.","")&amp;IF(Input!$O36=1, "00","")&amp;IF(Input!$P36=1, "/0","")&amp;IF(Input!$Q36=1, "/1","")&amp;IF(Input!$R36=1, "/2","")&amp;IF(Input!$S36=1, "/3","")&amp;IF(Input!$T36=1, "/4","")&amp;IF(Input!$U36=1, "/5","")</f>
        <v>/2/3</v>
      </c>
      <c r="W35" s="4" t="str">
        <f>IF(Input!$V36=1,"Spec.","")&amp;IF(Input!$W36=1, "/21","")&amp;IF(Input!$X36=1, "/18","")&amp;IF(Input!$Y36=1, "/16","")&amp;IF(Input!$Z36=1, "/14","")&amp;IF(Input!$AA36=1, "/11,5","")&amp;IF(Input!$AB36=1, "/10","")&amp;IF(Input!$AB36=1,"/7,5","")</f>
        <v>/11,5/10/7,5</v>
      </c>
      <c r="X35" s="291" t="str">
        <f t="shared" si="5"/>
        <v>2/3</v>
      </c>
      <c r="Y35" s="4" t="str">
        <f t="shared" si="6"/>
        <v>11,5/10/7,5</v>
      </c>
      <c r="Z35" s="4" t="str">
        <f>IF(Input!$M36=1,"Special match","")&amp;IF(Input!$N36=1, "/Without","")&amp;IF(Input!$O36=1, "/SAE-00","")&amp;IF(Input!$P36=1, "/SAE-0","")&amp;IF(Input!$Q36=1, "/SAE-1","")&amp;IF(Input!$R36=1, "/SAE-2","")&amp;IF(Input!$S36=1, "/SAE-3","")&amp;IF(Input!$T36=1, "/SAE-4","")&amp;IF(Input!$U36=1, "/SAE-5","")</f>
        <v>/Without/SAE-2/SAE-3</v>
      </c>
      <c r="AA35" s="4" t="str">
        <f>IF(Input!$V36=1,"Special match","")&amp;IF(Input!$W36=1, "/21 ","")&amp;IF(Input!$X36=1, "/18 ","")&amp;IF(Input!$Y36=1, "/16 ","")&amp;IF(Input!$Z36=1, "/14 ","")&amp;IF(Input!$AA36=1, "/11,5 ","")&amp;IF(Input!$AB36=1, "/10 ","")&amp;IF(Input!$AB36=1, "/7,5","")</f>
        <v>/11,5 /10 /7,5</v>
      </c>
      <c r="AB35" s="4" t="str">
        <f>IF(Input!$AD36=1,"Rubber wheel coupling","")&amp;IF(Input!$AE36=1, "/Rubber block drive, with alu. ring","")&amp;IF(Input!$AF36=1, "/(High) flexible coupling","")</f>
        <v>/Rubber block drive, with alu. ring</v>
      </c>
      <c r="AC35" s="4" t="str">
        <f>IF(Input!$AG36=1,"Mechanical-joint clutch","")&amp;IF(Input!$AH36=1, "/ Mechanical","")&amp;IF(Input!$AI36=1, "/ Electrical","")&amp;IF(Input!$AJ36=1, "/ Pneumatical","")</f>
        <v>/ Mechanical</v>
      </c>
      <c r="AD35" s="291" t="str">
        <f t="shared" si="7"/>
        <v>Without/SAE-2/SAE-3</v>
      </c>
      <c r="AE35" s="4" t="str">
        <f t="shared" si="8"/>
        <v>11,5 /10 /7,5 inch</v>
      </c>
      <c r="AF35" s="4" t="str">
        <f t="shared" si="9"/>
        <v>Rubber block drive, with alu. ring</v>
      </c>
      <c r="AG35" s="4" t="str">
        <f t="shared" si="10"/>
        <v xml:space="preserve"> Mechanical</v>
      </c>
      <c r="AH35" s="4" t="str">
        <f>IF(Input!AK36=1,"Available","Not available")</f>
        <v>Not available</v>
      </c>
      <c r="AI35" s="4" t="str">
        <f>IF(Input!AL36="","",Input!AL36)</f>
        <v/>
      </c>
    </row>
    <row r="36" spans="1:35" x14ac:dyDescent="0.25">
      <c r="A36" s="4" t="str">
        <f>VLOOKUP(Input!A37, Variabelen!$A$2:$B$7,2,FALSE)</f>
        <v>MEDIUM/HEAVY DUTY GEARBOX</v>
      </c>
      <c r="B36" s="284" t="str">
        <f>Input!B37</f>
        <v>MA142A</v>
      </c>
      <c r="C36" s="4" t="str">
        <f>IF(Input!C37="","",Input!C37)</f>
        <v/>
      </c>
      <c r="D36" s="297">
        <f>Input!F37</f>
        <v>5.47</v>
      </c>
      <c r="E36" s="298">
        <f>Input!G37</f>
        <v>1.7000000000000001E-2</v>
      </c>
      <c r="F36" s="4">
        <f>Input!D37</f>
        <v>1500</v>
      </c>
      <c r="G36" s="298">
        <f>Input!E37</f>
        <v>3000</v>
      </c>
      <c r="H36" s="298" t="str">
        <f t="shared" si="1"/>
        <v>1500-3000</v>
      </c>
      <c r="I36" s="298">
        <f t="shared" si="2"/>
        <v>1800</v>
      </c>
      <c r="J36" s="298">
        <f t="shared" si="3"/>
        <v>30.6</v>
      </c>
      <c r="K36" s="298">
        <f t="shared" si="4"/>
        <v>51.000000000000007</v>
      </c>
      <c r="L36" s="290" t="str">
        <f t="shared" si="13"/>
        <v/>
      </c>
      <c r="M36" s="290" t="str">
        <f t="shared" si="13"/>
        <v/>
      </c>
      <c r="N36" s="290">
        <f t="shared" si="13"/>
        <v>25.500000000000004</v>
      </c>
      <c r="O36" s="290">
        <f t="shared" si="13"/>
        <v>30.6</v>
      </c>
      <c r="P36" s="290">
        <f t="shared" si="13"/>
        <v>35.700000000000003</v>
      </c>
      <c r="Q36" s="290">
        <f t="shared" si="13"/>
        <v>42.5</v>
      </c>
      <c r="R36" s="298" t="str">
        <f>Input!I37</f>
        <v>308x520x540</v>
      </c>
      <c r="S36" s="298" t="str">
        <f>Input!J37</f>
        <v>140</v>
      </c>
      <c r="T36" s="298" t="str">
        <f>Input!K37</f>
        <v>142</v>
      </c>
      <c r="U36" s="298" t="str">
        <f>Input!L37</f>
        <v>8,5</v>
      </c>
      <c r="V36" s="4" t="str">
        <f>IF(Input!$M37=1,"Spec.","")&amp;IF(Input!$O37=1, "00","")&amp;IF(Input!$P37=1, "/0","")&amp;IF(Input!$Q37=1, "/1","")&amp;IF(Input!$R37=1, "/2","")&amp;IF(Input!$S37=1, "/3","")&amp;IF(Input!$T37=1, "/4","")&amp;IF(Input!$U37=1, "/5","")</f>
        <v>/2/3</v>
      </c>
      <c r="W36" s="4" t="str">
        <f>IF(Input!$V37=1,"Spec.","")&amp;IF(Input!$W37=1, "/21","")&amp;IF(Input!$X37=1, "/18","")&amp;IF(Input!$Y37=1, "/16","")&amp;IF(Input!$Z37=1, "/14","")&amp;IF(Input!$AA37=1, "/11,5","")&amp;IF(Input!$AB37=1, "/10","")&amp;IF(Input!$AB37=1,"/7,5","")</f>
        <v>/11,5/10/7,5</v>
      </c>
      <c r="X36" s="291" t="str">
        <f t="shared" si="5"/>
        <v>2/3</v>
      </c>
      <c r="Y36" s="4" t="str">
        <f t="shared" si="6"/>
        <v>11,5/10/7,5</v>
      </c>
      <c r="Z36" s="4" t="str">
        <f>IF(Input!$M37=1,"Special match","")&amp;IF(Input!$N37=1, "/Without","")&amp;IF(Input!$O37=1, "/SAE-00","")&amp;IF(Input!$P37=1, "/SAE-0","")&amp;IF(Input!$Q37=1, "/SAE-1","")&amp;IF(Input!$R37=1, "/SAE-2","")&amp;IF(Input!$S37=1, "/SAE-3","")&amp;IF(Input!$T37=1, "/SAE-4","")&amp;IF(Input!$U37=1, "/SAE-5","")</f>
        <v>/Without/SAE-2/SAE-3</v>
      </c>
      <c r="AA36" s="4" t="str">
        <f>IF(Input!$V37=1,"Special match","")&amp;IF(Input!$W37=1, "/21 ","")&amp;IF(Input!$X37=1, "/18 ","")&amp;IF(Input!$Y37=1, "/16 ","")&amp;IF(Input!$Z37=1, "/14 ","")&amp;IF(Input!$AA37=1, "/11,5 ","")&amp;IF(Input!$AB37=1, "/10 ","")&amp;IF(Input!$AB37=1, "/7,5","")</f>
        <v>/11,5 /10 /7,5</v>
      </c>
      <c r="AB36" s="4" t="str">
        <f>IF(Input!$AD37=1,"Rubber wheel coupling","")&amp;IF(Input!$AE37=1, "/Rubber block drive, with alu. ring","")&amp;IF(Input!$AF37=1, "/(High) flexible coupling","")</f>
        <v>/Rubber block drive, with alu. ring</v>
      </c>
      <c r="AC36" s="4" t="str">
        <f>IF(Input!$AG37=1,"Mechanical-joint clutch","")&amp;IF(Input!$AH37=1, "/ Mechanical","")&amp;IF(Input!$AI37=1, "/ Electrical","")&amp;IF(Input!$AJ37=1, "/ Pneumatical","")</f>
        <v>/ Mechanical</v>
      </c>
      <c r="AD36" s="291" t="str">
        <f t="shared" si="7"/>
        <v>Without/SAE-2/SAE-3</v>
      </c>
      <c r="AE36" s="4" t="str">
        <f t="shared" si="8"/>
        <v>11,5 /10 /7,5 inch</v>
      </c>
      <c r="AF36" s="4" t="str">
        <f t="shared" si="9"/>
        <v>Rubber block drive, with alu. ring</v>
      </c>
      <c r="AG36" s="4" t="str">
        <f t="shared" si="10"/>
        <v xml:space="preserve"> Mechanical</v>
      </c>
      <c r="AH36" s="4" t="str">
        <f>IF(Input!AK37=1,"Available","Not available")</f>
        <v>Not available</v>
      </c>
      <c r="AI36" s="4" t="str">
        <f>IF(Input!AL37="","",Input!AL37)</f>
        <v/>
      </c>
    </row>
    <row r="37" spans="1:35" x14ac:dyDescent="0.25">
      <c r="A37" s="4" t="str">
        <f>VLOOKUP(Input!A38, Variabelen!$A$2:$B$7,2,FALSE)</f>
        <v>MEDIUM/HEAVY DUTY GEARBOX</v>
      </c>
      <c r="B37" s="284" t="str">
        <f>Input!B38</f>
        <v>40A</v>
      </c>
      <c r="C37" s="4" t="str">
        <f>IF(Input!C38="","",Input!C38)</f>
        <v/>
      </c>
      <c r="D37" s="297">
        <f>Input!F38</f>
        <v>2.0699999999999998</v>
      </c>
      <c r="E37" s="298">
        <f>Input!G38</f>
        <v>0.04</v>
      </c>
      <c r="F37" s="4">
        <f>Input!D38</f>
        <v>750</v>
      </c>
      <c r="G37" s="298">
        <f>Input!E38</f>
        <v>2000</v>
      </c>
      <c r="H37" s="298" t="str">
        <f t="shared" si="1"/>
        <v>750-2000</v>
      </c>
      <c r="I37" s="298">
        <f t="shared" si="2"/>
        <v>1800</v>
      </c>
      <c r="J37" s="298">
        <f t="shared" si="3"/>
        <v>72</v>
      </c>
      <c r="K37" s="298">
        <f t="shared" si="4"/>
        <v>80</v>
      </c>
      <c r="L37" s="290">
        <f t="shared" si="13"/>
        <v>36</v>
      </c>
      <c r="M37" s="290">
        <f t="shared" si="13"/>
        <v>48</v>
      </c>
      <c r="N37" s="290">
        <f t="shared" si="13"/>
        <v>60</v>
      </c>
      <c r="O37" s="290">
        <f t="shared" si="13"/>
        <v>72</v>
      </c>
      <c r="P37" s="290" t="str">
        <f t="shared" si="13"/>
        <v/>
      </c>
      <c r="Q37" s="290" t="str">
        <f t="shared" si="13"/>
        <v/>
      </c>
      <c r="R37" s="298" t="str">
        <f>Input!I38</f>
        <v>490x670x620</v>
      </c>
      <c r="S37" s="298" t="str">
        <f>Input!J38</f>
        <v>225</v>
      </c>
      <c r="T37" s="298" t="str">
        <f>Input!K38</f>
        <v>170</v>
      </c>
      <c r="U37" s="298" t="str">
        <f>Input!L38</f>
        <v>8,8</v>
      </c>
      <c r="V37" s="4" t="str">
        <f>IF(Input!$M38=1,"Spec.","")&amp;IF(Input!$O38=1, "00","")&amp;IF(Input!$P38=1, "/0","")&amp;IF(Input!$Q38=1, "/1","")&amp;IF(Input!$R38=1, "/2","")&amp;IF(Input!$S38=1, "/3","")&amp;IF(Input!$T38=1, "/4","")&amp;IF(Input!$U38=1, "/5","")</f>
        <v>/2/3</v>
      </c>
      <c r="W37" s="4" t="str">
        <f>IF(Input!$V38=1,"Spec.","")&amp;IF(Input!$W38=1, "/21","")&amp;IF(Input!$X38=1, "/18","")&amp;IF(Input!$Y38=1, "/16","")&amp;IF(Input!$Z38=1, "/14","")&amp;IF(Input!$AA38=1, "/11,5","")&amp;IF(Input!$AB38=1, "/10","")&amp;IF(Input!$AB38=1,"/7,5","")</f>
        <v>/11,5</v>
      </c>
      <c r="X37" s="291" t="str">
        <f t="shared" si="5"/>
        <v>2/3</v>
      </c>
      <c r="Y37" s="4" t="str">
        <f t="shared" si="6"/>
        <v>11,5</v>
      </c>
      <c r="Z37" s="4" t="str">
        <f>IF(Input!$M38=1,"Special match","")&amp;IF(Input!$N38=1, "/Without","")&amp;IF(Input!$O38=1, "/SAE-00","")&amp;IF(Input!$P38=1, "/SAE-0","")&amp;IF(Input!$Q38=1, "/SAE-1","")&amp;IF(Input!$R38=1, "/SAE-2","")&amp;IF(Input!$S38=1, "/SAE-3","")&amp;IF(Input!$T38=1, "/SAE-4","")&amp;IF(Input!$U38=1, "/SAE-5","")</f>
        <v>/Without/SAE-2/SAE-3</v>
      </c>
      <c r="AA37" s="4" t="str">
        <f>IF(Input!$V38=1,"Special match","")&amp;IF(Input!$W38=1, "/21 ","")&amp;IF(Input!$X38=1, "/18 ","")&amp;IF(Input!$Y38=1, "/16 ","")&amp;IF(Input!$Z38=1, "/14 ","")&amp;IF(Input!$AA38=1, "/11,5 ","")&amp;IF(Input!$AB38=1, "/10 ","")&amp;IF(Input!$AB38=1, "/7,5","")</f>
        <v xml:space="preserve">/11,5 </v>
      </c>
      <c r="AB37" s="4" t="str">
        <f>IF(Input!$AD38=1,"Rubber wheel coupling","")&amp;IF(Input!$AE38=1, "/Rubber block drive, with alu. ring","")&amp;IF(Input!$AF38=1, "/(High) flexible coupling","")</f>
        <v>/Rubber block drive, with alu. ring</v>
      </c>
      <c r="AC37" s="4" t="str">
        <f>IF(Input!$AG38=1,"Mechanical-joint clutch","")&amp;IF(Input!$AH38=1, "/ Mechanical","")&amp;IF(Input!$AI38=1, "/ Electrical","")&amp;IF(Input!$AJ38=1, "/ Pneumatical","")</f>
        <v>/ Mechanical</v>
      </c>
      <c r="AD37" s="291" t="str">
        <f t="shared" si="7"/>
        <v>Without/SAE-2/SAE-3</v>
      </c>
      <c r="AE37" s="4" t="str">
        <f t="shared" si="8"/>
        <v>11,5  inch</v>
      </c>
      <c r="AF37" s="4" t="str">
        <f t="shared" si="9"/>
        <v>Rubber block drive, with alu. ring</v>
      </c>
      <c r="AG37" s="4" t="str">
        <f t="shared" si="10"/>
        <v xml:space="preserve"> Mechanical</v>
      </c>
      <c r="AH37" s="4" t="str">
        <f>IF(Input!AK38=1,"Available","Not available")</f>
        <v>Not available</v>
      </c>
      <c r="AI37" s="4" t="str">
        <f>IF(Input!AL38="","",Input!AL38)</f>
        <v/>
      </c>
    </row>
    <row r="38" spans="1:35" x14ac:dyDescent="0.25">
      <c r="A38" s="4" t="str">
        <f>VLOOKUP(Input!A39, Variabelen!$A$2:$B$7,2,FALSE)</f>
        <v>MEDIUM/HEAVY DUTY GEARBOX</v>
      </c>
      <c r="B38" s="284" t="str">
        <f>Input!B39</f>
        <v>40A</v>
      </c>
      <c r="C38" s="4" t="str">
        <f>IF(Input!C39="","",Input!C39)</f>
        <v/>
      </c>
      <c r="D38" s="297">
        <f>Input!F39</f>
        <v>2.96</v>
      </c>
      <c r="E38" s="298">
        <f>Input!G39</f>
        <v>0.04</v>
      </c>
      <c r="F38" s="4">
        <f>Input!D39</f>
        <v>750</v>
      </c>
      <c r="G38" s="298">
        <f>Input!E39</f>
        <v>2000</v>
      </c>
      <c r="H38" s="298" t="str">
        <f t="shared" si="1"/>
        <v>750-2000</v>
      </c>
      <c r="I38" s="298">
        <f t="shared" si="2"/>
        <v>1800</v>
      </c>
      <c r="J38" s="298">
        <f t="shared" si="3"/>
        <v>72</v>
      </c>
      <c r="K38" s="298">
        <f t="shared" si="4"/>
        <v>80</v>
      </c>
      <c r="L38" s="290">
        <f t="shared" si="13"/>
        <v>36</v>
      </c>
      <c r="M38" s="290">
        <f t="shared" si="13"/>
        <v>48</v>
      </c>
      <c r="N38" s="290">
        <f t="shared" si="13"/>
        <v>60</v>
      </c>
      <c r="O38" s="290">
        <f t="shared" si="13"/>
        <v>72</v>
      </c>
      <c r="P38" s="290" t="str">
        <f t="shared" si="13"/>
        <v/>
      </c>
      <c r="Q38" s="290" t="str">
        <f t="shared" si="13"/>
        <v/>
      </c>
      <c r="R38" s="298" t="str">
        <f>Input!I39</f>
        <v>490x670x620</v>
      </c>
      <c r="S38" s="298" t="str">
        <f>Input!J39</f>
        <v>225</v>
      </c>
      <c r="T38" s="298" t="str">
        <f>Input!K39</f>
        <v>170</v>
      </c>
      <c r="U38" s="298" t="str">
        <f>Input!L39</f>
        <v>8,8</v>
      </c>
      <c r="V38" s="4" t="str">
        <f>IF(Input!$M39=1,"Spec.","")&amp;IF(Input!$O39=1, "00","")&amp;IF(Input!$P39=1, "/0","")&amp;IF(Input!$Q39=1, "/1","")&amp;IF(Input!$R39=1, "/2","")&amp;IF(Input!$S39=1, "/3","")&amp;IF(Input!$T39=1, "/4","")&amp;IF(Input!$U39=1, "/5","")</f>
        <v>/2/3</v>
      </c>
      <c r="W38" s="4" t="str">
        <f>IF(Input!$V39=1,"Spec.","")&amp;IF(Input!$W39=1, "/21","")&amp;IF(Input!$X39=1, "/18","")&amp;IF(Input!$Y39=1, "/16","")&amp;IF(Input!$Z39=1, "/14","")&amp;IF(Input!$AA39=1, "/11,5","")&amp;IF(Input!$AB39=1, "/10","")&amp;IF(Input!$AB39=1,"/7,5","")</f>
        <v>/11,5</v>
      </c>
      <c r="X38" s="291" t="str">
        <f t="shared" si="5"/>
        <v>2/3</v>
      </c>
      <c r="Y38" s="4" t="str">
        <f t="shared" si="6"/>
        <v>11,5</v>
      </c>
      <c r="Z38" s="4" t="str">
        <f>IF(Input!$M39=1,"Special match","")&amp;IF(Input!$N39=1, "/Without","")&amp;IF(Input!$O39=1, "/SAE-00","")&amp;IF(Input!$P39=1, "/SAE-0","")&amp;IF(Input!$Q39=1, "/SAE-1","")&amp;IF(Input!$R39=1, "/SAE-2","")&amp;IF(Input!$S39=1, "/SAE-3","")&amp;IF(Input!$T39=1, "/SAE-4","")&amp;IF(Input!$U39=1, "/SAE-5","")</f>
        <v>/Without/SAE-2/SAE-3</v>
      </c>
      <c r="AA38" s="4" t="str">
        <f>IF(Input!$V39=1,"Special match","")&amp;IF(Input!$W39=1, "/21 ","")&amp;IF(Input!$X39=1, "/18 ","")&amp;IF(Input!$Y39=1, "/16 ","")&amp;IF(Input!$Z39=1, "/14 ","")&amp;IF(Input!$AA39=1, "/11,5 ","")&amp;IF(Input!$AB39=1, "/10 ","")&amp;IF(Input!$AB39=1, "/7,5","")</f>
        <v xml:space="preserve">/11,5 </v>
      </c>
      <c r="AB38" s="4" t="str">
        <f>IF(Input!$AD39=1,"Rubber wheel coupling","")&amp;IF(Input!$AE39=1, "/Rubber block drive, with alu. ring","")&amp;IF(Input!$AF39=1, "/(High) flexible coupling","")</f>
        <v>/Rubber block drive, with alu. ring</v>
      </c>
      <c r="AC38" s="4" t="str">
        <f>IF(Input!$AG39=1,"Mechanical-joint clutch","")&amp;IF(Input!$AH39=1, "/ Mechanical","")&amp;IF(Input!$AI39=1, "/ Electrical","")&amp;IF(Input!$AJ39=1, "/ Pneumatical","")</f>
        <v>/ Mechanical</v>
      </c>
      <c r="AD38" s="291" t="str">
        <f t="shared" si="7"/>
        <v>Without/SAE-2/SAE-3</v>
      </c>
      <c r="AE38" s="4" t="str">
        <f t="shared" si="8"/>
        <v>11,5  inch</v>
      </c>
      <c r="AF38" s="4" t="str">
        <f t="shared" si="9"/>
        <v>Rubber block drive, with alu. ring</v>
      </c>
      <c r="AG38" s="4" t="str">
        <f t="shared" si="10"/>
        <v xml:space="preserve"> Mechanical</v>
      </c>
      <c r="AH38" s="4" t="str">
        <f>IF(Input!AK39=1,"Available","Not available")</f>
        <v>Not available</v>
      </c>
      <c r="AI38" s="4" t="str">
        <f>IF(Input!AL39="","",Input!AL39)</f>
        <v/>
      </c>
    </row>
    <row r="39" spans="1:35" x14ac:dyDescent="0.25">
      <c r="A39" s="4" t="str">
        <f>VLOOKUP(Input!A40, Variabelen!$A$2:$B$7,2,FALSE)</f>
        <v>MEDIUM/HEAVY DUTY GEARBOX</v>
      </c>
      <c r="B39" s="284" t="str">
        <f>Input!B40</f>
        <v>40A</v>
      </c>
      <c r="C39" s="4" t="str">
        <f>IF(Input!C40="","",Input!C40)</f>
        <v/>
      </c>
      <c r="D39" s="297">
        <f>Input!F40</f>
        <v>3.44</v>
      </c>
      <c r="E39" s="298">
        <f>Input!G40</f>
        <v>3.4000000000000002E-2</v>
      </c>
      <c r="F39" s="4">
        <f>Input!D40</f>
        <v>750</v>
      </c>
      <c r="G39" s="298">
        <f>Input!E40</f>
        <v>2000</v>
      </c>
      <c r="H39" s="298" t="str">
        <f t="shared" si="1"/>
        <v>750-2000</v>
      </c>
      <c r="I39" s="298">
        <f t="shared" si="2"/>
        <v>1800</v>
      </c>
      <c r="J39" s="298">
        <f t="shared" si="3"/>
        <v>61.2</v>
      </c>
      <c r="K39" s="298">
        <f t="shared" si="4"/>
        <v>68</v>
      </c>
      <c r="L39" s="290">
        <f t="shared" si="13"/>
        <v>30.6</v>
      </c>
      <c r="M39" s="290">
        <f t="shared" si="13"/>
        <v>40.800000000000004</v>
      </c>
      <c r="N39" s="290">
        <f t="shared" si="13"/>
        <v>51.000000000000007</v>
      </c>
      <c r="O39" s="290">
        <f t="shared" si="13"/>
        <v>61.2</v>
      </c>
      <c r="P39" s="290" t="str">
        <f t="shared" si="13"/>
        <v/>
      </c>
      <c r="Q39" s="290" t="str">
        <f t="shared" si="13"/>
        <v/>
      </c>
      <c r="R39" s="298" t="str">
        <f>Input!I40</f>
        <v>490x670x620</v>
      </c>
      <c r="S39" s="298" t="str">
        <f>Input!J40</f>
        <v>225</v>
      </c>
      <c r="T39" s="298" t="str">
        <f>Input!K40</f>
        <v>170</v>
      </c>
      <c r="U39" s="298" t="str">
        <f>Input!L40</f>
        <v>8,8</v>
      </c>
      <c r="V39" s="4" t="str">
        <f>IF(Input!$M40=1,"Spec.","")&amp;IF(Input!$O40=1, "00","")&amp;IF(Input!$P40=1, "/0","")&amp;IF(Input!$Q40=1, "/1","")&amp;IF(Input!$R40=1, "/2","")&amp;IF(Input!$S40=1, "/3","")&amp;IF(Input!$T40=1, "/4","")&amp;IF(Input!$U40=1, "/5","")</f>
        <v>/2/3</v>
      </c>
      <c r="W39" s="4" t="str">
        <f>IF(Input!$V40=1,"Spec.","")&amp;IF(Input!$W40=1, "/21","")&amp;IF(Input!$X40=1, "/18","")&amp;IF(Input!$Y40=1, "/16","")&amp;IF(Input!$Z40=1, "/14","")&amp;IF(Input!$AA40=1, "/11,5","")&amp;IF(Input!$AB40=1, "/10","")&amp;IF(Input!$AB40=1,"/7,5","")</f>
        <v>/11,5</v>
      </c>
      <c r="X39" s="291" t="str">
        <f t="shared" si="5"/>
        <v>2/3</v>
      </c>
      <c r="Y39" s="4" t="str">
        <f t="shared" si="6"/>
        <v>11,5</v>
      </c>
      <c r="Z39" s="4" t="str">
        <f>IF(Input!$M40=1,"Special match","")&amp;IF(Input!$N40=1, "/Without","")&amp;IF(Input!$O40=1, "/SAE-00","")&amp;IF(Input!$P40=1, "/SAE-0","")&amp;IF(Input!$Q40=1, "/SAE-1","")&amp;IF(Input!$R40=1, "/SAE-2","")&amp;IF(Input!$S40=1, "/SAE-3","")&amp;IF(Input!$T40=1, "/SAE-4","")&amp;IF(Input!$U40=1, "/SAE-5","")</f>
        <v>/Without/SAE-2/SAE-3</v>
      </c>
      <c r="AA39" s="4" t="str">
        <f>IF(Input!$V40=1,"Special match","")&amp;IF(Input!$W40=1, "/21 ","")&amp;IF(Input!$X40=1, "/18 ","")&amp;IF(Input!$Y40=1, "/16 ","")&amp;IF(Input!$Z40=1, "/14 ","")&amp;IF(Input!$AA40=1, "/11,5 ","")&amp;IF(Input!$AB40=1, "/10 ","")&amp;IF(Input!$AB40=1, "/7,5","")</f>
        <v xml:space="preserve">/11,5 </v>
      </c>
      <c r="AB39" s="4" t="str">
        <f>IF(Input!$AD40=1,"Rubber wheel coupling","")&amp;IF(Input!$AE40=1, "/Rubber block drive, with alu. ring","")&amp;IF(Input!$AF40=1, "/(High) flexible coupling","")</f>
        <v>/Rubber block drive, with alu. ring</v>
      </c>
      <c r="AC39" s="4" t="str">
        <f>IF(Input!$AG40=1,"Mechanical-joint clutch","")&amp;IF(Input!$AH40=1, "/ Mechanical","")&amp;IF(Input!$AI40=1, "/ Electrical","")&amp;IF(Input!$AJ40=1, "/ Pneumatical","")</f>
        <v>/ Mechanical</v>
      </c>
      <c r="AD39" s="291" t="str">
        <f t="shared" si="7"/>
        <v>Without/SAE-2/SAE-3</v>
      </c>
      <c r="AE39" s="4" t="str">
        <f t="shared" si="8"/>
        <v>11,5  inch</v>
      </c>
      <c r="AF39" s="4" t="str">
        <f t="shared" si="9"/>
        <v>Rubber block drive, with alu. ring</v>
      </c>
      <c r="AG39" s="4" t="str">
        <f t="shared" si="10"/>
        <v xml:space="preserve"> Mechanical</v>
      </c>
      <c r="AH39" s="4" t="str">
        <f>IF(Input!AK40=1,"Available","Not available")</f>
        <v>Not available</v>
      </c>
      <c r="AI39" s="4" t="str">
        <f>IF(Input!AL40="","",Input!AL40)</f>
        <v/>
      </c>
    </row>
    <row r="40" spans="1:35" x14ac:dyDescent="0.25">
      <c r="A40" s="4" t="str">
        <f>VLOOKUP(Input!A41, Variabelen!$A$2:$B$7,2,FALSE)</f>
        <v>MEDIUM/HEAVY DUTY GEARBOX</v>
      </c>
      <c r="B40" s="284" t="str">
        <f>Input!B41</f>
        <v>MB170</v>
      </c>
      <c r="C40" s="4" t="str">
        <f>IF(Input!C41="","",Input!C41)</f>
        <v/>
      </c>
      <c r="D40" s="297">
        <f>Input!F41</f>
        <v>1.97</v>
      </c>
      <c r="E40" s="298">
        <f>Input!G41</f>
        <v>5.2999999999999999E-2</v>
      </c>
      <c r="F40" s="4">
        <f>Input!D41</f>
        <v>1000</v>
      </c>
      <c r="G40" s="298">
        <f>Input!E41</f>
        <v>2500</v>
      </c>
      <c r="H40" s="298" t="str">
        <f t="shared" si="1"/>
        <v>1000-2500</v>
      </c>
      <c r="I40" s="298">
        <f t="shared" si="2"/>
        <v>1800</v>
      </c>
      <c r="J40" s="298">
        <f t="shared" si="3"/>
        <v>95.399999999999991</v>
      </c>
      <c r="K40" s="298">
        <f t="shared" si="4"/>
        <v>132.5</v>
      </c>
      <c r="L40" s="290" t="str">
        <f t="shared" si="13"/>
        <v/>
      </c>
      <c r="M40" s="290">
        <f t="shared" si="13"/>
        <v>63.6</v>
      </c>
      <c r="N40" s="290">
        <f t="shared" si="13"/>
        <v>79.5</v>
      </c>
      <c r="O40" s="290">
        <f t="shared" si="13"/>
        <v>95.399999999999991</v>
      </c>
      <c r="P40" s="290">
        <f t="shared" si="13"/>
        <v>111.3</v>
      </c>
      <c r="Q40" s="290">
        <f t="shared" si="13"/>
        <v>132.5</v>
      </c>
      <c r="R40" s="298" t="str">
        <f>Input!I41</f>
        <v>485x610x656</v>
      </c>
      <c r="S40" s="298" t="str">
        <f>Input!J41</f>
        <v>240</v>
      </c>
      <c r="T40" s="298" t="str">
        <f>Input!K41</f>
        <v>170</v>
      </c>
      <c r="U40" s="298" t="str">
        <f>Input!L41</f>
        <v>16</v>
      </c>
      <c r="V40" s="4" t="str">
        <f>IF(Input!$M41=1,"Spec.","")&amp;IF(Input!$O41=1, "00","")&amp;IF(Input!$P41=1, "/0","")&amp;IF(Input!$Q41=1, "/1","")&amp;IF(Input!$R41=1, "/2","")&amp;IF(Input!$S41=1, "/3","")&amp;IF(Input!$T41=1, "/4","")&amp;IF(Input!$U41=1, "/5","")</f>
        <v>/1/2/3</v>
      </c>
      <c r="W40" s="4" t="str">
        <f>IF(Input!$V41=1,"Spec.","")&amp;IF(Input!$W41=1, "/21","")&amp;IF(Input!$X41=1, "/18","")&amp;IF(Input!$Y41=1, "/16","")&amp;IF(Input!$Z41=1, "/14","")&amp;IF(Input!$AA41=1, "/11,5","")&amp;IF(Input!$AB41=1, "/10","")&amp;IF(Input!$AB41=1,"/7,5","")</f>
        <v>/14/11,5/10/7,5</v>
      </c>
      <c r="X40" s="291" t="str">
        <f t="shared" si="5"/>
        <v>1/2/3</v>
      </c>
      <c r="Y40" s="4" t="str">
        <f t="shared" si="6"/>
        <v>14/11,5/10/7,5</v>
      </c>
      <c r="Z40" s="4" t="str">
        <f>IF(Input!$M41=1,"Special match","")&amp;IF(Input!$N41=1, "/Without","")&amp;IF(Input!$O41=1, "/SAE-00","")&amp;IF(Input!$P41=1, "/SAE-0","")&amp;IF(Input!$Q41=1, "/SAE-1","")&amp;IF(Input!$R41=1, "/SAE-2","")&amp;IF(Input!$S41=1, "/SAE-3","")&amp;IF(Input!$T41=1, "/SAE-4","")&amp;IF(Input!$U41=1, "/SAE-5","")</f>
        <v>/Without/SAE-1/SAE-2/SAE-3</v>
      </c>
      <c r="AA40" s="4" t="str">
        <f>IF(Input!$V41=1,"Special match","")&amp;IF(Input!$W41=1, "/21 ","")&amp;IF(Input!$X41=1, "/18 ","")&amp;IF(Input!$Y41=1, "/16 ","")&amp;IF(Input!$Z41=1, "/14 ","")&amp;IF(Input!$AA41=1, "/11,5 ","")&amp;IF(Input!$AB41=1, "/10 ","")&amp;IF(Input!$AB41=1, "/7,5","")</f>
        <v>/14 /11,5 /10 /7,5</v>
      </c>
      <c r="AB40" s="4" t="str">
        <f>IF(Input!$AD41=1,"Rubber wheel coupling","")&amp;IF(Input!$AE41=1, "/Rubber block drive, with alu. ring","")&amp;IF(Input!$AF41=1, "/(High) flexible coupling","")</f>
        <v>/Rubber block drive, with alu. ring</v>
      </c>
      <c r="AC40" s="4" t="str">
        <f>IF(Input!$AG41=1,"Mechanical-joint clutch","")&amp;IF(Input!$AH41=1, "/ Mechanical","")&amp;IF(Input!$AI41=1, "/ Electrical","")&amp;IF(Input!$AJ41=1, "/ Pneumatical","")</f>
        <v>/ Mechanical/ Electrical/ Pneumatical</v>
      </c>
      <c r="AD40" s="291" t="str">
        <f t="shared" si="7"/>
        <v>Without/SAE-1/SAE-2/SAE-3</v>
      </c>
      <c r="AE40" s="4" t="str">
        <f t="shared" si="8"/>
        <v>14 /11,5 /10 /7,5 inch</v>
      </c>
      <c r="AF40" s="4" t="str">
        <f t="shared" si="9"/>
        <v>Rubber block drive, with alu. ring</v>
      </c>
      <c r="AG40" s="4" t="str">
        <f t="shared" si="10"/>
        <v xml:space="preserve"> Mechanical/ Electrical/ Pneumatical</v>
      </c>
      <c r="AH40" s="4" t="str">
        <f>IF(Input!AK41=1,"Available","Not available")</f>
        <v>Not available</v>
      </c>
      <c r="AI40" s="4" t="str">
        <f>IF(Input!AL41="","",Input!AL41)</f>
        <v/>
      </c>
    </row>
    <row r="41" spans="1:35" x14ac:dyDescent="0.25">
      <c r="A41" s="4" t="str">
        <f>VLOOKUP(Input!A42, Variabelen!$A$2:$B$7,2,FALSE)</f>
        <v>MEDIUM/HEAVY DUTY GEARBOX</v>
      </c>
      <c r="B41" s="284" t="str">
        <f>Input!B42</f>
        <v>MB170</v>
      </c>
      <c r="C41" s="4" t="str">
        <f>IF(Input!C42="","",Input!C42)</f>
        <v/>
      </c>
      <c r="D41" s="297">
        <f>Input!F42</f>
        <v>2.52</v>
      </c>
      <c r="E41" s="298">
        <f>Input!G42</f>
        <v>5.2999999999999999E-2</v>
      </c>
      <c r="F41" s="4">
        <f>Input!D42</f>
        <v>1000</v>
      </c>
      <c r="G41" s="298">
        <f>Input!E42</f>
        <v>2500</v>
      </c>
      <c r="H41" s="298" t="str">
        <f t="shared" si="1"/>
        <v>1000-2500</v>
      </c>
      <c r="I41" s="298">
        <f t="shared" si="2"/>
        <v>1800</v>
      </c>
      <c r="J41" s="298">
        <f t="shared" si="3"/>
        <v>95.399999999999991</v>
      </c>
      <c r="K41" s="298">
        <f t="shared" si="4"/>
        <v>132.5</v>
      </c>
      <c r="L41" s="290" t="str">
        <f t="shared" si="13"/>
        <v/>
      </c>
      <c r="M41" s="290">
        <f t="shared" si="13"/>
        <v>63.6</v>
      </c>
      <c r="N41" s="290">
        <f t="shared" si="13"/>
        <v>79.5</v>
      </c>
      <c r="O41" s="290">
        <f t="shared" si="13"/>
        <v>95.399999999999991</v>
      </c>
      <c r="P41" s="290">
        <f t="shared" si="13"/>
        <v>111.3</v>
      </c>
      <c r="Q41" s="290">
        <f t="shared" si="13"/>
        <v>132.5</v>
      </c>
      <c r="R41" s="298" t="str">
        <f>Input!I42</f>
        <v>485x610x656</v>
      </c>
      <c r="S41" s="298" t="str">
        <f>Input!J42</f>
        <v>240</v>
      </c>
      <c r="T41" s="298" t="str">
        <f>Input!K42</f>
        <v>170</v>
      </c>
      <c r="U41" s="298" t="str">
        <f>Input!L42</f>
        <v>16</v>
      </c>
      <c r="V41" s="4" t="str">
        <f>IF(Input!$M42=1,"Spec.","")&amp;IF(Input!$O42=1, "00","")&amp;IF(Input!$P42=1, "/0","")&amp;IF(Input!$Q42=1, "/1","")&amp;IF(Input!$R42=1, "/2","")&amp;IF(Input!$S42=1, "/3","")&amp;IF(Input!$T42=1, "/4","")&amp;IF(Input!$U42=1, "/5","")</f>
        <v>/1/2/3</v>
      </c>
      <c r="W41" s="4" t="str">
        <f>IF(Input!$V42=1,"Spec.","")&amp;IF(Input!$W42=1, "/21","")&amp;IF(Input!$X42=1, "/18","")&amp;IF(Input!$Y42=1, "/16","")&amp;IF(Input!$Z42=1, "/14","")&amp;IF(Input!$AA42=1, "/11,5","")&amp;IF(Input!$AB42=1, "/10","")&amp;IF(Input!$AB42=1,"/7,5","")</f>
        <v>/14/11,5/10/7,5</v>
      </c>
      <c r="X41" s="291" t="str">
        <f t="shared" si="5"/>
        <v>1/2/3</v>
      </c>
      <c r="Y41" s="4" t="str">
        <f t="shared" si="6"/>
        <v>14/11,5/10/7,5</v>
      </c>
      <c r="Z41" s="4" t="str">
        <f>IF(Input!$M42=1,"Special match","")&amp;IF(Input!$N42=1, "/Without","")&amp;IF(Input!$O42=1, "/SAE-00","")&amp;IF(Input!$P42=1, "/SAE-0","")&amp;IF(Input!$Q42=1, "/SAE-1","")&amp;IF(Input!$R42=1, "/SAE-2","")&amp;IF(Input!$S42=1, "/SAE-3","")&amp;IF(Input!$T42=1, "/SAE-4","")&amp;IF(Input!$U42=1, "/SAE-5","")</f>
        <v>/Without/SAE-1/SAE-2/SAE-3</v>
      </c>
      <c r="AA41" s="4" t="str">
        <f>IF(Input!$V42=1,"Special match","")&amp;IF(Input!$W42=1, "/21 ","")&amp;IF(Input!$X42=1, "/18 ","")&amp;IF(Input!$Y42=1, "/16 ","")&amp;IF(Input!$Z42=1, "/14 ","")&amp;IF(Input!$AA42=1, "/11,5 ","")&amp;IF(Input!$AB42=1, "/10 ","")&amp;IF(Input!$AB42=1, "/7,5","")</f>
        <v>/14 /11,5 /10 /7,5</v>
      </c>
      <c r="AB41" s="4" t="str">
        <f>IF(Input!$AD42=1,"Rubber wheel coupling","")&amp;IF(Input!$AE42=1, "/Rubber block drive, with alu. ring","")&amp;IF(Input!$AF42=1, "/(High) flexible coupling","")</f>
        <v>/Rubber block drive, with alu. ring</v>
      </c>
      <c r="AC41" s="4" t="str">
        <f>IF(Input!$AG42=1,"Mechanical-joint clutch","")&amp;IF(Input!$AH42=1, "/ Mechanical","")&amp;IF(Input!$AI42=1, "/ Electrical","")&amp;IF(Input!$AJ42=1, "/ Pneumatical","")</f>
        <v>/ Mechanical/ Electrical/ Pneumatical</v>
      </c>
      <c r="AD41" s="291" t="str">
        <f t="shared" si="7"/>
        <v>Without/SAE-1/SAE-2/SAE-3</v>
      </c>
      <c r="AE41" s="4" t="str">
        <f t="shared" si="8"/>
        <v>14 /11,5 /10 /7,5 inch</v>
      </c>
      <c r="AF41" s="4" t="str">
        <f t="shared" si="9"/>
        <v>Rubber block drive, with alu. ring</v>
      </c>
      <c r="AG41" s="4" t="str">
        <f t="shared" si="10"/>
        <v xml:space="preserve"> Mechanical/ Electrical/ Pneumatical</v>
      </c>
      <c r="AH41" s="4" t="str">
        <f>IF(Input!AK42=1,"Available","Not available")</f>
        <v>Not available</v>
      </c>
      <c r="AI41" s="4" t="str">
        <f>IF(Input!AL42="","",Input!AL42)</f>
        <v/>
      </c>
    </row>
    <row r="42" spans="1:35" x14ac:dyDescent="0.25">
      <c r="A42" s="4" t="str">
        <f>VLOOKUP(Input!A43, Variabelen!$A$2:$B$7,2,FALSE)</f>
        <v>MEDIUM/HEAVY DUTY GEARBOX</v>
      </c>
      <c r="B42" s="284" t="str">
        <f>Input!B43</f>
        <v>MB170</v>
      </c>
      <c r="C42" s="4" t="str">
        <f>IF(Input!C43="","",Input!C43)</f>
        <v/>
      </c>
      <c r="D42" s="297">
        <f>Input!F43</f>
        <v>3.04</v>
      </c>
      <c r="E42" s="298">
        <f>Input!G43</f>
        <v>5.2999999999999999E-2</v>
      </c>
      <c r="F42" s="4">
        <f>Input!D43</f>
        <v>1000</v>
      </c>
      <c r="G42" s="298">
        <f>Input!E43</f>
        <v>2500</v>
      </c>
      <c r="H42" s="298" t="str">
        <f t="shared" si="1"/>
        <v>1000-2500</v>
      </c>
      <c r="I42" s="298">
        <f t="shared" si="2"/>
        <v>1800</v>
      </c>
      <c r="J42" s="298">
        <f t="shared" si="3"/>
        <v>95.399999999999991</v>
      </c>
      <c r="K42" s="298">
        <f t="shared" si="4"/>
        <v>132.5</v>
      </c>
      <c r="L42" s="290" t="str">
        <f t="shared" ref="L42:Q51" si="14">IF(AND(L$1&gt;=$F42,L$1&lt;=$G42),L$1*$E42,"")</f>
        <v/>
      </c>
      <c r="M42" s="290">
        <f t="shared" si="14"/>
        <v>63.6</v>
      </c>
      <c r="N42" s="290">
        <f t="shared" si="14"/>
        <v>79.5</v>
      </c>
      <c r="O42" s="290">
        <f t="shared" si="14"/>
        <v>95.399999999999991</v>
      </c>
      <c r="P42" s="290">
        <f t="shared" si="14"/>
        <v>111.3</v>
      </c>
      <c r="Q42" s="290">
        <f t="shared" si="14"/>
        <v>132.5</v>
      </c>
      <c r="R42" s="298" t="str">
        <f>Input!I43</f>
        <v>485x610x656</v>
      </c>
      <c r="S42" s="298" t="str">
        <f>Input!J43</f>
        <v>240</v>
      </c>
      <c r="T42" s="298" t="str">
        <f>Input!K43</f>
        <v>170</v>
      </c>
      <c r="U42" s="298" t="str">
        <f>Input!L43</f>
        <v>16</v>
      </c>
      <c r="V42" s="4" t="str">
        <f>IF(Input!$M43=1,"Spec.","")&amp;IF(Input!$O43=1, "00","")&amp;IF(Input!$P43=1, "/0","")&amp;IF(Input!$Q43=1, "/1","")&amp;IF(Input!$R43=1, "/2","")&amp;IF(Input!$S43=1, "/3","")&amp;IF(Input!$T43=1, "/4","")&amp;IF(Input!$U43=1, "/5","")</f>
        <v>/1/2/3</v>
      </c>
      <c r="W42" s="4" t="str">
        <f>IF(Input!$V43=1,"Spec.","")&amp;IF(Input!$W43=1, "/21","")&amp;IF(Input!$X43=1, "/18","")&amp;IF(Input!$Y43=1, "/16","")&amp;IF(Input!$Z43=1, "/14","")&amp;IF(Input!$AA43=1, "/11,5","")&amp;IF(Input!$AB43=1, "/10","")&amp;IF(Input!$AB43=1,"/7,5","")</f>
        <v>/14/11,5/10/7,5</v>
      </c>
      <c r="X42" s="291" t="str">
        <f t="shared" si="5"/>
        <v>1/2/3</v>
      </c>
      <c r="Y42" s="4" t="str">
        <f t="shared" si="6"/>
        <v>14/11,5/10/7,5</v>
      </c>
      <c r="Z42" s="4" t="str">
        <f>IF(Input!$M43=1,"Special match","")&amp;IF(Input!$N43=1, "/Without","")&amp;IF(Input!$O43=1, "/SAE-00","")&amp;IF(Input!$P43=1, "/SAE-0","")&amp;IF(Input!$Q43=1, "/SAE-1","")&amp;IF(Input!$R43=1, "/SAE-2","")&amp;IF(Input!$S43=1, "/SAE-3","")&amp;IF(Input!$T43=1, "/SAE-4","")&amp;IF(Input!$U43=1, "/SAE-5","")</f>
        <v>/Without/SAE-1/SAE-2/SAE-3</v>
      </c>
      <c r="AA42" s="4" t="str">
        <f>IF(Input!$V43=1,"Special match","")&amp;IF(Input!$W43=1, "/21 ","")&amp;IF(Input!$X43=1, "/18 ","")&amp;IF(Input!$Y43=1, "/16 ","")&amp;IF(Input!$Z43=1, "/14 ","")&amp;IF(Input!$AA43=1, "/11,5 ","")&amp;IF(Input!$AB43=1, "/10 ","")&amp;IF(Input!$AB43=1, "/7,5","")</f>
        <v>/14 /11,5 /10 /7,5</v>
      </c>
      <c r="AB42" s="4" t="str">
        <f>IF(Input!$AD43=1,"Rubber wheel coupling","")&amp;IF(Input!$AE43=1, "/Rubber block drive, with alu. ring","")&amp;IF(Input!$AF43=1, "/(High) flexible coupling","")</f>
        <v>/Rubber block drive, with alu. ring</v>
      </c>
      <c r="AC42" s="4" t="str">
        <f>IF(Input!$AG43=1,"Mechanical-joint clutch","")&amp;IF(Input!$AH43=1, "/ Mechanical","")&amp;IF(Input!$AI43=1, "/ Electrical","")&amp;IF(Input!$AJ43=1, "/ Pneumatical","")</f>
        <v>/ Mechanical/ Electrical/ Pneumatical</v>
      </c>
      <c r="AD42" s="291" t="str">
        <f t="shared" si="7"/>
        <v>Without/SAE-1/SAE-2/SAE-3</v>
      </c>
      <c r="AE42" s="4" t="str">
        <f t="shared" si="8"/>
        <v>14 /11,5 /10 /7,5 inch</v>
      </c>
      <c r="AF42" s="4" t="str">
        <f t="shared" si="9"/>
        <v>Rubber block drive, with alu. ring</v>
      </c>
      <c r="AG42" s="4" t="str">
        <f t="shared" si="10"/>
        <v xml:space="preserve"> Mechanical/ Electrical/ Pneumatical</v>
      </c>
      <c r="AH42" s="4" t="str">
        <f>IF(Input!AK43=1,"Available","Not available")</f>
        <v>Not available</v>
      </c>
      <c r="AI42" s="4" t="str">
        <f>IF(Input!AL43="","",Input!AL43)</f>
        <v/>
      </c>
    </row>
    <row r="43" spans="1:35" x14ac:dyDescent="0.25">
      <c r="A43" s="4" t="str">
        <f>VLOOKUP(Input!A44, Variabelen!$A$2:$B$7,2,FALSE)</f>
        <v>MEDIUM/HEAVY DUTY GEARBOX</v>
      </c>
      <c r="B43" s="284" t="str">
        <f>Input!B44</f>
        <v>MB170</v>
      </c>
      <c r="C43" s="4" t="str">
        <f>IF(Input!C44="","",Input!C44)</f>
        <v/>
      </c>
      <c r="D43" s="297">
        <f>Input!F44</f>
        <v>3.54</v>
      </c>
      <c r="E43" s="298">
        <f>Input!G44</f>
        <v>5.2999999999999999E-2</v>
      </c>
      <c r="F43" s="4">
        <f>Input!D44</f>
        <v>1000</v>
      </c>
      <c r="G43" s="298">
        <f>Input!E44</f>
        <v>2500</v>
      </c>
      <c r="H43" s="298" t="str">
        <f t="shared" si="1"/>
        <v>1000-2500</v>
      </c>
      <c r="I43" s="298">
        <f t="shared" si="2"/>
        <v>1800</v>
      </c>
      <c r="J43" s="298">
        <f t="shared" si="3"/>
        <v>95.399999999999991</v>
      </c>
      <c r="K43" s="298">
        <f t="shared" si="4"/>
        <v>132.5</v>
      </c>
      <c r="L43" s="290" t="str">
        <f t="shared" si="14"/>
        <v/>
      </c>
      <c r="M43" s="290">
        <f t="shared" si="14"/>
        <v>63.6</v>
      </c>
      <c r="N43" s="290">
        <f t="shared" si="14"/>
        <v>79.5</v>
      </c>
      <c r="O43" s="290">
        <f t="shared" si="14"/>
        <v>95.399999999999991</v>
      </c>
      <c r="P43" s="290">
        <f t="shared" si="14"/>
        <v>111.3</v>
      </c>
      <c r="Q43" s="290">
        <f t="shared" si="14"/>
        <v>132.5</v>
      </c>
      <c r="R43" s="298" t="str">
        <f>Input!I44</f>
        <v>485x610x656</v>
      </c>
      <c r="S43" s="298" t="str">
        <f>Input!J44</f>
        <v>240</v>
      </c>
      <c r="T43" s="298" t="str">
        <f>Input!K44</f>
        <v>170</v>
      </c>
      <c r="U43" s="298" t="str">
        <f>Input!L44</f>
        <v>16</v>
      </c>
      <c r="V43" s="4" t="str">
        <f>IF(Input!$M44=1,"Spec.","")&amp;IF(Input!$O44=1, "00","")&amp;IF(Input!$P44=1, "/0","")&amp;IF(Input!$Q44=1, "/1","")&amp;IF(Input!$R44=1, "/2","")&amp;IF(Input!$S44=1, "/3","")&amp;IF(Input!$T44=1, "/4","")&amp;IF(Input!$U44=1, "/5","")</f>
        <v>/1/2/3</v>
      </c>
      <c r="W43" s="4" t="str">
        <f>IF(Input!$V44=1,"Spec.","")&amp;IF(Input!$W44=1, "/21","")&amp;IF(Input!$X44=1, "/18","")&amp;IF(Input!$Y44=1, "/16","")&amp;IF(Input!$Z44=1, "/14","")&amp;IF(Input!$AA44=1, "/11,5","")&amp;IF(Input!$AB44=1, "/10","")&amp;IF(Input!$AB44=1,"/7,5","")</f>
        <v>/14/11,5/10/7,5</v>
      </c>
      <c r="X43" s="291" t="str">
        <f t="shared" si="5"/>
        <v>1/2/3</v>
      </c>
      <c r="Y43" s="4" t="str">
        <f t="shared" si="6"/>
        <v>14/11,5/10/7,5</v>
      </c>
      <c r="Z43" s="4" t="str">
        <f>IF(Input!$M44=1,"Special match","")&amp;IF(Input!$N44=1, "/Without","")&amp;IF(Input!$O44=1, "/SAE-00","")&amp;IF(Input!$P44=1, "/SAE-0","")&amp;IF(Input!$Q44=1, "/SAE-1","")&amp;IF(Input!$R44=1, "/SAE-2","")&amp;IF(Input!$S44=1, "/SAE-3","")&amp;IF(Input!$T44=1, "/SAE-4","")&amp;IF(Input!$U44=1, "/SAE-5","")</f>
        <v>/Without/SAE-1/SAE-2/SAE-3</v>
      </c>
      <c r="AA43" s="4" t="str">
        <f>IF(Input!$V44=1,"Special match","")&amp;IF(Input!$W44=1, "/21 ","")&amp;IF(Input!$X44=1, "/18 ","")&amp;IF(Input!$Y44=1, "/16 ","")&amp;IF(Input!$Z44=1, "/14 ","")&amp;IF(Input!$AA44=1, "/11,5 ","")&amp;IF(Input!$AB44=1, "/10 ","")&amp;IF(Input!$AB44=1, "/7,5","")</f>
        <v>/14 /11,5 /10 /7,5</v>
      </c>
      <c r="AB43" s="4" t="str">
        <f>IF(Input!$AD44=1,"Rubber wheel coupling","")&amp;IF(Input!$AE44=1, "/Rubber block drive, with alu. ring","")&amp;IF(Input!$AF44=1, "/(High) flexible coupling","")</f>
        <v>/Rubber block drive, with alu. ring</v>
      </c>
      <c r="AC43" s="4" t="str">
        <f>IF(Input!$AG44=1,"Mechanical-joint clutch","")&amp;IF(Input!$AH44=1, "/ Mechanical","")&amp;IF(Input!$AI44=1, "/ Electrical","")&amp;IF(Input!$AJ44=1, "/ Pneumatical","")</f>
        <v>/ Mechanical/ Electrical/ Pneumatical</v>
      </c>
      <c r="AD43" s="291" t="str">
        <f t="shared" si="7"/>
        <v>Without/SAE-1/SAE-2/SAE-3</v>
      </c>
      <c r="AE43" s="4" t="str">
        <f t="shared" si="8"/>
        <v>14 /11,5 /10 /7,5 inch</v>
      </c>
      <c r="AF43" s="4" t="str">
        <f t="shared" si="9"/>
        <v>Rubber block drive, with alu. ring</v>
      </c>
      <c r="AG43" s="4" t="str">
        <f t="shared" si="10"/>
        <v xml:space="preserve"> Mechanical/ Electrical/ Pneumatical</v>
      </c>
      <c r="AH43" s="4" t="str">
        <f>IF(Input!AK44=1,"Available","Not available")</f>
        <v>Not available</v>
      </c>
      <c r="AI43" s="4" t="str">
        <f>IF(Input!AL44="","",Input!AL44)</f>
        <v/>
      </c>
    </row>
    <row r="44" spans="1:35" x14ac:dyDescent="0.25">
      <c r="A44" s="4" t="str">
        <f>VLOOKUP(Input!A45, Variabelen!$A$2:$B$7,2,FALSE)</f>
        <v>MEDIUM/HEAVY DUTY GEARBOX</v>
      </c>
      <c r="B44" s="284" t="str">
        <f>Input!B45</f>
        <v>MB170</v>
      </c>
      <c r="C44" s="4" t="str">
        <f>IF(Input!C45="","",Input!C45)</f>
        <v/>
      </c>
      <c r="D44" s="297">
        <f>Input!F45</f>
        <v>3.96</v>
      </c>
      <c r="E44" s="298">
        <f>Input!G45</f>
        <v>5.2999999999999999E-2</v>
      </c>
      <c r="F44" s="4">
        <f>Input!D45</f>
        <v>1000</v>
      </c>
      <c r="G44" s="298">
        <f>Input!E45</f>
        <v>2500</v>
      </c>
      <c r="H44" s="298" t="str">
        <f t="shared" si="1"/>
        <v>1000-2500</v>
      </c>
      <c r="I44" s="298">
        <f t="shared" si="2"/>
        <v>1800</v>
      </c>
      <c r="J44" s="298">
        <f t="shared" si="3"/>
        <v>95.399999999999991</v>
      </c>
      <c r="K44" s="298">
        <f t="shared" si="4"/>
        <v>132.5</v>
      </c>
      <c r="L44" s="290" t="str">
        <f t="shared" si="14"/>
        <v/>
      </c>
      <c r="M44" s="290">
        <f t="shared" si="14"/>
        <v>63.6</v>
      </c>
      <c r="N44" s="290">
        <f t="shared" si="14"/>
        <v>79.5</v>
      </c>
      <c r="O44" s="290">
        <f t="shared" si="14"/>
        <v>95.399999999999991</v>
      </c>
      <c r="P44" s="290">
        <f t="shared" si="14"/>
        <v>111.3</v>
      </c>
      <c r="Q44" s="290">
        <f t="shared" si="14"/>
        <v>132.5</v>
      </c>
      <c r="R44" s="298" t="str">
        <f>Input!I45</f>
        <v>485x610x656</v>
      </c>
      <c r="S44" s="298" t="str">
        <f>Input!J45</f>
        <v>240</v>
      </c>
      <c r="T44" s="298" t="str">
        <f>Input!K45</f>
        <v>170</v>
      </c>
      <c r="U44" s="298" t="str">
        <f>Input!L45</f>
        <v>16</v>
      </c>
      <c r="V44" s="4" t="str">
        <f>IF(Input!$M45=1,"Spec.","")&amp;IF(Input!$O45=1, "00","")&amp;IF(Input!$P45=1, "/0","")&amp;IF(Input!$Q45=1, "/1","")&amp;IF(Input!$R45=1, "/2","")&amp;IF(Input!$S45=1, "/3","")&amp;IF(Input!$T45=1, "/4","")&amp;IF(Input!$U45=1, "/5","")</f>
        <v>/1/2/3</v>
      </c>
      <c r="W44" s="4" t="str">
        <f>IF(Input!$V45=1,"Spec.","")&amp;IF(Input!$W45=1, "/21","")&amp;IF(Input!$X45=1, "/18","")&amp;IF(Input!$Y45=1, "/16","")&amp;IF(Input!$Z45=1, "/14","")&amp;IF(Input!$AA45=1, "/11,5","")&amp;IF(Input!$AB45=1, "/10","")&amp;IF(Input!$AB45=1,"/7,5","")</f>
        <v>/14/11,5/10/7,5</v>
      </c>
      <c r="X44" s="291" t="str">
        <f t="shared" si="5"/>
        <v>1/2/3</v>
      </c>
      <c r="Y44" s="4" t="str">
        <f t="shared" si="6"/>
        <v>14/11,5/10/7,5</v>
      </c>
      <c r="Z44" s="4" t="str">
        <f>IF(Input!$M45=1,"Special match","")&amp;IF(Input!$N45=1, "/Without","")&amp;IF(Input!$O45=1, "/SAE-00","")&amp;IF(Input!$P45=1, "/SAE-0","")&amp;IF(Input!$Q45=1, "/SAE-1","")&amp;IF(Input!$R45=1, "/SAE-2","")&amp;IF(Input!$S45=1, "/SAE-3","")&amp;IF(Input!$T45=1, "/SAE-4","")&amp;IF(Input!$U45=1, "/SAE-5","")</f>
        <v>/Without/SAE-1/SAE-2/SAE-3</v>
      </c>
      <c r="AA44" s="4" t="str">
        <f>IF(Input!$V45=1,"Special match","")&amp;IF(Input!$W45=1, "/21 ","")&amp;IF(Input!$X45=1, "/18 ","")&amp;IF(Input!$Y45=1, "/16 ","")&amp;IF(Input!$Z45=1, "/14 ","")&amp;IF(Input!$AA45=1, "/11,5 ","")&amp;IF(Input!$AB45=1, "/10 ","")&amp;IF(Input!$AB45=1, "/7,5","")</f>
        <v>/14 /11,5 /10 /7,5</v>
      </c>
      <c r="AB44" s="4" t="str">
        <f>IF(Input!$AD45=1,"Rubber wheel coupling","")&amp;IF(Input!$AE45=1, "/Rubber block drive, with alu. ring","")&amp;IF(Input!$AF45=1, "/(High) flexible coupling","")</f>
        <v>/Rubber block drive, with alu. ring</v>
      </c>
      <c r="AC44" s="4" t="str">
        <f>IF(Input!$AG45=1,"Mechanical-joint clutch","")&amp;IF(Input!$AH45=1, "/ Mechanical","")&amp;IF(Input!$AI45=1, "/ Electrical","")&amp;IF(Input!$AJ45=1, "/ Pneumatical","")</f>
        <v>/ Mechanical/ Electrical/ Pneumatical</v>
      </c>
      <c r="AD44" s="291" t="str">
        <f t="shared" si="7"/>
        <v>Without/SAE-1/SAE-2/SAE-3</v>
      </c>
      <c r="AE44" s="4" t="str">
        <f t="shared" si="8"/>
        <v>14 /11,5 /10 /7,5 inch</v>
      </c>
      <c r="AF44" s="4" t="str">
        <f t="shared" si="9"/>
        <v>Rubber block drive, with alu. ring</v>
      </c>
      <c r="AG44" s="4" t="str">
        <f t="shared" si="10"/>
        <v xml:space="preserve"> Mechanical/ Electrical/ Pneumatical</v>
      </c>
      <c r="AH44" s="4" t="str">
        <f>IF(Input!AK45=1,"Available","Not available")</f>
        <v>Not available</v>
      </c>
      <c r="AI44" s="4" t="str">
        <f>IF(Input!AL45="","",Input!AL45)</f>
        <v/>
      </c>
    </row>
    <row r="45" spans="1:35" x14ac:dyDescent="0.25">
      <c r="A45" s="4" t="str">
        <f>VLOOKUP(Input!A46, Variabelen!$A$2:$B$7,2,FALSE)</f>
        <v>MEDIUM/HEAVY DUTY GEARBOX</v>
      </c>
      <c r="B45" s="284" t="str">
        <f>Input!B46</f>
        <v>MB170</v>
      </c>
      <c r="C45" s="4" t="str">
        <f>IF(Input!C46="","",Input!C46)</f>
        <v/>
      </c>
      <c r="D45" s="297">
        <f>Input!F46</f>
        <v>4.5</v>
      </c>
      <c r="E45" s="298">
        <f>Input!G46</f>
        <v>4.2000000000000003E-2</v>
      </c>
      <c r="F45" s="4">
        <f>Input!D46</f>
        <v>1000</v>
      </c>
      <c r="G45" s="298">
        <f>Input!E46</f>
        <v>2500</v>
      </c>
      <c r="H45" s="298" t="str">
        <f t="shared" si="1"/>
        <v>1000-2500</v>
      </c>
      <c r="I45" s="298">
        <f t="shared" si="2"/>
        <v>1800</v>
      </c>
      <c r="J45" s="298">
        <f t="shared" si="3"/>
        <v>75.600000000000009</v>
      </c>
      <c r="K45" s="298">
        <f t="shared" si="4"/>
        <v>105</v>
      </c>
      <c r="L45" s="290" t="str">
        <f t="shared" si="14"/>
        <v/>
      </c>
      <c r="M45" s="290">
        <f t="shared" si="14"/>
        <v>50.400000000000006</v>
      </c>
      <c r="N45" s="290">
        <f t="shared" si="14"/>
        <v>63.000000000000007</v>
      </c>
      <c r="O45" s="290">
        <f t="shared" si="14"/>
        <v>75.600000000000009</v>
      </c>
      <c r="P45" s="290">
        <f t="shared" si="14"/>
        <v>88.2</v>
      </c>
      <c r="Q45" s="290">
        <f t="shared" si="14"/>
        <v>105</v>
      </c>
      <c r="R45" s="298" t="str">
        <f>Input!I46</f>
        <v>485x610x656</v>
      </c>
      <c r="S45" s="298" t="str">
        <f>Input!J46</f>
        <v>240</v>
      </c>
      <c r="T45" s="298" t="str">
        <f>Input!K46</f>
        <v>170</v>
      </c>
      <c r="U45" s="298" t="str">
        <f>Input!L46</f>
        <v>16</v>
      </c>
      <c r="V45" s="4" t="str">
        <f>IF(Input!$M46=1,"Spec.","")&amp;IF(Input!$O46=1, "00","")&amp;IF(Input!$P46=1, "/0","")&amp;IF(Input!$Q46=1, "/1","")&amp;IF(Input!$R46=1, "/2","")&amp;IF(Input!$S46=1, "/3","")&amp;IF(Input!$T46=1, "/4","")&amp;IF(Input!$U46=1, "/5","")</f>
        <v>/1/2/3</v>
      </c>
      <c r="W45" s="4" t="str">
        <f>IF(Input!$V46=1,"Spec.","")&amp;IF(Input!$W46=1, "/21","")&amp;IF(Input!$X46=1, "/18","")&amp;IF(Input!$Y46=1, "/16","")&amp;IF(Input!$Z46=1, "/14","")&amp;IF(Input!$AA46=1, "/11,5","")&amp;IF(Input!$AB46=1, "/10","")&amp;IF(Input!$AB46=1,"/7,5","")</f>
        <v>/14/11,5/10/7,5</v>
      </c>
      <c r="X45" s="291" t="str">
        <f t="shared" si="5"/>
        <v>1/2/3</v>
      </c>
      <c r="Y45" s="4" t="str">
        <f t="shared" si="6"/>
        <v>14/11,5/10/7,5</v>
      </c>
      <c r="Z45" s="4" t="str">
        <f>IF(Input!$M46=1,"Special match","")&amp;IF(Input!$N46=1, "/Without","")&amp;IF(Input!$O46=1, "/SAE-00","")&amp;IF(Input!$P46=1, "/SAE-0","")&amp;IF(Input!$Q46=1, "/SAE-1","")&amp;IF(Input!$R46=1, "/SAE-2","")&amp;IF(Input!$S46=1, "/SAE-3","")&amp;IF(Input!$T46=1, "/SAE-4","")&amp;IF(Input!$U46=1, "/SAE-5","")</f>
        <v>/Without/SAE-1/SAE-2/SAE-3</v>
      </c>
      <c r="AA45" s="4" t="str">
        <f>IF(Input!$V46=1,"Special match","")&amp;IF(Input!$W46=1, "/21 ","")&amp;IF(Input!$X46=1, "/18 ","")&amp;IF(Input!$Y46=1, "/16 ","")&amp;IF(Input!$Z46=1, "/14 ","")&amp;IF(Input!$AA46=1, "/11,5 ","")&amp;IF(Input!$AB46=1, "/10 ","")&amp;IF(Input!$AB46=1, "/7,5","")</f>
        <v>/14 /11,5 /10 /7,5</v>
      </c>
      <c r="AB45" s="4" t="str">
        <f>IF(Input!$AD46=1,"Rubber wheel coupling","")&amp;IF(Input!$AE46=1, "/Rubber block drive, with alu. ring","")&amp;IF(Input!$AF46=1, "/(High) flexible coupling","")</f>
        <v>/Rubber block drive, with alu. ring</v>
      </c>
      <c r="AC45" s="4" t="str">
        <f>IF(Input!$AG46=1,"Mechanical-joint clutch","")&amp;IF(Input!$AH46=1, "/ Mechanical","")&amp;IF(Input!$AI46=1, "/ Electrical","")&amp;IF(Input!$AJ46=1, "/ Pneumatical","")</f>
        <v>/ Mechanical/ Electrical/ Pneumatical</v>
      </c>
      <c r="AD45" s="291" t="str">
        <f t="shared" si="7"/>
        <v>Without/SAE-1/SAE-2/SAE-3</v>
      </c>
      <c r="AE45" s="4" t="str">
        <f t="shared" si="8"/>
        <v>14 /11,5 /10 /7,5 inch</v>
      </c>
      <c r="AF45" s="4" t="str">
        <f t="shared" si="9"/>
        <v>Rubber block drive, with alu. ring</v>
      </c>
      <c r="AG45" s="4" t="str">
        <f t="shared" si="10"/>
        <v xml:space="preserve"> Mechanical/ Electrical/ Pneumatical</v>
      </c>
      <c r="AH45" s="4" t="str">
        <f>IF(Input!AK46=1,"Available","Not available")</f>
        <v>Not available</v>
      </c>
      <c r="AI45" s="4" t="str">
        <f>IF(Input!AL46="","",Input!AL46)</f>
        <v/>
      </c>
    </row>
    <row r="46" spans="1:35" x14ac:dyDescent="0.25">
      <c r="A46" s="4" t="str">
        <f>VLOOKUP(Input!A47, Variabelen!$A$2:$B$7,2,FALSE)</f>
        <v>MEDIUM/HEAVY DUTY GEARBOX</v>
      </c>
      <c r="B46" s="284" t="str">
        <f>Input!B47</f>
        <v>MB170</v>
      </c>
      <c r="C46" s="4" t="str">
        <f>IF(Input!C47="","",Input!C47)</f>
        <v/>
      </c>
      <c r="D46" s="297">
        <f>Input!F47</f>
        <v>5.0599999999999996</v>
      </c>
      <c r="E46" s="298">
        <f>Input!G47</f>
        <v>4.2000000000000003E-2</v>
      </c>
      <c r="F46" s="4">
        <f>Input!D47</f>
        <v>1000</v>
      </c>
      <c r="G46" s="298">
        <f>Input!E47</f>
        <v>2500</v>
      </c>
      <c r="H46" s="298" t="str">
        <f t="shared" si="1"/>
        <v>1000-2500</v>
      </c>
      <c r="I46" s="298">
        <f t="shared" si="2"/>
        <v>1800</v>
      </c>
      <c r="J46" s="298">
        <f t="shared" si="3"/>
        <v>75.600000000000009</v>
      </c>
      <c r="K46" s="298">
        <f t="shared" si="4"/>
        <v>105</v>
      </c>
      <c r="L46" s="290" t="str">
        <f t="shared" si="14"/>
        <v/>
      </c>
      <c r="M46" s="290">
        <f t="shared" si="14"/>
        <v>50.400000000000006</v>
      </c>
      <c r="N46" s="290">
        <f t="shared" si="14"/>
        <v>63.000000000000007</v>
      </c>
      <c r="O46" s="290">
        <f t="shared" si="14"/>
        <v>75.600000000000009</v>
      </c>
      <c r="P46" s="290">
        <f t="shared" si="14"/>
        <v>88.2</v>
      </c>
      <c r="Q46" s="290">
        <f t="shared" si="14"/>
        <v>105</v>
      </c>
      <c r="R46" s="298" t="str">
        <f>Input!I47</f>
        <v>485x610x656</v>
      </c>
      <c r="S46" s="298" t="str">
        <f>Input!J47</f>
        <v>240</v>
      </c>
      <c r="T46" s="298" t="str">
        <f>Input!K47</f>
        <v>170</v>
      </c>
      <c r="U46" s="298" t="str">
        <f>Input!L47</f>
        <v>16</v>
      </c>
      <c r="V46" s="4" t="str">
        <f>IF(Input!$M47=1,"Spec.","")&amp;IF(Input!$O47=1, "00","")&amp;IF(Input!$P47=1, "/0","")&amp;IF(Input!$Q47=1, "/1","")&amp;IF(Input!$R47=1, "/2","")&amp;IF(Input!$S47=1, "/3","")&amp;IF(Input!$T47=1, "/4","")&amp;IF(Input!$U47=1, "/5","")</f>
        <v>/1/2/3</v>
      </c>
      <c r="W46" s="4" t="str">
        <f>IF(Input!$V47=1,"Spec.","")&amp;IF(Input!$W47=1, "/21","")&amp;IF(Input!$X47=1, "/18","")&amp;IF(Input!$Y47=1, "/16","")&amp;IF(Input!$Z47=1, "/14","")&amp;IF(Input!$AA47=1, "/11,5","")&amp;IF(Input!$AB47=1, "/10","")&amp;IF(Input!$AB47=1,"/7,5","")</f>
        <v>/14/11,5/10/7,5</v>
      </c>
      <c r="X46" s="291" t="str">
        <f t="shared" si="5"/>
        <v>1/2/3</v>
      </c>
      <c r="Y46" s="4" t="str">
        <f t="shared" si="6"/>
        <v>14/11,5/10/7,5</v>
      </c>
      <c r="Z46" s="4" t="str">
        <f>IF(Input!$M47=1,"Special match","")&amp;IF(Input!$N47=1, "/Without","")&amp;IF(Input!$O47=1, "/SAE-00","")&amp;IF(Input!$P47=1, "/SAE-0","")&amp;IF(Input!$Q47=1, "/SAE-1","")&amp;IF(Input!$R47=1, "/SAE-2","")&amp;IF(Input!$S47=1, "/SAE-3","")&amp;IF(Input!$T47=1, "/SAE-4","")&amp;IF(Input!$U47=1, "/SAE-5","")</f>
        <v>/Without/SAE-1/SAE-2/SAE-3</v>
      </c>
      <c r="AA46" s="4" t="str">
        <f>IF(Input!$V47=1,"Special match","")&amp;IF(Input!$W47=1, "/21 ","")&amp;IF(Input!$X47=1, "/18 ","")&amp;IF(Input!$Y47=1, "/16 ","")&amp;IF(Input!$Z47=1, "/14 ","")&amp;IF(Input!$AA47=1, "/11,5 ","")&amp;IF(Input!$AB47=1, "/10 ","")&amp;IF(Input!$AB47=1, "/7,5","")</f>
        <v>/14 /11,5 /10 /7,5</v>
      </c>
      <c r="AB46" s="4" t="str">
        <f>IF(Input!$AD47=1,"Rubber wheel coupling","")&amp;IF(Input!$AE47=1, "/Rubber block drive, with alu. ring","")&amp;IF(Input!$AF47=1, "/(High) flexible coupling","")</f>
        <v>/Rubber block drive, with alu. ring</v>
      </c>
      <c r="AC46" s="4" t="str">
        <f>IF(Input!$AG47=1,"Mechanical-joint clutch","")&amp;IF(Input!$AH47=1, "/ Mechanical","")&amp;IF(Input!$AI47=1, "/ Electrical","")&amp;IF(Input!$AJ47=1, "/ Pneumatical","")</f>
        <v>/ Mechanical/ Electrical/ Pneumatical</v>
      </c>
      <c r="AD46" s="291" t="str">
        <f t="shared" si="7"/>
        <v>Without/SAE-1/SAE-2/SAE-3</v>
      </c>
      <c r="AE46" s="4" t="str">
        <f t="shared" si="8"/>
        <v>14 /11,5 /10 /7,5 inch</v>
      </c>
      <c r="AF46" s="4" t="str">
        <f t="shared" si="9"/>
        <v>Rubber block drive, with alu. ring</v>
      </c>
      <c r="AG46" s="4" t="str">
        <f t="shared" si="10"/>
        <v xml:space="preserve"> Mechanical/ Electrical/ Pneumatical</v>
      </c>
      <c r="AH46" s="4" t="str">
        <f>IF(Input!AK47=1,"Available","Not available")</f>
        <v>Not available</v>
      </c>
      <c r="AI46" s="4" t="str">
        <f>IF(Input!AL47="","",Input!AL47)</f>
        <v/>
      </c>
    </row>
    <row r="47" spans="1:35" x14ac:dyDescent="0.25">
      <c r="A47" s="4" t="str">
        <f>VLOOKUP(Input!A48, Variabelen!$A$2:$B$7,2,FALSE)</f>
        <v>MEDIUM/HEAVY DUTY GEARBOX</v>
      </c>
      <c r="B47" s="284" t="str">
        <f>Input!B48</f>
        <v>MB170</v>
      </c>
      <c r="C47" s="4" t="str">
        <f>IF(Input!C48="","",Input!C48)</f>
        <v/>
      </c>
      <c r="D47" s="297">
        <f>Input!F48</f>
        <v>5.47</v>
      </c>
      <c r="E47" s="298">
        <f>Input!G48</f>
        <v>3.6999999999999998E-2</v>
      </c>
      <c r="F47" s="4">
        <f>Input!D48</f>
        <v>1000</v>
      </c>
      <c r="G47" s="298">
        <f>Input!E48</f>
        <v>2500</v>
      </c>
      <c r="H47" s="298" t="str">
        <f t="shared" si="1"/>
        <v>1000-2500</v>
      </c>
      <c r="I47" s="298">
        <f t="shared" si="2"/>
        <v>1800</v>
      </c>
      <c r="J47" s="298">
        <f t="shared" si="3"/>
        <v>66.599999999999994</v>
      </c>
      <c r="K47" s="298">
        <f t="shared" si="4"/>
        <v>92.5</v>
      </c>
      <c r="L47" s="290" t="str">
        <f t="shared" si="14"/>
        <v/>
      </c>
      <c r="M47" s="290">
        <f t="shared" si="14"/>
        <v>44.4</v>
      </c>
      <c r="N47" s="290">
        <f t="shared" si="14"/>
        <v>55.5</v>
      </c>
      <c r="O47" s="290">
        <f t="shared" si="14"/>
        <v>66.599999999999994</v>
      </c>
      <c r="P47" s="290">
        <f t="shared" si="14"/>
        <v>77.7</v>
      </c>
      <c r="Q47" s="290">
        <f t="shared" si="14"/>
        <v>92.5</v>
      </c>
      <c r="R47" s="298" t="str">
        <f>Input!I48</f>
        <v>485x610x656</v>
      </c>
      <c r="S47" s="298" t="str">
        <f>Input!J48</f>
        <v>240</v>
      </c>
      <c r="T47" s="298" t="str">
        <f>Input!K48</f>
        <v>170</v>
      </c>
      <c r="U47" s="298" t="str">
        <f>Input!L48</f>
        <v>16</v>
      </c>
      <c r="V47" s="4" t="str">
        <f>IF(Input!$M48=1,"Spec.","")&amp;IF(Input!$O48=1, "00","")&amp;IF(Input!$P48=1, "/0","")&amp;IF(Input!$Q48=1, "/1","")&amp;IF(Input!$R48=1, "/2","")&amp;IF(Input!$S48=1, "/3","")&amp;IF(Input!$T48=1, "/4","")&amp;IF(Input!$U48=1, "/5","")</f>
        <v>/1/2/3</v>
      </c>
      <c r="W47" s="4" t="str">
        <f>IF(Input!$V48=1,"Spec.","")&amp;IF(Input!$W48=1, "/21","")&amp;IF(Input!$X48=1, "/18","")&amp;IF(Input!$Y48=1, "/16","")&amp;IF(Input!$Z48=1, "/14","")&amp;IF(Input!$AA48=1, "/11,5","")&amp;IF(Input!$AB48=1, "/10","")&amp;IF(Input!$AB48=1,"/7,5","")</f>
        <v>/14/11,5/10/7,5</v>
      </c>
      <c r="X47" s="291" t="str">
        <f t="shared" si="5"/>
        <v>1/2/3</v>
      </c>
      <c r="Y47" s="4" t="str">
        <f t="shared" si="6"/>
        <v>14/11,5/10/7,5</v>
      </c>
      <c r="Z47" s="4" t="str">
        <f>IF(Input!$M48=1,"Special match","")&amp;IF(Input!$N48=1, "/Without","")&amp;IF(Input!$O48=1, "/SAE-00","")&amp;IF(Input!$P48=1, "/SAE-0","")&amp;IF(Input!$Q48=1, "/SAE-1","")&amp;IF(Input!$R48=1, "/SAE-2","")&amp;IF(Input!$S48=1, "/SAE-3","")&amp;IF(Input!$T48=1, "/SAE-4","")&amp;IF(Input!$U48=1, "/SAE-5","")</f>
        <v>/Without/SAE-1/SAE-2/SAE-3</v>
      </c>
      <c r="AA47" s="4" t="str">
        <f>IF(Input!$V48=1,"Special match","")&amp;IF(Input!$W48=1, "/21 ","")&amp;IF(Input!$X48=1, "/18 ","")&amp;IF(Input!$Y48=1, "/16 ","")&amp;IF(Input!$Z48=1, "/14 ","")&amp;IF(Input!$AA48=1, "/11,5 ","")&amp;IF(Input!$AB48=1, "/10 ","")&amp;IF(Input!$AB48=1, "/7,5","")</f>
        <v>/14 /11,5 /10 /7,5</v>
      </c>
      <c r="AB47" s="4" t="str">
        <f>IF(Input!$AD48=1,"Rubber wheel coupling","")&amp;IF(Input!$AE48=1, "/Rubber block drive, with alu. ring","")&amp;IF(Input!$AF48=1, "/(High) flexible coupling","")</f>
        <v>/Rubber block drive, with alu. ring</v>
      </c>
      <c r="AC47" s="4" t="str">
        <f>IF(Input!$AG48=1,"Mechanical-joint clutch","")&amp;IF(Input!$AH48=1, "/ Mechanical","")&amp;IF(Input!$AI48=1, "/ Electrical","")&amp;IF(Input!$AJ48=1, "/ Pneumatical","")</f>
        <v>/ Mechanical/ Electrical/ Pneumatical</v>
      </c>
      <c r="AD47" s="291" t="str">
        <f t="shared" si="7"/>
        <v>Without/SAE-1/SAE-2/SAE-3</v>
      </c>
      <c r="AE47" s="4" t="str">
        <f t="shared" si="8"/>
        <v>14 /11,5 /10 /7,5 inch</v>
      </c>
      <c r="AF47" s="4" t="str">
        <f t="shared" si="9"/>
        <v>Rubber block drive, with alu. ring</v>
      </c>
      <c r="AG47" s="4" t="str">
        <f t="shared" si="10"/>
        <v xml:space="preserve"> Mechanical/ Electrical/ Pneumatical</v>
      </c>
      <c r="AH47" s="4" t="str">
        <f>IF(Input!AK48=1,"Available","Not available")</f>
        <v>Not available</v>
      </c>
      <c r="AI47" s="4" t="str">
        <f>IF(Input!AL48="","",Input!AL48)</f>
        <v/>
      </c>
    </row>
    <row r="48" spans="1:35" x14ac:dyDescent="0.25">
      <c r="A48" s="4" t="str">
        <f>VLOOKUP(Input!A49, Variabelen!$A$2:$B$7,2,FALSE)</f>
        <v>MEDIUM/HEAVY DUTY GEARBOX</v>
      </c>
      <c r="B48" s="284" t="str">
        <f>Input!B49</f>
        <v>MB170</v>
      </c>
      <c r="C48" s="4" t="str">
        <f>IF(Input!C49="","",Input!C49)</f>
        <v/>
      </c>
      <c r="D48" s="297">
        <f>Input!F49</f>
        <v>5.88</v>
      </c>
      <c r="E48" s="298">
        <f>Input!G49</f>
        <v>3.6999999999999998E-2</v>
      </c>
      <c r="F48" s="4">
        <f>Input!D49</f>
        <v>1000</v>
      </c>
      <c r="G48" s="298">
        <f>Input!E49</f>
        <v>2500</v>
      </c>
      <c r="H48" s="298" t="str">
        <f t="shared" si="1"/>
        <v>1000-2500</v>
      </c>
      <c r="I48" s="298">
        <f t="shared" si="2"/>
        <v>1800</v>
      </c>
      <c r="J48" s="298">
        <f t="shared" si="3"/>
        <v>66.599999999999994</v>
      </c>
      <c r="K48" s="298">
        <f t="shared" si="4"/>
        <v>92.5</v>
      </c>
      <c r="L48" s="290" t="str">
        <f t="shared" si="14"/>
        <v/>
      </c>
      <c r="M48" s="290">
        <f t="shared" si="14"/>
        <v>44.4</v>
      </c>
      <c r="N48" s="290">
        <f t="shared" si="14"/>
        <v>55.5</v>
      </c>
      <c r="O48" s="290">
        <f t="shared" si="14"/>
        <v>66.599999999999994</v>
      </c>
      <c r="P48" s="290">
        <f t="shared" si="14"/>
        <v>77.7</v>
      </c>
      <c r="Q48" s="290">
        <f t="shared" si="14"/>
        <v>92.5</v>
      </c>
      <c r="R48" s="298" t="str">
        <f>Input!I49</f>
        <v>485x610x656</v>
      </c>
      <c r="S48" s="298" t="str">
        <f>Input!J49</f>
        <v>240</v>
      </c>
      <c r="T48" s="298" t="str">
        <f>Input!K49</f>
        <v>170</v>
      </c>
      <c r="U48" s="298" t="str">
        <f>Input!L49</f>
        <v>16</v>
      </c>
      <c r="V48" s="4" t="str">
        <f>IF(Input!$M49=1,"Spec.","")&amp;IF(Input!$O49=1, "00","")&amp;IF(Input!$P49=1, "/0","")&amp;IF(Input!$Q49=1, "/1","")&amp;IF(Input!$R49=1, "/2","")&amp;IF(Input!$S49=1, "/3","")&amp;IF(Input!$T49=1, "/4","")&amp;IF(Input!$U49=1, "/5","")</f>
        <v>/1/2/3</v>
      </c>
      <c r="W48" s="4" t="str">
        <f>IF(Input!$V49=1,"Spec.","")&amp;IF(Input!$W49=1, "/21","")&amp;IF(Input!$X49=1, "/18","")&amp;IF(Input!$Y49=1, "/16","")&amp;IF(Input!$Z49=1, "/14","")&amp;IF(Input!$AA49=1, "/11,5","")&amp;IF(Input!$AB49=1, "/10","")&amp;IF(Input!$AB49=1,"/7,5","")</f>
        <v>/14/11,5/10/7,5</v>
      </c>
      <c r="X48" s="291" t="str">
        <f t="shared" si="5"/>
        <v>1/2/3</v>
      </c>
      <c r="Y48" s="4" t="str">
        <f t="shared" si="6"/>
        <v>14/11,5/10/7,5</v>
      </c>
      <c r="Z48" s="4" t="str">
        <f>IF(Input!$M49=1,"Special match","")&amp;IF(Input!$N49=1, "/Without","")&amp;IF(Input!$O49=1, "/SAE-00","")&amp;IF(Input!$P49=1, "/SAE-0","")&amp;IF(Input!$Q49=1, "/SAE-1","")&amp;IF(Input!$R49=1, "/SAE-2","")&amp;IF(Input!$S49=1, "/SAE-3","")&amp;IF(Input!$T49=1, "/SAE-4","")&amp;IF(Input!$U49=1, "/SAE-5","")</f>
        <v>/Without/SAE-1/SAE-2/SAE-3</v>
      </c>
      <c r="AA48" s="4" t="str">
        <f>IF(Input!$V49=1,"Special match","")&amp;IF(Input!$W49=1, "/21 ","")&amp;IF(Input!$X49=1, "/18 ","")&amp;IF(Input!$Y49=1, "/16 ","")&amp;IF(Input!$Z49=1, "/14 ","")&amp;IF(Input!$AA49=1, "/11,5 ","")&amp;IF(Input!$AB49=1, "/10 ","")&amp;IF(Input!$AB49=1, "/7,5","")</f>
        <v>/14 /11,5 /10 /7,5</v>
      </c>
      <c r="AB48" s="4" t="str">
        <f>IF(Input!$AD49=1,"Rubber wheel coupling","")&amp;IF(Input!$AE49=1, "/Rubber block drive, with alu. ring","")&amp;IF(Input!$AF49=1, "/(High) flexible coupling","")</f>
        <v>/Rubber block drive, with alu. ring</v>
      </c>
      <c r="AC48" s="4" t="str">
        <f>IF(Input!$AG49=1,"Mechanical-joint clutch","")&amp;IF(Input!$AH49=1, "/ Mechanical","")&amp;IF(Input!$AI49=1, "/ Electrical","")&amp;IF(Input!$AJ49=1, "/ Pneumatical","")</f>
        <v>/ Mechanical/ Electrical/ Pneumatical</v>
      </c>
      <c r="AD48" s="291" t="str">
        <f t="shared" si="7"/>
        <v>Without/SAE-1/SAE-2/SAE-3</v>
      </c>
      <c r="AE48" s="4" t="str">
        <f t="shared" si="8"/>
        <v>14 /11,5 /10 /7,5 inch</v>
      </c>
      <c r="AF48" s="4" t="str">
        <f t="shared" si="9"/>
        <v>Rubber block drive, with alu. ring</v>
      </c>
      <c r="AG48" s="4" t="str">
        <f t="shared" si="10"/>
        <v xml:space="preserve"> Mechanical/ Electrical/ Pneumatical</v>
      </c>
      <c r="AH48" s="4" t="str">
        <f>IF(Input!AK49=1,"Available","Not available")</f>
        <v>Not available</v>
      </c>
      <c r="AI48" s="4" t="str">
        <f>IF(Input!AL49="","",Input!AL49)</f>
        <v/>
      </c>
    </row>
    <row r="49" spans="1:35" x14ac:dyDescent="0.25">
      <c r="A49" s="4" t="str">
        <f>VLOOKUP(Input!A50, Variabelen!$A$2:$B$7,2,FALSE)</f>
        <v>MEDIUM/HEAVY DUTY GEARBOX</v>
      </c>
      <c r="B49" s="284" t="str">
        <f>Input!B50</f>
        <v>120C</v>
      </c>
      <c r="C49" s="4" t="str">
        <f>IF(Input!C50="","",Input!C50)</f>
        <v/>
      </c>
      <c r="D49" s="297">
        <f>Input!F50</f>
        <v>1.48</v>
      </c>
      <c r="E49" s="298">
        <f>Input!G50</f>
        <v>0.13600000000000001</v>
      </c>
      <c r="F49" s="4">
        <f>Input!D50</f>
        <v>1000</v>
      </c>
      <c r="G49" s="298">
        <f>Input!E50</f>
        <v>2500</v>
      </c>
      <c r="H49" s="298" t="str">
        <f t="shared" si="1"/>
        <v>1000-2500</v>
      </c>
      <c r="I49" s="298">
        <f t="shared" si="2"/>
        <v>1800</v>
      </c>
      <c r="J49" s="298">
        <f t="shared" si="3"/>
        <v>244.8</v>
      </c>
      <c r="K49" s="298">
        <f t="shared" si="4"/>
        <v>340</v>
      </c>
      <c r="L49" s="290" t="str">
        <f t="shared" si="14"/>
        <v/>
      </c>
      <c r="M49" s="290">
        <f t="shared" si="14"/>
        <v>163.20000000000002</v>
      </c>
      <c r="N49" s="290">
        <f t="shared" si="14"/>
        <v>204.00000000000003</v>
      </c>
      <c r="O49" s="290">
        <f t="shared" si="14"/>
        <v>244.8</v>
      </c>
      <c r="P49" s="290">
        <f t="shared" si="14"/>
        <v>285.60000000000002</v>
      </c>
      <c r="Q49" s="290">
        <f t="shared" si="14"/>
        <v>340</v>
      </c>
      <c r="R49" s="298" t="str">
        <f>Input!I50</f>
        <v>352x694x650</v>
      </c>
      <c r="S49" s="298" t="str">
        <f>Input!J50</f>
        <v>225</v>
      </c>
      <c r="T49" s="298" t="str">
        <f>Input!K50</f>
        <v>180</v>
      </c>
      <c r="U49" s="298" t="str">
        <f>Input!L50</f>
        <v>25</v>
      </c>
      <c r="V49" s="4" t="str">
        <f>IF(Input!$M50=1,"Spec.","")&amp;IF(Input!$O50=1, "00","")&amp;IF(Input!$P50=1, "/0","")&amp;IF(Input!$Q50=1, "/1","")&amp;IF(Input!$R50=1, "/2","")&amp;IF(Input!$S50=1, "/3","")&amp;IF(Input!$T50=1, "/4","")&amp;IF(Input!$U50=1, "/5","")</f>
        <v>/1/2/3</v>
      </c>
      <c r="W49" s="4" t="str">
        <f>IF(Input!$V50=1,"Spec.","")&amp;IF(Input!$W50=1, "/21","")&amp;IF(Input!$X50=1, "/18","")&amp;IF(Input!$Y50=1, "/16","")&amp;IF(Input!$Z50=1, "/14","")&amp;IF(Input!$AA50=1, "/11,5","")&amp;IF(Input!$AB50=1, "/10","")&amp;IF(Input!$AB50=1,"/7,5","")</f>
        <v>/14/11,5</v>
      </c>
      <c r="X49" s="291" t="str">
        <f t="shared" si="5"/>
        <v>1/2/3</v>
      </c>
      <c r="Y49" s="4" t="str">
        <f t="shared" si="6"/>
        <v>14/11,5</v>
      </c>
      <c r="Z49" s="4" t="str">
        <f>IF(Input!$M50=1,"Special match","")&amp;IF(Input!$N50=1, "/Without","")&amp;IF(Input!$O50=1, "/SAE-00","")&amp;IF(Input!$P50=1, "/SAE-0","")&amp;IF(Input!$Q50=1, "/SAE-1","")&amp;IF(Input!$R50=1, "/SAE-2","")&amp;IF(Input!$S50=1, "/SAE-3","")&amp;IF(Input!$T50=1, "/SAE-4","")&amp;IF(Input!$U50=1, "/SAE-5","")</f>
        <v>/Without/SAE-1/SAE-2/SAE-3</v>
      </c>
      <c r="AA49" s="4" t="str">
        <f>IF(Input!$V50=1,"Special match","")&amp;IF(Input!$W50=1, "/21 ","")&amp;IF(Input!$X50=1, "/18 ","")&amp;IF(Input!$Y50=1, "/16 ","")&amp;IF(Input!$Z50=1, "/14 ","")&amp;IF(Input!$AA50=1, "/11,5 ","")&amp;IF(Input!$AB50=1, "/10 ","")&amp;IF(Input!$AB50=1, "/7,5","")</f>
        <v xml:space="preserve">/14 /11,5 </v>
      </c>
      <c r="AB49" s="4" t="str">
        <f>IF(Input!$AD50=1,"Rubber wheel coupling","")&amp;IF(Input!$AE50=1, "/Rubber block drive, with alu. ring","")&amp;IF(Input!$AF50=1, "/(High) flexible coupling","")</f>
        <v>/Rubber block drive, with alu. ring/(High) flexible coupling</v>
      </c>
      <c r="AC49" s="4" t="str">
        <f>IF(Input!$AG50=1,"Mechanical-joint clutch","")&amp;IF(Input!$AH50=1, "/ Mechanical","")&amp;IF(Input!$AI50=1, "/ Electrical","")&amp;IF(Input!$AJ50=1, "/ Pneumatical","")</f>
        <v>/ Mechanical/ Electrical</v>
      </c>
      <c r="AD49" s="291" t="str">
        <f t="shared" si="7"/>
        <v>Without/SAE-1/SAE-2/SAE-3</v>
      </c>
      <c r="AE49" s="4" t="str">
        <f t="shared" si="8"/>
        <v>14 /11,5  inch</v>
      </c>
      <c r="AF49" s="4" t="str">
        <f t="shared" si="9"/>
        <v>Rubber block drive, with alu. ring/(High) flexible coupling</v>
      </c>
      <c r="AG49" s="4" t="str">
        <f t="shared" si="10"/>
        <v xml:space="preserve"> Mechanical/ Electrical</v>
      </c>
      <c r="AH49" s="4" t="str">
        <f>IF(Input!AK50=1,"Available","Not available")</f>
        <v>Available</v>
      </c>
      <c r="AI49" s="4" t="str">
        <f>IF(Input!AL50="","",Input!AL50)</f>
        <v>Note: If using flexible couping, rate will rise 8%</v>
      </c>
    </row>
    <row r="50" spans="1:35" x14ac:dyDescent="0.25">
      <c r="A50" s="4" t="str">
        <f>VLOOKUP(Input!A51, Variabelen!$A$2:$B$7,2,FALSE)</f>
        <v>MEDIUM/HEAVY DUTY GEARBOX</v>
      </c>
      <c r="B50" s="284" t="str">
        <f>Input!B51</f>
        <v>120C</v>
      </c>
      <c r="C50" s="4" t="str">
        <f>IF(Input!C51="","",Input!C51)</f>
        <v/>
      </c>
      <c r="D50" s="297">
        <f>Input!F51</f>
        <v>1.94</v>
      </c>
      <c r="E50" s="298">
        <f>Input!G51</f>
        <v>0.13600000000000001</v>
      </c>
      <c r="F50" s="4">
        <f>Input!D51</f>
        <v>1000</v>
      </c>
      <c r="G50" s="298">
        <f>Input!E51</f>
        <v>2500</v>
      </c>
      <c r="H50" s="298" t="str">
        <f t="shared" si="1"/>
        <v>1000-2500</v>
      </c>
      <c r="I50" s="298">
        <f t="shared" si="2"/>
        <v>1800</v>
      </c>
      <c r="J50" s="298">
        <f t="shared" si="3"/>
        <v>244.8</v>
      </c>
      <c r="K50" s="298">
        <f t="shared" si="4"/>
        <v>340</v>
      </c>
      <c r="L50" s="290" t="str">
        <f t="shared" si="14"/>
        <v/>
      </c>
      <c r="M50" s="290">
        <f t="shared" si="14"/>
        <v>163.20000000000002</v>
      </c>
      <c r="N50" s="290">
        <f t="shared" si="14"/>
        <v>204.00000000000003</v>
      </c>
      <c r="O50" s="290">
        <f t="shared" si="14"/>
        <v>244.8</v>
      </c>
      <c r="P50" s="290">
        <f t="shared" si="14"/>
        <v>285.60000000000002</v>
      </c>
      <c r="Q50" s="290">
        <f t="shared" si="14"/>
        <v>340</v>
      </c>
      <c r="R50" s="298" t="str">
        <f>Input!I51</f>
        <v>352x694x650</v>
      </c>
      <c r="S50" s="298" t="str">
        <f>Input!J51</f>
        <v>225</v>
      </c>
      <c r="T50" s="298" t="str">
        <f>Input!K51</f>
        <v>180</v>
      </c>
      <c r="U50" s="298" t="str">
        <f>Input!L51</f>
        <v>25</v>
      </c>
      <c r="V50" s="4" t="str">
        <f>IF(Input!$M51=1,"Spec.","")&amp;IF(Input!$O51=1, "00","")&amp;IF(Input!$P51=1, "/0","")&amp;IF(Input!$Q51=1, "/1","")&amp;IF(Input!$R51=1, "/2","")&amp;IF(Input!$S51=1, "/3","")&amp;IF(Input!$T51=1, "/4","")&amp;IF(Input!$U51=1, "/5","")</f>
        <v>/1/2/3</v>
      </c>
      <c r="W50" s="4" t="str">
        <f>IF(Input!$V51=1,"Spec.","")&amp;IF(Input!$W51=1, "/21","")&amp;IF(Input!$X51=1, "/18","")&amp;IF(Input!$Y51=1, "/16","")&amp;IF(Input!$Z51=1, "/14","")&amp;IF(Input!$AA51=1, "/11,5","")&amp;IF(Input!$AB51=1, "/10","")&amp;IF(Input!$AB51=1,"/7,5","")</f>
        <v>/14/11,5</v>
      </c>
      <c r="X50" s="291" t="str">
        <f t="shared" si="5"/>
        <v>1/2/3</v>
      </c>
      <c r="Y50" s="4" t="str">
        <f t="shared" si="6"/>
        <v>14/11,5</v>
      </c>
      <c r="Z50" s="4" t="str">
        <f>IF(Input!$M51=1,"Special match","")&amp;IF(Input!$N51=1, "/Without","")&amp;IF(Input!$O51=1, "/SAE-00","")&amp;IF(Input!$P51=1, "/SAE-0","")&amp;IF(Input!$Q51=1, "/SAE-1","")&amp;IF(Input!$R51=1, "/SAE-2","")&amp;IF(Input!$S51=1, "/SAE-3","")&amp;IF(Input!$T51=1, "/SAE-4","")&amp;IF(Input!$U51=1, "/SAE-5","")</f>
        <v>/Without/SAE-1/SAE-2/SAE-3</v>
      </c>
      <c r="AA50" s="4" t="str">
        <f>IF(Input!$V51=1,"Special match","")&amp;IF(Input!$W51=1, "/21 ","")&amp;IF(Input!$X51=1, "/18 ","")&amp;IF(Input!$Y51=1, "/16 ","")&amp;IF(Input!$Z51=1, "/14 ","")&amp;IF(Input!$AA51=1, "/11,5 ","")&amp;IF(Input!$AB51=1, "/10 ","")&amp;IF(Input!$AB51=1, "/7,5","")</f>
        <v xml:space="preserve">/14 /11,5 </v>
      </c>
      <c r="AB50" s="4" t="str">
        <f>IF(Input!$AD51=1,"Rubber wheel coupling","")&amp;IF(Input!$AE51=1, "/Rubber block drive, with alu. ring","")&amp;IF(Input!$AF51=1, "/(High) flexible coupling","")</f>
        <v>/Rubber block drive, with alu. ring/(High) flexible coupling</v>
      </c>
      <c r="AC50" s="4" t="str">
        <f>IF(Input!$AG51=1,"Mechanical-joint clutch","")&amp;IF(Input!$AH51=1, "/ Mechanical","")&amp;IF(Input!$AI51=1, "/ Electrical","")&amp;IF(Input!$AJ51=1, "/ Pneumatical","")</f>
        <v>/ Mechanical/ Electrical</v>
      </c>
      <c r="AD50" s="291" t="str">
        <f t="shared" si="7"/>
        <v>Without/SAE-1/SAE-2/SAE-3</v>
      </c>
      <c r="AE50" s="4" t="str">
        <f t="shared" si="8"/>
        <v>14 /11,5  inch</v>
      </c>
      <c r="AF50" s="4" t="str">
        <f t="shared" si="9"/>
        <v>Rubber block drive, with alu. ring/(High) flexible coupling</v>
      </c>
      <c r="AG50" s="4" t="str">
        <f t="shared" si="10"/>
        <v xml:space="preserve"> Mechanical/ Electrical</v>
      </c>
      <c r="AH50" s="4" t="str">
        <f>IF(Input!AK51=1,"Available","Not available")</f>
        <v>Available</v>
      </c>
      <c r="AI50" s="4" t="str">
        <f>IF(Input!AL51="","",Input!AL51)</f>
        <v>Note: If using flexible couping, rate will rise 8%</v>
      </c>
    </row>
    <row r="51" spans="1:35" x14ac:dyDescent="0.25">
      <c r="A51" s="4" t="str">
        <f>VLOOKUP(Input!A52, Variabelen!$A$2:$B$7,2,FALSE)</f>
        <v>MEDIUM/HEAVY DUTY GEARBOX</v>
      </c>
      <c r="B51" s="284" t="str">
        <f>Input!B52</f>
        <v>120C</v>
      </c>
      <c r="C51" s="4" t="str">
        <f>IF(Input!C52="","",Input!C52)</f>
        <v/>
      </c>
      <c r="D51" s="297">
        <f>Input!F52</f>
        <v>2.4500000000000002</v>
      </c>
      <c r="E51" s="298">
        <f>Input!G52</f>
        <v>0.13600000000000001</v>
      </c>
      <c r="F51" s="4">
        <f>Input!D52</f>
        <v>1000</v>
      </c>
      <c r="G51" s="298">
        <f>Input!E52</f>
        <v>2500</v>
      </c>
      <c r="H51" s="298" t="str">
        <f t="shared" si="1"/>
        <v>1000-2500</v>
      </c>
      <c r="I51" s="298">
        <f t="shared" si="2"/>
        <v>1800</v>
      </c>
      <c r="J51" s="298">
        <f t="shared" si="3"/>
        <v>244.8</v>
      </c>
      <c r="K51" s="298">
        <f t="shared" si="4"/>
        <v>340</v>
      </c>
      <c r="L51" s="290" t="str">
        <f t="shared" si="14"/>
        <v/>
      </c>
      <c r="M51" s="290">
        <f t="shared" si="14"/>
        <v>163.20000000000002</v>
      </c>
      <c r="N51" s="290">
        <f t="shared" si="14"/>
        <v>204.00000000000003</v>
      </c>
      <c r="O51" s="290">
        <f t="shared" si="14"/>
        <v>244.8</v>
      </c>
      <c r="P51" s="290">
        <f t="shared" si="14"/>
        <v>285.60000000000002</v>
      </c>
      <c r="Q51" s="290">
        <f t="shared" si="14"/>
        <v>340</v>
      </c>
      <c r="R51" s="298" t="str">
        <f>Input!I52</f>
        <v>352x694x650</v>
      </c>
      <c r="S51" s="298" t="str">
        <f>Input!J52</f>
        <v>225</v>
      </c>
      <c r="T51" s="298" t="str">
        <f>Input!K52</f>
        <v>180</v>
      </c>
      <c r="U51" s="298" t="str">
        <f>Input!L52</f>
        <v>25</v>
      </c>
      <c r="V51" s="4" t="str">
        <f>IF(Input!$M52=1,"Spec.","")&amp;IF(Input!$O52=1, "00","")&amp;IF(Input!$P52=1, "/0","")&amp;IF(Input!$Q52=1, "/1","")&amp;IF(Input!$R52=1, "/2","")&amp;IF(Input!$S52=1, "/3","")&amp;IF(Input!$T52=1, "/4","")&amp;IF(Input!$U52=1, "/5","")</f>
        <v>/1/2/3</v>
      </c>
      <c r="W51" s="4" t="str">
        <f>IF(Input!$V52=1,"Spec.","")&amp;IF(Input!$W52=1, "/21","")&amp;IF(Input!$X52=1, "/18","")&amp;IF(Input!$Y52=1, "/16","")&amp;IF(Input!$Z52=1, "/14","")&amp;IF(Input!$AA52=1, "/11,5","")&amp;IF(Input!$AB52=1, "/10","")&amp;IF(Input!$AB52=1,"/7,5","")</f>
        <v>/14/11,5</v>
      </c>
      <c r="X51" s="291" t="str">
        <f t="shared" si="5"/>
        <v>1/2/3</v>
      </c>
      <c r="Y51" s="4" t="str">
        <f t="shared" si="6"/>
        <v>14/11,5</v>
      </c>
      <c r="Z51" s="4" t="str">
        <f>IF(Input!$M52=1,"Special match","")&amp;IF(Input!$N52=1, "/Without","")&amp;IF(Input!$O52=1, "/SAE-00","")&amp;IF(Input!$P52=1, "/SAE-0","")&amp;IF(Input!$Q52=1, "/SAE-1","")&amp;IF(Input!$R52=1, "/SAE-2","")&amp;IF(Input!$S52=1, "/SAE-3","")&amp;IF(Input!$T52=1, "/SAE-4","")&amp;IF(Input!$U52=1, "/SAE-5","")</f>
        <v>/Without/SAE-1/SAE-2/SAE-3</v>
      </c>
      <c r="AA51" s="4" t="str">
        <f>IF(Input!$V52=1,"Special match","")&amp;IF(Input!$W52=1, "/21 ","")&amp;IF(Input!$X52=1, "/18 ","")&amp;IF(Input!$Y52=1, "/16 ","")&amp;IF(Input!$Z52=1, "/14 ","")&amp;IF(Input!$AA52=1, "/11,5 ","")&amp;IF(Input!$AB52=1, "/10 ","")&amp;IF(Input!$AB52=1, "/7,5","")</f>
        <v xml:space="preserve">/14 /11,5 </v>
      </c>
      <c r="AB51" s="4" t="str">
        <f>IF(Input!$AD52=1,"Rubber wheel coupling","")&amp;IF(Input!$AE52=1, "/Rubber block drive, with alu. ring","")&amp;IF(Input!$AF52=1, "/(High) flexible coupling","")</f>
        <v>/Rubber block drive, with alu. ring/(High) flexible coupling</v>
      </c>
      <c r="AC51" s="4" t="str">
        <f>IF(Input!$AG52=1,"Mechanical-joint clutch","")&amp;IF(Input!$AH52=1, "/ Mechanical","")&amp;IF(Input!$AI52=1, "/ Electrical","")&amp;IF(Input!$AJ52=1, "/ Pneumatical","")</f>
        <v>/ Mechanical/ Electrical</v>
      </c>
      <c r="AD51" s="291" t="str">
        <f t="shared" si="7"/>
        <v>Without/SAE-1/SAE-2/SAE-3</v>
      </c>
      <c r="AE51" s="4" t="str">
        <f t="shared" si="8"/>
        <v>14 /11,5  inch</v>
      </c>
      <c r="AF51" s="4" t="str">
        <f t="shared" si="9"/>
        <v>Rubber block drive, with alu. ring/(High) flexible coupling</v>
      </c>
      <c r="AG51" s="4" t="str">
        <f t="shared" si="10"/>
        <v xml:space="preserve"> Mechanical/ Electrical</v>
      </c>
      <c r="AH51" s="4" t="str">
        <f>IF(Input!AK52=1,"Available","Not available")</f>
        <v>Available</v>
      </c>
      <c r="AI51" s="4" t="str">
        <f>IF(Input!AL52="","",Input!AL52)</f>
        <v>Note: If using flexible couping, rate will rise 8%</v>
      </c>
    </row>
    <row r="52" spans="1:35" x14ac:dyDescent="0.25">
      <c r="A52" s="4" t="str">
        <f>VLOOKUP(Input!A53, Variabelen!$A$2:$B$7,2,FALSE)</f>
        <v>MEDIUM/HEAVY DUTY GEARBOX</v>
      </c>
      <c r="B52" s="284" t="str">
        <f>Input!B53</f>
        <v>120C</v>
      </c>
      <c r="C52" s="4" t="str">
        <f>IF(Input!C53="","",Input!C53)</f>
        <v/>
      </c>
      <c r="D52" s="297">
        <f>Input!F53</f>
        <v>2.96</v>
      </c>
      <c r="E52" s="298">
        <f>Input!G53</f>
        <v>0.122</v>
      </c>
      <c r="F52" s="4">
        <f>Input!D53</f>
        <v>1000</v>
      </c>
      <c r="G52" s="298">
        <f>Input!E53</f>
        <v>2500</v>
      </c>
      <c r="H52" s="298" t="str">
        <f t="shared" si="1"/>
        <v>1000-2500</v>
      </c>
      <c r="I52" s="298">
        <f t="shared" si="2"/>
        <v>1800</v>
      </c>
      <c r="J52" s="298">
        <f t="shared" si="3"/>
        <v>219.6</v>
      </c>
      <c r="K52" s="298">
        <f t="shared" si="4"/>
        <v>305</v>
      </c>
      <c r="L52" s="290" t="str">
        <f t="shared" ref="L52:Q61" si="15">IF(AND(L$1&gt;=$F52,L$1&lt;=$G52),L$1*$E52,"")</f>
        <v/>
      </c>
      <c r="M52" s="290">
        <f t="shared" si="15"/>
        <v>146.4</v>
      </c>
      <c r="N52" s="290">
        <f t="shared" si="15"/>
        <v>183</v>
      </c>
      <c r="O52" s="290">
        <f t="shared" si="15"/>
        <v>219.6</v>
      </c>
      <c r="P52" s="290">
        <f t="shared" si="15"/>
        <v>256.2</v>
      </c>
      <c r="Q52" s="290">
        <f t="shared" si="15"/>
        <v>305</v>
      </c>
      <c r="R52" s="298" t="str">
        <f>Input!I53</f>
        <v>352x694x650</v>
      </c>
      <c r="S52" s="298" t="str">
        <f>Input!J53</f>
        <v>225</v>
      </c>
      <c r="T52" s="298" t="str">
        <f>Input!K53</f>
        <v>180</v>
      </c>
      <c r="U52" s="298" t="str">
        <f>Input!L53</f>
        <v>25</v>
      </c>
      <c r="V52" s="4" t="str">
        <f>IF(Input!$M53=1,"Spec.","")&amp;IF(Input!$O53=1, "00","")&amp;IF(Input!$P53=1, "/0","")&amp;IF(Input!$Q53=1, "/1","")&amp;IF(Input!$R53=1, "/2","")&amp;IF(Input!$S53=1, "/3","")&amp;IF(Input!$T53=1, "/4","")&amp;IF(Input!$U53=1, "/5","")</f>
        <v>/1/2/3</v>
      </c>
      <c r="W52" s="4" t="str">
        <f>IF(Input!$V53=1,"Spec.","")&amp;IF(Input!$W53=1, "/21","")&amp;IF(Input!$X53=1, "/18","")&amp;IF(Input!$Y53=1, "/16","")&amp;IF(Input!$Z53=1, "/14","")&amp;IF(Input!$AA53=1, "/11,5","")&amp;IF(Input!$AB53=1, "/10","")&amp;IF(Input!$AB53=1,"/7,5","")</f>
        <v>/14/11,5</v>
      </c>
      <c r="X52" s="291" t="str">
        <f t="shared" si="5"/>
        <v>1/2/3</v>
      </c>
      <c r="Y52" s="4" t="str">
        <f t="shared" si="6"/>
        <v>14/11,5</v>
      </c>
      <c r="Z52" s="4" t="str">
        <f>IF(Input!$M53=1,"Special match","")&amp;IF(Input!$N53=1, "/Without","")&amp;IF(Input!$O53=1, "/SAE-00","")&amp;IF(Input!$P53=1, "/SAE-0","")&amp;IF(Input!$Q53=1, "/SAE-1","")&amp;IF(Input!$R53=1, "/SAE-2","")&amp;IF(Input!$S53=1, "/SAE-3","")&amp;IF(Input!$T53=1, "/SAE-4","")&amp;IF(Input!$U53=1, "/SAE-5","")</f>
        <v>/Without/SAE-1/SAE-2/SAE-3</v>
      </c>
      <c r="AA52" s="4" t="str">
        <f>IF(Input!$V53=1,"Special match","")&amp;IF(Input!$W53=1, "/21 ","")&amp;IF(Input!$X53=1, "/18 ","")&amp;IF(Input!$Y53=1, "/16 ","")&amp;IF(Input!$Z53=1, "/14 ","")&amp;IF(Input!$AA53=1, "/11,5 ","")&amp;IF(Input!$AB53=1, "/10 ","")&amp;IF(Input!$AB53=1, "/7,5","")</f>
        <v xml:space="preserve">/14 /11,5 </v>
      </c>
      <c r="AB52" s="4" t="str">
        <f>IF(Input!$AD53=1,"Rubber wheel coupling","")&amp;IF(Input!$AE53=1, "/Rubber block drive, with alu. ring","")&amp;IF(Input!$AF53=1, "/(High) flexible coupling","")</f>
        <v>/Rubber block drive, with alu. ring/(High) flexible coupling</v>
      </c>
      <c r="AC52" s="4" t="str">
        <f>IF(Input!$AG53=1,"Mechanical-joint clutch","")&amp;IF(Input!$AH53=1, "/ Mechanical","")&amp;IF(Input!$AI53=1, "/ Electrical","")&amp;IF(Input!$AJ53=1, "/ Pneumatical","")</f>
        <v>/ Mechanical/ Electrical</v>
      </c>
      <c r="AD52" s="291" t="str">
        <f t="shared" si="7"/>
        <v>Without/SAE-1/SAE-2/SAE-3</v>
      </c>
      <c r="AE52" s="4" t="str">
        <f t="shared" si="8"/>
        <v>14 /11,5  inch</v>
      </c>
      <c r="AF52" s="4" t="str">
        <f t="shared" si="9"/>
        <v>Rubber block drive, with alu. ring/(High) flexible coupling</v>
      </c>
      <c r="AG52" s="4" t="str">
        <f t="shared" si="10"/>
        <v xml:space="preserve"> Mechanical/ Electrical</v>
      </c>
      <c r="AH52" s="4" t="str">
        <f>IF(Input!AK53=1,"Available","Not available")</f>
        <v>Available</v>
      </c>
      <c r="AI52" s="4" t="str">
        <f>IF(Input!AL53="","",Input!AL53)</f>
        <v>Note: If using flexible couping, rate will rise 8%</v>
      </c>
    </row>
    <row r="53" spans="1:35" x14ac:dyDescent="0.25">
      <c r="A53" s="4" t="str">
        <f>VLOOKUP(Input!A54, Variabelen!$A$2:$B$7,2,FALSE)</f>
        <v>MEDIUM/HEAVY DUTY GEARBOX</v>
      </c>
      <c r="B53" s="284" t="str">
        <f>Input!B54</f>
        <v>120C</v>
      </c>
      <c r="C53" s="4" t="str">
        <f>IF(Input!C54="","",Input!C54)</f>
        <v/>
      </c>
      <c r="D53" s="297">
        <f>Input!F54</f>
        <v>3.35</v>
      </c>
      <c r="E53" s="298">
        <f>Input!G54</f>
        <v>0.109</v>
      </c>
      <c r="F53" s="4">
        <f>Input!D54</f>
        <v>1000</v>
      </c>
      <c r="G53" s="298">
        <f>Input!E54</f>
        <v>2500</v>
      </c>
      <c r="H53" s="298" t="str">
        <f t="shared" si="1"/>
        <v>1000-2500</v>
      </c>
      <c r="I53" s="298">
        <f t="shared" si="2"/>
        <v>1800</v>
      </c>
      <c r="J53" s="298">
        <f t="shared" si="3"/>
        <v>196.2</v>
      </c>
      <c r="K53" s="298">
        <f t="shared" si="4"/>
        <v>272.5</v>
      </c>
      <c r="L53" s="290" t="str">
        <f t="shared" si="15"/>
        <v/>
      </c>
      <c r="M53" s="290">
        <f t="shared" si="15"/>
        <v>130.80000000000001</v>
      </c>
      <c r="N53" s="290">
        <f t="shared" si="15"/>
        <v>163.5</v>
      </c>
      <c r="O53" s="290">
        <f t="shared" si="15"/>
        <v>196.2</v>
      </c>
      <c r="P53" s="290">
        <f t="shared" si="15"/>
        <v>228.9</v>
      </c>
      <c r="Q53" s="290">
        <f t="shared" si="15"/>
        <v>272.5</v>
      </c>
      <c r="R53" s="298" t="str">
        <f>Input!I54</f>
        <v>352x694x650</v>
      </c>
      <c r="S53" s="298" t="str">
        <f>Input!J54</f>
        <v>225</v>
      </c>
      <c r="T53" s="298" t="str">
        <f>Input!K54</f>
        <v>180</v>
      </c>
      <c r="U53" s="298" t="str">
        <f>Input!L54</f>
        <v>25</v>
      </c>
      <c r="V53" s="4" t="str">
        <f>IF(Input!$M54=1,"Spec.","")&amp;IF(Input!$O54=1, "00","")&amp;IF(Input!$P54=1, "/0","")&amp;IF(Input!$Q54=1, "/1","")&amp;IF(Input!$R54=1, "/2","")&amp;IF(Input!$S54=1, "/3","")&amp;IF(Input!$T54=1, "/4","")&amp;IF(Input!$U54=1, "/5","")</f>
        <v>/1/2/3</v>
      </c>
      <c r="W53" s="4" t="str">
        <f>IF(Input!$V54=1,"Spec.","")&amp;IF(Input!$W54=1, "/21","")&amp;IF(Input!$X54=1, "/18","")&amp;IF(Input!$Y54=1, "/16","")&amp;IF(Input!$Z54=1, "/14","")&amp;IF(Input!$AA54=1, "/11,5","")&amp;IF(Input!$AB54=1, "/10","")&amp;IF(Input!$AB54=1,"/7,5","")</f>
        <v>/14/11,5</v>
      </c>
      <c r="X53" s="291" t="str">
        <f t="shared" si="5"/>
        <v>1/2/3</v>
      </c>
      <c r="Y53" s="4" t="str">
        <f t="shared" si="6"/>
        <v>14/11,5</v>
      </c>
      <c r="Z53" s="4" t="str">
        <f>IF(Input!$M54=1,"Special match","")&amp;IF(Input!$N54=1, "/Without","")&amp;IF(Input!$O54=1, "/SAE-00","")&amp;IF(Input!$P54=1, "/SAE-0","")&amp;IF(Input!$Q54=1, "/SAE-1","")&amp;IF(Input!$R54=1, "/SAE-2","")&amp;IF(Input!$S54=1, "/SAE-3","")&amp;IF(Input!$T54=1, "/SAE-4","")&amp;IF(Input!$U54=1, "/SAE-5","")</f>
        <v>/Without/SAE-1/SAE-2/SAE-3</v>
      </c>
      <c r="AA53" s="4" t="str">
        <f>IF(Input!$V54=1,"Special match","")&amp;IF(Input!$W54=1, "/21 ","")&amp;IF(Input!$X54=1, "/18 ","")&amp;IF(Input!$Y54=1, "/16 ","")&amp;IF(Input!$Z54=1, "/14 ","")&amp;IF(Input!$AA54=1, "/11,5 ","")&amp;IF(Input!$AB54=1, "/10 ","")&amp;IF(Input!$AB54=1, "/7,5","")</f>
        <v xml:space="preserve">/14 /11,5 </v>
      </c>
      <c r="AB53" s="4" t="str">
        <f>IF(Input!$AD54=1,"Rubber wheel coupling","")&amp;IF(Input!$AE54=1, "/Rubber block drive, with alu. ring","")&amp;IF(Input!$AF54=1, "/(High) flexible coupling","")</f>
        <v>/Rubber block drive, with alu. ring/(High) flexible coupling</v>
      </c>
      <c r="AC53" s="4" t="str">
        <f>IF(Input!$AG54=1,"Mechanical-joint clutch","")&amp;IF(Input!$AH54=1, "/ Mechanical","")&amp;IF(Input!$AI54=1, "/ Electrical","")&amp;IF(Input!$AJ54=1, "/ Pneumatical","")</f>
        <v>/ Mechanical/ Electrical</v>
      </c>
      <c r="AD53" s="291" t="str">
        <f t="shared" si="7"/>
        <v>Without/SAE-1/SAE-2/SAE-3</v>
      </c>
      <c r="AE53" s="4" t="str">
        <f t="shared" si="8"/>
        <v>14 /11,5  inch</v>
      </c>
      <c r="AF53" s="4" t="str">
        <f t="shared" si="9"/>
        <v>Rubber block drive, with alu. ring/(High) flexible coupling</v>
      </c>
      <c r="AG53" s="4" t="str">
        <f t="shared" si="10"/>
        <v xml:space="preserve"> Mechanical/ Electrical</v>
      </c>
      <c r="AH53" s="4" t="str">
        <f>IF(Input!AK54=1,"Available","Not available")</f>
        <v>Available</v>
      </c>
      <c r="AI53" s="4" t="str">
        <f>IF(Input!AL54="","",Input!AL54)</f>
        <v>Note: If using flexible couping, rate will rise 8%</v>
      </c>
    </row>
    <row r="54" spans="1:35" x14ac:dyDescent="0.25">
      <c r="A54" s="4" t="str">
        <f>VLOOKUP(Input!A55, Variabelen!$A$2:$B$7,2,FALSE)</f>
        <v>MEDIUM/HEAVY DUTY GEARBOX</v>
      </c>
      <c r="B54" s="284" t="str">
        <f>Input!B55</f>
        <v>135A</v>
      </c>
      <c r="C54" s="4" t="str">
        <f>IF(Input!C55="","",Input!C55)</f>
        <v/>
      </c>
      <c r="D54" s="297">
        <f>Input!F55</f>
        <v>2.0299999999999998</v>
      </c>
      <c r="E54" s="298">
        <f>Input!G55</f>
        <v>0.13400000000000001</v>
      </c>
      <c r="F54" s="4">
        <f>Input!D55</f>
        <v>1000</v>
      </c>
      <c r="G54" s="298">
        <f>Input!E55</f>
        <v>2000</v>
      </c>
      <c r="H54" s="298" t="str">
        <f t="shared" si="1"/>
        <v>1000-2000</v>
      </c>
      <c r="I54" s="298">
        <f t="shared" si="2"/>
        <v>1800</v>
      </c>
      <c r="J54" s="298">
        <f t="shared" si="3"/>
        <v>241.20000000000002</v>
      </c>
      <c r="K54" s="298">
        <f t="shared" si="4"/>
        <v>268</v>
      </c>
      <c r="L54" s="290" t="str">
        <f t="shared" si="15"/>
        <v/>
      </c>
      <c r="M54" s="290">
        <f t="shared" si="15"/>
        <v>160.80000000000001</v>
      </c>
      <c r="N54" s="290">
        <f t="shared" si="15"/>
        <v>201</v>
      </c>
      <c r="O54" s="290">
        <f t="shared" si="15"/>
        <v>241.20000000000002</v>
      </c>
      <c r="P54" s="290" t="str">
        <f t="shared" si="15"/>
        <v/>
      </c>
      <c r="Q54" s="290" t="str">
        <f t="shared" si="15"/>
        <v/>
      </c>
      <c r="R54" s="298" t="str">
        <f>Input!I55</f>
        <v>578x744x830</v>
      </c>
      <c r="S54" s="298" t="str">
        <f>Input!J55</f>
        <v>470</v>
      </c>
      <c r="T54" s="298" t="str">
        <f>Input!K55</f>
        <v>225</v>
      </c>
      <c r="U54" s="298" t="str">
        <f>Input!L55</f>
        <v>29,4</v>
      </c>
      <c r="V54" s="4" t="str">
        <f>IF(Input!$M55=1,"Spec.","")&amp;IF(Input!$O55=1, "00","")&amp;IF(Input!$P55=1, "/0","")&amp;IF(Input!$Q55=1, "/1","")&amp;IF(Input!$R55=1, "/2","")&amp;IF(Input!$S55=1, "/3","")&amp;IF(Input!$T55=1, "/4","")&amp;IF(Input!$U55=1, "/5","")</f>
        <v>/1</v>
      </c>
      <c r="W54" s="4" t="str">
        <f>IF(Input!$V55=1,"Spec.","")&amp;IF(Input!$W55=1, "/21","")&amp;IF(Input!$X55=1, "/18","")&amp;IF(Input!$Y55=1, "/16","")&amp;IF(Input!$Z55=1, "/14","")&amp;IF(Input!$AA55=1, "/11,5","")&amp;IF(Input!$AB55=1, "/10","")&amp;IF(Input!$AB55=1,"/7,5","")</f>
        <v>/14</v>
      </c>
      <c r="X54" s="291" t="str">
        <f t="shared" si="5"/>
        <v>1</v>
      </c>
      <c r="Y54" s="4" t="str">
        <f t="shared" si="6"/>
        <v>14</v>
      </c>
      <c r="Z54" s="4" t="str">
        <f>IF(Input!$M55=1,"Special match","")&amp;IF(Input!$N55=1, "/Without","")&amp;IF(Input!$O55=1, "/SAE-00","")&amp;IF(Input!$P55=1, "/SAE-0","")&amp;IF(Input!$Q55=1, "/SAE-1","")&amp;IF(Input!$R55=1, "/SAE-2","")&amp;IF(Input!$S55=1, "/SAE-3","")&amp;IF(Input!$T55=1, "/SAE-4","")&amp;IF(Input!$U55=1, "/SAE-5","")</f>
        <v>/Without/SAE-1</v>
      </c>
      <c r="AA54" s="4" t="str">
        <f>IF(Input!$V55=1,"Special match","")&amp;IF(Input!$W55=1, "/21 ","")&amp;IF(Input!$X55=1, "/18 ","")&amp;IF(Input!$Y55=1, "/16 ","")&amp;IF(Input!$Z55=1, "/14 ","")&amp;IF(Input!$AA55=1, "/11,5 ","")&amp;IF(Input!$AB55=1, "/10 ","")&amp;IF(Input!$AB55=1, "/7,5","")</f>
        <v xml:space="preserve">/14 </v>
      </c>
      <c r="AB54" s="4" t="str">
        <f>IF(Input!$AD55=1,"Rubber wheel coupling","")&amp;IF(Input!$AE55=1, "/Rubber block drive, with alu. ring","")&amp;IF(Input!$AF55=1, "/(High) flexible coupling","")</f>
        <v>/Rubber block drive, with alu. ring</v>
      </c>
      <c r="AC54" s="4" t="str">
        <f>IF(Input!$AG55=1,"Mechanical-joint clutch","")&amp;IF(Input!$AH55=1, "/ Mechanical","")&amp;IF(Input!$AI55=1, "/ Electrical","")&amp;IF(Input!$AJ55=1, "/ Pneumatical","")</f>
        <v>/ Mechanical/ Electrical</v>
      </c>
      <c r="AD54" s="291" t="str">
        <f t="shared" si="7"/>
        <v>Without/SAE-1</v>
      </c>
      <c r="AE54" s="4" t="str">
        <f t="shared" si="8"/>
        <v>14  inch</v>
      </c>
      <c r="AF54" s="4" t="str">
        <f t="shared" si="9"/>
        <v>Rubber block drive, with alu. ring</v>
      </c>
      <c r="AG54" s="4" t="str">
        <f t="shared" si="10"/>
        <v xml:space="preserve"> Mechanical/ Electrical</v>
      </c>
      <c r="AH54" s="4" t="str">
        <f>IF(Input!AK55=1,"Available","Not available")</f>
        <v>Not available</v>
      </c>
      <c r="AI54" s="4" t="str">
        <f>IF(Input!AL55="","",Input!AL55)</f>
        <v/>
      </c>
    </row>
    <row r="55" spans="1:35" x14ac:dyDescent="0.25">
      <c r="A55" s="4" t="str">
        <f>VLOOKUP(Input!A56, Variabelen!$A$2:$B$7,2,FALSE)</f>
        <v>MEDIUM/HEAVY DUTY GEARBOX</v>
      </c>
      <c r="B55" s="284" t="str">
        <f>Input!B56</f>
        <v>135A</v>
      </c>
      <c r="C55" s="4" t="str">
        <f>IF(Input!C56="","",Input!C56)</f>
        <v/>
      </c>
      <c r="D55" s="297">
        <f>Input!F56</f>
        <v>2.59</v>
      </c>
      <c r="E55" s="298">
        <f>Input!G56</f>
        <v>0.13400000000000001</v>
      </c>
      <c r="F55" s="4">
        <f>Input!D56</f>
        <v>1000</v>
      </c>
      <c r="G55" s="298">
        <f>Input!E56</f>
        <v>2000</v>
      </c>
      <c r="H55" s="298" t="str">
        <f t="shared" si="1"/>
        <v>1000-2000</v>
      </c>
      <c r="I55" s="298">
        <f t="shared" si="2"/>
        <v>1800</v>
      </c>
      <c r="J55" s="298">
        <f t="shared" si="3"/>
        <v>241.20000000000002</v>
      </c>
      <c r="K55" s="298">
        <f t="shared" si="4"/>
        <v>268</v>
      </c>
      <c r="L55" s="290" t="str">
        <f t="shared" si="15"/>
        <v/>
      </c>
      <c r="M55" s="290">
        <f t="shared" si="15"/>
        <v>160.80000000000001</v>
      </c>
      <c r="N55" s="290">
        <f t="shared" si="15"/>
        <v>201</v>
      </c>
      <c r="O55" s="290">
        <f t="shared" si="15"/>
        <v>241.20000000000002</v>
      </c>
      <c r="P55" s="290" t="str">
        <f t="shared" si="15"/>
        <v/>
      </c>
      <c r="Q55" s="290" t="str">
        <f t="shared" si="15"/>
        <v/>
      </c>
      <c r="R55" s="298" t="str">
        <f>Input!I56</f>
        <v>578x744x830</v>
      </c>
      <c r="S55" s="298" t="str">
        <f>Input!J56</f>
        <v>470</v>
      </c>
      <c r="T55" s="298" t="str">
        <f>Input!K56</f>
        <v>225</v>
      </c>
      <c r="U55" s="298" t="str">
        <f>Input!L56</f>
        <v>29,4</v>
      </c>
      <c r="V55" s="4" t="str">
        <f>IF(Input!$M56=1,"Spec.","")&amp;IF(Input!$O56=1, "00","")&amp;IF(Input!$P56=1, "/0","")&amp;IF(Input!$Q56=1, "/1","")&amp;IF(Input!$R56=1, "/2","")&amp;IF(Input!$S56=1, "/3","")&amp;IF(Input!$T56=1, "/4","")&amp;IF(Input!$U56=1, "/5","")</f>
        <v>/1</v>
      </c>
      <c r="W55" s="4" t="str">
        <f>IF(Input!$V56=1,"Spec.","")&amp;IF(Input!$W56=1, "/21","")&amp;IF(Input!$X56=1, "/18","")&amp;IF(Input!$Y56=1, "/16","")&amp;IF(Input!$Z56=1, "/14","")&amp;IF(Input!$AA56=1, "/11,5","")&amp;IF(Input!$AB56=1, "/10","")&amp;IF(Input!$AB56=1,"/7,5","")</f>
        <v>/14</v>
      </c>
      <c r="X55" s="291" t="str">
        <f t="shared" si="5"/>
        <v>1</v>
      </c>
      <c r="Y55" s="4" t="str">
        <f t="shared" si="6"/>
        <v>14</v>
      </c>
      <c r="Z55" s="4" t="str">
        <f>IF(Input!$M56=1,"Special match","")&amp;IF(Input!$N56=1, "/Without","")&amp;IF(Input!$O56=1, "/SAE-00","")&amp;IF(Input!$P56=1, "/SAE-0","")&amp;IF(Input!$Q56=1, "/SAE-1","")&amp;IF(Input!$R56=1, "/SAE-2","")&amp;IF(Input!$S56=1, "/SAE-3","")&amp;IF(Input!$T56=1, "/SAE-4","")&amp;IF(Input!$U56=1, "/SAE-5","")</f>
        <v>/Without/SAE-1</v>
      </c>
      <c r="AA55" s="4" t="str">
        <f>IF(Input!$V56=1,"Special match","")&amp;IF(Input!$W56=1, "/21 ","")&amp;IF(Input!$X56=1, "/18 ","")&amp;IF(Input!$Y56=1, "/16 ","")&amp;IF(Input!$Z56=1, "/14 ","")&amp;IF(Input!$AA56=1, "/11,5 ","")&amp;IF(Input!$AB56=1, "/10 ","")&amp;IF(Input!$AB56=1, "/7,5","")</f>
        <v xml:space="preserve">/14 </v>
      </c>
      <c r="AB55" s="4" t="str">
        <f>IF(Input!$AD56=1,"Rubber wheel coupling","")&amp;IF(Input!$AE56=1, "/Rubber block drive, with alu. ring","")&amp;IF(Input!$AF56=1, "/(High) flexible coupling","")</f>
        <v>/Rubber block drive, with alu. ring</v>
      </c>
      <c r="AC55" s="4" t="str">
        <f>IF(Input!$AG56=1,"Mechanical-joint clutch","")&amp;IF(Input!$AH56=1, "/ Mechanical","")&amp;IF(Input!$AI56=1, "/ Electrical","")&amp;IF(Input!$AJ56=1, "/ Pneumatical","")</f>
        <v>/ Mechanical/ Electrical</v>
      </c>
      <c r="AD55" s="291" t="str">
        <f t="shared" si="7"/>
        <v>Without/SAE-1</v>
      </c>
      <c r="AE55" s="4" t="str">
        <f t="shared" si="8"/>
        <v>14  inch</v>
      </c>
      <c r="AF55" s="4" t="str">
        <f t="shared" si="9"/>
        <v>Rubber block drive, with alu. ring</v>
      </c>
      <c r="AG55" s="4" t="str">
        <f t="shared" si="10"/>
        <v xml:space="preserve"> Mechanical/ Electrical</v>
      </c>
      <c r="AH55" s="4" t="str">
        <f>IF(Input!AK56=1,"Available","Not available")</f>
        <v>Not available</v>
      </c>
      <c r="AI55" s="4" t="str">
        <f>IF(Input!AL56="","",Input!AL56)</f>
        <v/>
      </c>
    </row>
    <row r="56" spans="1:35" x14ac:dyDescent="0.25">
      <c r="A56" s="4" t="str">
        <f>VLOOKUP(Input!A57, Variabelen!$A$2:$B$7,2,FALSE)</f>
        <v>MEDIUM/HEAVY DUTY GEARBOX</v>
      </c>
      <c r="B56" s="284" t="str">
        <f>Input!B57</f>
        <v>135A</v>
      </c>
      <c r="C56" s="4" t="str">
        <f>IF(Input!C57="","",Input!C57)</f>
        <v/>
      </c>
      <c r="D56" s="297">
        <f>Input!F57</f>
        <v>3.04</v>
      </c>
      <c r="E56" s="298">
        <f>Input!G57</f>
        <v>0.13400000000000001</v>
      </c>
      <c r="F56" s="4">
        <f>Input!D57</f>
        <v>1000</v>
      </c>
      <c r="G56" s="298">
        <f>Input!E57</f>
        <v>2000</v>
      </c>
      <c r="H56" s="298" t="str">
        <f t="shared" si="1"/>
        <v>1000-2000</v>
      </c>
      <c r="I56" s="298">
        <f t="shared" si="2"/>
        <v>1800</v>
      </c>
      <c r="J56" s="298">
        <f t="shared" si="3"/>
        <v>241.20000000000002</v>
      </c>
      <c r="K56" s="298">
        <f t="shared" si="4"/>
        <v>268</v>
      </c>
      <c r="L56" s="290" t="str">
        <f t="shared" si="15"/>
        <v/>
      </c>
      <c r="M56" s="290">
        <f t="shared" si="15"/>
        <v>160.80000000000001</v>
      </c>
      <c r="N56" s="290">
        <f t="shared" si="15"/>
        <v>201</v>
      </c>
      <c r="O56" s="290">
        <f t="shared" si="15"/>
        <v>241.20000000000002</v>
      </c>
      <c r="P56" s="290" t="str">
        <f t="shared" si="15"/>
        <v/>
      </c>
      <c r="Q56" s="290" t="str">
        <f t="shared" si="15"/>
        <v/>
      </c>
      <c r="R56" s="298" t="str">
        <f>Input!I57</f>
        <v>578x744x830</v>
      </c>
      <c r="S56" s="298" t="str">
        <f>Input!J57</f>
        <v>470</v>
      </c>
      <c r="T56" s="298" t="str">
        <f>Input!K57</f>
        <v>225</v>
      </c>
      <c r="U56" s="298" t="str">
        <f>Input!L57</f>
        <v>29,4</v>
      </c>
      <c r="V56" s="4" t="str">
        <f>IF(Input!$M57=1,"Spec.","")&amp;IF(Input!$O57=1, "00","")&amp;IF(Input!$P57=1, "/0","")&amp;IF(Input!$Q57=1, "/1","")&amp;IF(Input!$R57=1, "/2","")&amp;IF(Input!$S57=1, "/3","")&amp;IF(Input!$T57=1, "/4","")&amp;IF(Input!$U57=1, "/5","")</f>
        <v>/1</v>
      </c>
      <c r="W56" s="4" t="str">
        <f>IF(Input!$V57=1,"Spec.","")&amp;IF(Input!$W57=1, "/21","")&amp;IF(Input!$X57=1, "/18","")&amp;IF(Input!$Y57=1, "/16","")&amp;IF(Input!$Z57=1, "/14","")&amp;IF(Input!$AA57=1, "/11,5","")&amp;IF(Input!$AB57=1, "/10","")&amp;IF(Input!$AB57=1,"/7,5","")</f>
        <v>/14</v>
      </c>
      <c r="X56" s="291" t="str">
        <f t="shared" si="5"/>
        <v>1</v>
      </c>
      <c r="Y56" s="4" t="str">
        <f t="shared" si="6"/>
        <v>14</v>
      </c>
      <c r="Z56" s="4" t="str">
        <f>IF(Input!$M57=1,"Special match","")&amp;IF(Input!$N57=1, "/Without","")&amp;IF(Input!$O57=1, "/SAE-00","")&amp;IF(Input!$P57=1, "/SAE-0","")&amp;IF(Input!$Q57=1, "/SAE-1","")&amp;IF(Input!$R57=1, "/SAE-2","")&amp;IF(Input!$S57=1, "/SAE-3","")&amp;IF(Input!$T57=1, "/SAE-4","")&amp;IF(Input!$U57=1, "/SAE-5","")</f>
        <v>/Without/SAE-1</v>
      </c>
      <c r="AA56" s="4" t="str">
        <f>IF(Input!$V57=1,"Special match","")&amp;IF(Input!$W57=1, "/21 ","")&amp;IF(Input!$X57=1, "/18 ","")&amp;IF(Input!$Y57=1, "/16 ","")&amp;IF(Input!$Z57=1, "/14 ","")&amp;IF(Input!$AA57=1, "/11,5 ","")&amp;IF(Input!$AB57=1, "/10 ","")&amp;IF(Input!$AB57=1, "/7,5","")</f>
        <v xml:space="preserve">/14 </v>
      </c>
      <c r="AB56" s="4" t="str">
        <f>IF(Input!$AD57=1,"Rubber wheel coupling","")&amp;IF(Input!$AE57=1, "/Rubber block drive, with alu. ring","")&amp;IF(Input!$AF57=1, "/(High) flexible coupling","")</f>
        <v>/Rubber block drive, with alu. ring</v>
      </c>
      <c r="AC56" s="4" t="str">
        <f>IF(Input!$AG57=1,"Mechanical-joint clutch","")&amp;IF(Input!$AH57=1, "/ Mechanical","")&amp;IF(Input!$AI57=1, "/ Electrical","")&amp;IF(Input!$AJ57=1, "/ Pneumatical","")</f>
        <v>/ Mechanical/ Electrical</v>
      </c>
      <c r="AD56" s="291" t="str">
        <f t="shared" si="7"/>
        <v>Without/SAE-1</v>
      </c>
      <c r="AE56" s="4" t="str">
        <f t="shared" si="8"/>
        <v>14  inch</v>
      </c>
      <c r="AF56" s="4" t="str">
        <f t="shared" si="9"/>
        <v>Rubber block drive, with alu. ring</v>
      </c>
      <c r="AG56" s="4" t="str">
        <f t="shared" si="10"/>
        <v xml:space="preserve"> Mechanical/ Electrical</v>
      </c>
      <c r="AH56" s="4" t="str">
        <f>IF(Input!AK57=1,"Available","Not available")</f>
        <v>Not available</v>
      </c>
      <c r="AI56" s="4" t="str">
        <f>IF(Input!AL57="","",Input!AL57)</f>
        <v/>
      </c>
    </row>
    <row r="57" spans="1:35" x14ac:dyDescent="0.25">
      <c r="A57" s="4" t="str">
        <f>VLOOKUP(Input!A58, Variabelen!$A$2:$B$7,2,FALSE)</f>
        <v>MEDIUM/HEAVY DUTY GEARBOX</v>
      </c>
      <c r="B57" s="284" t="str">
        <f>Input!B58</f>
        <v>135A</v>
      </c>
      <c r="C57" s="4" t="str">
        <f>IF(Input!C58="","",Input!C58)</f>
        <v/>
      </c>
      <c r="D57" s="297">
        <f>Input!F58</f>
        <v>3.62</v>
      </c>
      <c r="E57" s="298">
        <f>Input!G58</f>
        <v>0.13400000000000001</v>
      </c>
      <c r="F57" s="4">
        <f>Input!D58</f>
        <v>1000</v>
      </c>
      <c r="G57" s="298">
        <f>Input!E58</f>
        <v>2000</v>
      </c>
      <c r="H57" s="298" t="str">
        <f t="shared" si="1"/>
        <v>1000-2000</v>
      </c>
      <c r="I57" s="298">
        <f t="shared" si="2"/>
        <v>1800</v>
      </c>
      <c r="J57" s="298">
        <f t="shared" si="3"/>
        <v>241.20000000000002</v>
      </c>
      <c r="K57" s="298">
        <f t="shared" si="4"/>
        <v>268</v>
      </c>
      <c r="L57" s="290" t="str">
        <f t="shared" si="15"/>
        <v/>
      </c>
      <c r="M57" s="290">
        <f t="shared" si="15"/>
        <v>160.80000000000001</v>
      </c>
      <c r="N57" s="290">
        <f t="shared" si="15"/>
        <v>201</v>
      </c>
      <c r="O57" s="290">
        <f t="shared" si="15"/>
        <v>241.20000000000002</v>
      </c>
      <c r="P57" s="290" t="str">
        <f t="shared" si="15"/>
        <v/>
      </c>
      <c r="Q57" s="290" t="str">
        <f t="shared" si="15"/>
        <v/>
      </c>
      <c r="R57" s="298" t="str">
        <f>Input!I58</f>
        <v>578x744x830</v>
      </c>
      <c r="S57" s="298" t="str">
        <f>Input!J58</f>
        <v>470</v>
      </c>
      <c r="T57" s="298" t="str">
        <f>Input!K58</f>
        <v>225</v>
      </c>
      <c r="U57" s="298" t="str">
        <f>Input!L58</f>
        <v>29,4</v>
      </c>
      <c r="V57" s="4" t="str">
        <f>IF(Input!$M58=1,"Spec.","")&amp;IF(Input!$O58=1, "00","")&amp;IF(Input!$P58=1, "/0","")&amp;IF(Input!$Q58=1, "/1","")&amp;IF(Input!$R58=1, "/2","")&amp;IF(Input!$S58=1, "/3","")&amp;IF(Input!$T58=1, "/4","")&amp;IF(Input!$U58=1, "/5","")</f>
        <v>/1</v>
      </c>
      <c r="W57" s="4" t="str">
        <f>IF(Input!$V58=1,"Spec.","")&amp;IF(Input!$W58=1, "/21","")&amp;IF(Input!$X58=1, "/18","")&amp;IF(Input!$Y58=1, "/16","")&amp;IF(Input!$Z58=1, "/14","")&amp;IF(Input!$AA58=1, "/11,5","")&amp;IF(Input!$AB58=1, "/10","")&amp;IF(Input!$AB58=1,"/7,5","")</f>
        <v>/14</v>
      </c>
      <c r="X57" s="291" t="str">
        <f t="shared" si="5"/>
        <v>1</v>
      </c>
      <c r="Y57" s="4" t="str">
        <f t="shared" si="6"/>
        <v>14</v>
      </c>
      <c r="Z57" s="4" t="str">
        <f>IF(Input!$M58=1,"Special match","")&amp;IF(Input!$N58=1, "/Without","")&amp;IF(Input!$O58=1, "/SAE-00","")&amp;IF(Input!$P58=1, "/SAE-0","")&amp;IF(Input!$Q58=1, "/SAE-1","")&amp;IF(Input!$R58=1, "/SAE-2","")&amp;IF(Input!$S58=1, "/SAE-3","")&amp;IF(Input!$T58=1, "/SAE-4","")&amp;IF(Input!$U58=1, "/SAE-5","")</f>
        <v>/Without/SAE-1</v>
      </c>
      <c r="AA57" s="4" t="str">
        <f>IF(Input!$V58=1,"Special match","")&amp;IF(Input!$W58=1, "/21 ","")&amp;IF(Input!$X58=1, "/18 ","")&amp;IF(Input!$Y58=1, "/16 ","")&amp;IF(Input!$Z58=1, "/14 ","")&amp;IF(Input!$AA58=1, "/11,5 ","")&amp;IF(Input!$AB58=1, "/10 ","")&amp;IF(Input!$AB58=1, "/7,5","")</f>
        <v xml:space="preserve">/14 </v>
      </c>
      <c r="AB57" s="4" t="str">
        <f>IF(Input!$AD58=1,"Rubber wheel coupling","")&amp;IF(Input!$AE58=1, "/Rubber block drive, with alu. ring","")&amp;IF(Input!$AF58=1, "/(High) flexible coupling","")</f>
        <v>/Rubber block drive, with alu. ring</v>
      </c>
      <c r="AC57" s="4" t="str">
        <f>IF(Input!$AG58=1,"Mechanical-joint clutch","")&amp;IF(Input!$AH58=1, "/ Mechanical","")&amp;IF(Input!$AI58=1, "/ Electrical","")&amp;IF(Input!$AJ58=1, "/ Pneumatical","")</f>
        <v>/ Mechanical/ Electrical</v>
      </c>
      <c r="AD57" s="291" t="str">
        <f t="shared" si="7"/>
        <v>Without/SAE-1</v>
      </c>
      <c r="AE57" s="4" t="str">
        <f t="shared" si="8"/>
        <v>14  inch</v>
      </c>
      <c r="AF57" s="4" t="str">
        <f t="shared" si="9"/>
        <v>Rubber block drive, with alu. ring</v>
      </c>
      <c r="AG57" s="4" t="str">
        <f t="shared" si="10"/>
        <v xml:space="preserve"> Mechanical/ Electrical</v>
      </c>
      <c r="AH57" s="4" t="str">
        <f>IF(Input!AK58=1,"Available","Not available")</f>
        <v>Not available</v>
      </c>
      <c r="AI57" s="4" t="str">
        <f>IF(Input!AL58="","",Input!AL58)</f>
        <v/>
      </c>
    </row>
    <row r="58" spans="1:35" x14ac:dyDescent="0.25">
      <c r="A58" s="4" t="str">
        <f>VLOOKUP(Input!A59, Variabelen!$A$2:$B$7,2,FALSE)</f>
        <v>MEDIUM/HEAVY DUTY GEARBOX</v>
      </c>
      <c r="B58" s="284" t="str">
        <f>Input!B59</f>
        <v>135A</v>
      </c>
      <c r="C58" s="4" t="str">
        <f>IF(Input!C59="","",Input!C59)</f>
        <v/>
      </c>
      <c r="D58" s="297">
        <f>Input!F59</f>
        <v>4.1100000000000003</v>
      </c>
      <c r="E58" s="298">
        <f>Input!G59</f>
        <v>0.13400000000000001</v>
      </c>
      <c r="F58" s="4">
        <f>Input!D59</f>
        <v>1000</v>
      </c>
      <c r="G58" s="298">
        <f>Input!E59</f>
        <v>2000</v>
      </c>
      <c r="H58" s="298" t="str">
        <f t="shared" si="1"/>
        <v>1000-2000</v>
      </c>
      <c r="I58" s="298">
        <f t="shared" si="2"/>
        <v>1800</v>
      </c>
      <c r="J58" s="298">
        <f t="shared" si="3"/>
        <v>241.20000000000002</v>
      </c>
      <c r="K58" s="298">
        <f t="shared" si="4"/>
        <v>268</v>
      </c>
      <c r="L58" s="290" t="str">
        <f t="shared" si="15"/>
        <v/>
      </c>
      <c r="M58" s="290">
        <f t="shared" si="15"/>
        <v>160.80000000000001</v>
      </c>
      <c r="N58" s="290">
        <f t="shared" si="15"/>
        <v>201</v>
      </c>
      <c r="O58" s="290">
        <f t="shared" si="15"/>
        <v>241.20000000000002</v>
      </c>
      <c r="P58" s="290" t="str">
        <f t="shared" si="15"/>
        <v/>
      </c>
      <c r="Q58" s="290" t="str">
        <f t="shared" si="15"/>
        <v/>
      </c>
      <c r="R58" s="298" t="str">
        <f>Input!I59</f>
        <v>578x744x830</v>
      </c>
      <c r="S58" s="298" t="str">
        <f>Input!J59</f>
        <v>470</v>
      </c>
      <c r="T58" s="298" t="str">
        <f>Input!K59</f>
        <v>225</v>
      </c>
      <c r="U58" s="298" t="str">
        <f>Input!L59</f>
        <v>29,4</v>
      </c>
      <c r="V58" s="4" t="str">
        <f>IF(Input!$M59=1,"Spec.","")&amp;IF(Input!$O59=1, "00","")&amp;IF(Input!$P59=1, "/0","")&amp;IF(Input!$Q59=1, "/1","")&amp;IF(Input!$R59=1, "/2","")&amp;IF(Input!$S59=1, "/3","")&amp;IF(Input!$T59=1, "/4","")&amp;IF(Input!$U59=1, "/5","")</f>
        <v>/1</v>
      </c>
      <c r="W58" s="4" t="str">
        <f>IF(Input!$V59=1,"Spec.","")&amp;IF(Input!$W59=1, "/21","")&amp;IF(Input!$X59=1, "/18","")&amp;IF(Input!$Y59=1, "/16","")&amp;IF(Input!$Z59=1, "/14","")&amp;IF(Input!$AA59=1, "/11,5","")&amp;IF(Input!$AB59=1, "/10","")&amp;IF(Input!$AB59=1,"/7,5","")</f>
        <v>/14</v>
      </c>
      <c r="X58" s="291" t="str">
        <f t="shared" si="5"/>
        <v>1</v>
      </c>
      <c r="Y58" s="4" t="str">
        <f t="shared" si="6"/>
        <v>14</v>
      </c>
      <c r="Z58" s="4" t="str">
        <f>IF(Input!$M59=1,"Special match","")&amp;IF(Input!$N59=1, "/Without","")&amp;IF(Input!$O59=1, "/SAE-00","")&amp;IF(Input!$P59=1, "/SAE-0","")&amp;IF(Input!$Q59=1, "/SAE-1","")&amp;IF(Input!$R59=1, "/SAE-2","")&amp;IF(Input!$S59=1, "/SAE-3","")&amp;IF(Input!$T59=1, "/SAE-4","")&amp;IF(Input!$U59=1, "/SAE-5","")</f>
        <v>/Without/SAE-1</v>
      </c>
      <c r="AA58" s="4" t="str">
        <f>IF(Input!$V59=1,"Special match","")&amp;IF(Input!$W59=1, "/21 ","")&amp;IF(Input!$X59=1, "/18 ","")&amp;IF(Input!$Y59=1, "/16 ","")&amp;IF(Input!$Z59=1, "/14 ","")&amp;IF(Input!$AA59=1, "/11,5 ","")&amp;IF(Input!$AB59=1, "/10 ","")&amp;IF(Input!$AB59=1, "/7,5","")</f>
        <v xml:space="preserve">/14 </v>
      </c>
      <c r="AB58" s="4" t="str">
        <f>IF(Input!$AD59=1,"Rubber wheel coupling","")&amp;IF(Input!$AE59=1, "/Rubber block drive, with alu. ring","")&amp;IF(Input!$AF59=1, "/(High) flexible coupling","")</f>
        <v>/Rubber block drive, with alu. ring</v>
      </c>
      <c r="AC58" s="4" t="str">
        <f>IF(Input!$AG59=1,"Mechanical-joint clutch","")&amp;IF(Input!$AH59=1, "/ Mechanical","")&amp;IF(Input!$AI59=1, "/ Electrical","")&amp;IF(Input!$AJ59=1, "/ Pneumatical","")</f>
        <v>/ Mechanical/ Electrical</v>
      </c>
      <c r="AD58" s="291" t="str">
        <f t="shared" si="7"/>
        <v>Without/SAE-1</v>
      </c>
      <c r="AE58" s="4" t="str">
        <f t="shared" si="8"/>
        <v>14  inch</v>
      </c>
      <c r="AF58" s="4" t="str">
        <f t="shared" si="9"/>
        <v>Rubber block drive, with alu. ring</v>
      </c>
      <c r="AG58" s="4" t="str">
        <f t="shared" si="10"/>
        <v xml:space="preserve"> Mechanical/ Electrical</v>
      </c>
      <c r="AH58" s="4" t="str">
        <f>IF(Input!AK59=1,"Available","Not available")</f>
        <v>Not available</v>
      </c>
      <c r="AI58" s="4" t="str">
        <f>IF(Input!AL59="","",Input!AL59)</f>
        <v/>
      </c>
    </row>
    <row r="59" spans="1:35" x14ac:dyDescent="0.25">
      <c r="A59" s="4" t="str">
        <f>VLOOKUP(Input!A60, Variabelen!$A$2:$B$7,2,FALSE)</f>
        <v>MEDIUM/HEAVY DUTY GEARBOX</v>
      </c>
      <c r="B59" s="284" t="str">
        <f>Input!B60</f>
        <v>135A</v>
      </c>
      <c r="C59" s="4" t="str">
        <f>IF(Input!C60="","",Input!C60)</f>
        <v/>
      </c>
      <c r="D59" s="297">
        <f>Input!F60</f>
        <v>4.6500000000000004</v>
      </c>
      <c r="E59" s="298">
        <f>Input!G60</f>
        <v>0.125</v>
      </c>
      <c r="F59" s="4">
        <f>Input!D60</f>
        <v>1000</v>
      </c>
      <c r="G59" s="298">
        <f>Input!E60</f>
        <v>2000</v>
      </c>
      <c r="H59" s="298" t="str">
        <f t="shared" si="1"/>
        <v>1000-2000</v>
      </c>
      <c r="I59" s="298">
        <f t="shared" si="2"/>
        <v>1800</v>
      </c>
      <c r="J59" s="298">
        <f t="shared" si="3"/>
        <v>225</v>
      </c>
      <c r="K59" s="298">
        <f t="shared" si="4"/>
        <v>250</v>
      </c>
      <c r="L59" s="290" t="str">
        <f t="shared" si="15"/>
        <v/>
      </c>
      <c r="M59" s="290">
        <f t="shared" si="15"/>
        <v>150</v>
      </c>
      <c r="N59" s="290">
        <f t="shared" si="15"/>
        <v>187.5</v>
      </c>
      <c r="O59" s="290">
        <f t="shared" si="15"/>
        <v>225</v>
      </c>
      <c r="P59" s="290" t="str">
        <f t="shared" si="15"/>
        <v/>
      </c>
      <c r="Q59" s="290" t="str">
        <f t="shared" si="15"/>
        <v/>
      </c>
      <c r="R59" s="298" t="str">
        <f>Input!I60</f>
        <v>578x744x830</v>
      </c>
      <c r="S59" s="298" t="str">
        <f>Input!J60</f>
        <v>470</v>
      </c>
      <c r="T59" s="298" t="str">
        <f>Input!K60</f>
        <v>225</v>
      </c>
      <c r="U59" s="298" t="str">
        <f>Input!L60</f>
        <v>29,4</v>
      </c>
      <c r="V59" s="4" t="str">
        <f>IF(Input!$M60=1,"Spec.","")&amp;IF(Input!$O60=1, "00","")&amp;IF(Input!$P60=1, "/0","")&amp;IF(Input!$Q60=1, "/1","")&amp;IF(Input!$R60=1, "/2","")&amp;IF(Input!$S60=1, "/3","")&amp;IF(Input!$T60=1, "/4","")&amp;IF(Input!$U60=1, "/5","")</f>
        <v>/1</v>
      </c>
      <c r="W59" s="4" t="str">
        <f>IF(Input!$V60=1,"Spec.","")&amp;IF(Input!$W60=1, "/21","")&amp;IF(Input!$X60=1, "/18","")&amp;IF(Input!$Y60=1, "/16","")&amp;IF(Input!$Z60=1, "/14","")&amp;IF(Input!$AA60=1, "/11,5","")&amp;IF(Input!$AB60=1, "/10","")&amp;IF(Input!$AB60=1,"/7,5","")</f>
        <v>/14</v>
      </c>
      <c r="X59" s="291" t="str">
        <f t="shared" si="5"/>
        <v>1</v>
      </c>
      <c r="Y59" s="4" t="str">
        <f t="shared" si="6"/>
        <v>14</v>
      </c>
      <c r="Z59" s="4" t="str">
        <f>IF(Input!$M60=1,"Special match","")&amp;IF(Input!$N60=1, "/Without","")&amp;IF(Input!$O60=1, "/SAE-00","")&amp;IF(Input!$P60=1, "/SAE-0","")&amp;IF(Input!$Q60=1, "/SAE-1","")&amp;IF(Input!$R60=1, "/SAE-2","")&amp;IF(Input!$S60=1, "/SAE-3","")&amp;IF(Input!$T60=1, "/SAE-4","")&amp;IF(Input!$U60=1, "/SAE-5","")</f>
        <v>/Without/SAE-1</v>
      </c>
      <c r="AA59" s="4" t="str">
        <f>IF(Input!$V60=1,"Special match","")&amp;IF(Input!$W60=1, "/21 ","")&amp;IF(Input!$X60=1, "/18 ","")&amp;IF(Input!$Y60=1, "/16 ","")&amp;IF(Input!$Z60=1, "/14 ","")&amp;IF(Input!$AA60=1, "/11,5 ","")&amp;IF(Input!$AB60=1, "/10 ","")&amp;IF(Input!$AB60=1, "/7,5","")</f>
        <v xml:space="preserve">/14 </v>
      </c>
      <c r="AB59" s="4" t="str">
        <f>IF(Input!$AD60=1,"Rubber wheel coupling","")&amp;IF(Input!$AE60=1, "/Rubber block drive, with alu. ring","")&amp;IF(Input!$AF60=1, "/(High) flexible coupling","")</f>
        <v>/Rubber block drive, with alu. ring</v>
      </c>
      <c r="AC59" s="4" t="str">
        <f>IF(Input!$AG60=1,"Mechanical-joint clutch","")&amp;IF(Input!$AH60=1, "/ Mechanical","")&amp;IF(Input!$AI60=1, "/ Electrical","")&amp;IF(Input!$AJ60=1, "/ Pneumatical","")</f>
        <v>/ Mechanical/ Electrical</v>
      </c>
      <c r="AD59" s="291" t="str">
        <f t="shared" si="7"/>
        <v>Without/SAE-1</v>
      </c>
      <c r="AE59" s="4" t="str">
        <f t="shared" si="8"/>
        <v>14  inch</v>
      </c>
      <c r="AF59" s="4" t="str">
        <f t="shared" si="9"/>
        <v>Rubber block drive, with alu. ring</v>
      </c>
      <c r="AG59" s="4" t="str">
        <f t="shared" si="10"/>
        <v xml:space="preserve"> Mechanical/ Electrical</v>
      </c>
      <c r="AH59" s="4" t="str">
        <f>IF(Input!AK60=1,"Available","Not available")</f>
        <v>Not available</v>
      </c>
      <c r="AI59" s="4" t="str">
        <f>IF(Input!AL60="","",Input!AL60)</f>
        <v/>
      </c>
    </row>
    <row r="60" spans="1:35" x14ac:dyDescent="0.25">
      <c r="A60" s="4" t="str">
        <f>VLOOKUP(Input!A61, Variabelen!$A$2:$B$7,2,FALSE)</f>
        <v>MEDIUM/HEAVY DUTY GEARBOX</v>
      </c>
      <c r="B60" s="284" t="str">
        <f>Input!B61</f>
        <v>135A</v>
      </c>
      <c r="C60" s="4" t="str">
        <f>IF(Input!C61="","",Input!C61)</f>
        <v/>
      </c>
      <c r="D60" s="297">
        <f>Input!F61</f>
        <v>5.0599999999999996</v>
      </c>
      <c r="E60" s="298">
        <f>Input!G61</f>
        <v>0.11799999999999999</v>
      </c>
      <c r="F60" s="4">
        <f>Input!D61</f>
        <v>1000</v>
      </c>
      <c r="G60" s="298">
        <f>Input!E61</f>
        <v>2000</v>
      </c>
      <c r="H60" s="298" t="str">
        <f t="shared" si="1"/>
        <v>1000-2000</v>
      </c>
      <c r="I60" s="298">
        <f t="shared" si="2"/>
        <v>1800</v>
      </c>
      <c r="J60" s="298">
        <f t="shared" si="3"/>
        <v>212.39999999999998</v>
      </c>
      <c r="K60" s="298">
        <f t="shared" si="4"/>
        <v>236</v>
      </c>
      <c r="L60" s="290" t="str">
        <f t="shared" si="15"/>
        <v/>
      </c>
      <c r="M60" s="290">
        <f t="shared" si="15"/>
        <v>141.6</v>
      </c>
      <c r="N60" s="290">
        <f t="shared" si="15"/>
        <v>177</v>
      </c>
      <c r="O60" s="290">
        <f t="shared" si="15"/>
        <v>212.39999999999998</v>
      </c>
      <c r="P60" s="290" t="str">
        <f t="shared" si="15"/>
        <v/>
      </c>
      <c r="Q60" s="290" t="str">
        <f t="shared" si="15"/>
        <v/>
      </c>
      <c r="R60" s="298" t="str">
        <f>Input!I61</f>
        <v>578x744x830</v>
      </c>
      <c r="S60" s="298" t="str">
        <f>Input!J61</f>
        <v>470</v>
      </c>
      <c r="T60" s="298" t="str">
        <f>Input!K61</f>
        <v>225</v>
      </c>
      <c r="U60" s="298" t="str">
        <f>Input!L61</f>
        <v>29,4</v>
      </c>
      <c r="V60" s="4" t="str">
        <f>IF(Input!$M61=1,"Spec.","")&amp;IF(Input!$O61=1, "00","")&amp;IF(Input!$P61=1, "/0","")&amp;IF(Input!$Q61=1, "/1","")&amp;IF(Input!$R61=1, "/2","")&amp;IF(Input!$S61=1, "/3","")&amp;IF(Input!$T61=1, "/4","")&amp;IF(Input!$U61=1, "/5","")</f>
        <v>/1</v>
      </c>
      <c r="W60" s="4" t="str">
        <f>IF(Input!$V61=1,"Spec.","")&amp;IF(Input!$W61=1, "/21","")&amp;IF(Input!$X61=1, "/18","")&amp;IF(Input!$Y61=1, "/16","")&amp;IF(Input!$Z61=1, "/14","")&amp;IF(Input!$AA61=1, "/11,5","")&amp;IF(Input!$AB61=1, "/10","")&amp;IF(Input!$AB61=1,"/7,5","")</f>
        <v>/14</v>
      </c>
      <c r="X60" s="291" t="str">
        <f t="shared" si="5"/>
        <v>1</v>
      </c>
      <c r="Y60" s="4" t="str">
        <f t="shared" si="6"/>
        <v>14</v>
      </c>
      <c r="Z60" s="4" t="str">
        <f>IF(Input!$M61=1,"Special match","")&amp;IF(Input!$N61=1, "/Without","")&amp;IF(Input!$O61=1, "/SAE-00","")&amp;IF(Input!$P61=1, "/SAE-0","")&amp;IF(Input!$Q61=1, "/SAE-1","")&amp;IF(Input!$R61=1, "/SAE-2","")&amp;IF(Input!$S61=1, "/SAE-3","")&amp;IF(Input!$T61=1, "/SAE-4","")&amp;IF(Input!$U61=1, "/SAE-5","")</f>
        <v>/Without/SAE-1</v>
      </c>
      <c r="AA60" s="4" t="str">
        <f>IF(Input!$V61=1,"Special match","")&amp;IF(Input!$W61=1, "/21 ","")&amp;IF(Input!$X61=1, "/18 ","")&amp;IF(Input!$Y61=1, "/16 ","")&amp;IF(Input!$Z61=1, "/14 ","")&amp;IF(Input!$AA61=1, "/11,5 ","")&amp;IF(Input!$AB61=1, "/10 ","")&amp;IF(Input!$AB61=1, "/7,5","")</f>
        <v xml:space="preserve">/14 </v>
      </c>
      <c r="AB60" s="4" t="str">
        <f>IF(Input!$AD61=1,"Rubber wheel coupling","")&amp;IF(Input!$AE61=1, "/Rubber block drive, with alu. ring","")&amp;IF(Input!$AF61=1, "/(High) flexible coupling","")</f>
        <v>/Rubber block drive, with alu. ring</v>
      </c>
      <c r="AC60" s="4" t="str">
        <f>IF(Input!$AG61=1,"Mechanical-joint clutch","")&amp;IF(Input!$AH61=1, "/ Mechanical","")&amp;IF(Input!$AI61=1, "/ Electrical","")&amp;IF(Input!$AJ61=1, "/ Pneumatical","")</f>
        <v>/ Mechanical/ Electrical</v>
      </c>
      <c r="AD60" s="291" t="str">
        <f t="shared" si="7"/>
        <v>Without/SAE-1</v>
      </c>
      <c r="AE60" s="4" t="str">
        <f t="shared" si="8"/>
        <v>14  inch</v>
      </c>
      <c r="AF60" s="4" t="str">
        <f t="shared" si="9"/>
        <v>Rubber block drive, with alu. ring</v>
      </c>
      <c r="AG60" s="4" t="str">
        <f t="shared" si="10"/>
        <v xml:space="preserve"> Mechanical/ Electrical</v>
      </c>
      <c r="AH60" s="4" t="str">
        <f>IF(Input!AK61=1,"Available","Not available")</f>
        <v>Not available</v>
      </c>
      <c r="AI60" s="4" t="str">
        <f>IF(Input!AL61="","",Input!AL61)</f>
        <v/>
      </c>
    </row>
    <row r="61" spans="1:35" x14ac:dyDescent="0.25">
      <c r="A61" s="4" t="str">
        <f>VLOOKUP(Input!A62, Variabelen!$A$2:$B$7,2,FALSE)</f>
        <v>MEDIUM/HEAVY DUTY GEARBOX</v>
      </c>
      <c r="B61" s="284" t="str">
        <f>Input!B62</f>
        <v>135A</v>
      </c>
      <c r="C61" s="4" t="str">
        <f>IF(Input!C62="","",Input!C62)</f>
        <v/>
      </c>
      <c r="D61" s="297">
        <f>Input!F62</f>
        <v>5.47</v>
      </c>
      <c r="E61" s="298">
        <f>Input!G62</f>
        <v>0.10299999999999999</v>
      </c>
      <c r="F61" s="4">
        <f>Input!D62</f>
        <v>1000</v>
      </c>
      <c r="G61" s="298">
        <f>Input!E62</f>
        <v>2000</v>
      </c>
      <c r="H61" s="298" t="str">
        <f t="shared" si="1"/>
        <v>1000-2000</v>
      </c>
      <c r="I61" s="298">
        <f t="shared" si="2"/>
        <v>1800</v>
      </c>
      <c r="J61" s="298">
        <f t="shared" si="3"/>
        <v>185.39999999999998</v>
      </c>
      <c r="K61" s="298">
        <f t="shared" si="4"/>
        <v>206</v>
      </c>
      <c r="L61" s="290" t="str">
        <f t="shared" si="15"/>
        <v/>
      </c>
      <c r="M61" s="290">
        <f t="shared" si="15"/>
        <v>123.6</v>
      </c>
      <c r="N61" s="290">
        <f t="shared" si="15"/>
        <v>154.5</v>
      </c>
      <c r="O61" s="290">
        <f t="shared" si="15"/>
        <v>185.39999999999998</v>
      </c>
      <c r="P61" s="290" t="str">
        <f t="shared" si="15"/>
        <v/>
      </c>
      <c r="Q61" s="290" t="str">
        <f t="shared" si="15"/>
        <v/>
      </c>
      <c r="R61" s="298" t="str">
        <f>Input!I62</f>
        <v>578x744x830</v>
      </c>
      <c r="S61" s="298" t="str">
        <f>Input!J62</f>
        <v>470</v>
      </c>
      <c r="T61" s="298" t="str">
        <f>Input!K62</f>
        <v>225</v>
      </c>
      <c r="U61" s="298" t="str">
        <f>Input!L62</f>
        <v>29,4</v>
      </c>
      <c r="V61" s="4" t="str">
        <f>IF(Input!$M62=1,"Spec.","")&amp;IF(Input!$O62=1, "00","")&amp;IF(Input!$P62=1, "/0","")&amp;IF(Input!$Q62=1, "/1","")&amp;IF(Input!$R62=1, "/2","")&amp;IF(Input!$S62=1, "/3","")&amp;IF(Input!$T62=1, "/4","")&amp;IF(Input!$U62=1, "/5","")</f>
        <v>/1</v>
      </c>
      <c r="W61" s="4" t="str">
        <f>IF(Input!$V62=1,"Spec.","")&amp;IF(Input!$W62=1, "/21","")&amp;IF(Input!$X62=1, "/18","")&amp;IF(Input!$Y62=1, "/16","")&amp;IF(Input!$Z62=1, "/14","")&amp;IF(Input!$AA62=1, "/11,5","")&amp;IF(Input!$AB62=1, "/10","")&amp;IF(Input!$AB62=1,"/7,5","")</f>
        <v>/14</v>
      </c>
      <c r="X61" s="291" t="str">
        <f t="shared" si="5"/>
        <v>1</v>
      </c>
      <c r="Y61" s="4" t="str">
        <f t="shared" si="6"/>
        <v>14</v>
      </c>
      <c r="Z61" s="4" t="str">
        <f>IF(Input!$M62=1,"Special match","")&amp;IF(Input!$N62=1, "/Without","")&amp;IF(Input!$O62=1, "/SAE-00","")&amp;IF(Input!$P62=1, "/SAE-0","")&amp;IF(Input!$Q62=1, "/SAE-1","")&amp;IF(Input!$R62=1, "/SAE-2","")&amp;IF(Input!$S62=1, "/SAE-3","")&amp;IF(Input!$T62=1, "/SAE-4","")&amp;IF(Input!$U62=1, "/SAE-5","")</f>
        <v>/Without/SAE-1</v>
      </c>
      <c r="AA61" s="4" t="str">
        <f>IF(Input!$V62=1,"Special match","")&amp;IF(Input!$W62=1, "/21 ","")&amp;IF(Input!$X62=1, "/18 ","")&amp;IF(Input!$Y62=1, "/16 ","")&amp;IF(Input!$Z62=1, "/14 ","")&amp;IF(Input!$AA62=1, "/11,5 ","")&amp;IF(Input!$AB62=1, "/10 ","")&amp;IF(Input!$AB62=1, "/7,5","")</f>
        <v xml:space="preserve">/14 </v>
      </c>
      <c r="AB61" s="4" t="str">
        <f>IF(Input!$AD62=1,"Rubber wheel coupling","")&amp;IF(Input!$AE62=1, "/Rubber block drive, with alu. ring","")&amp;IF(Input!$AF62=1, "/(High) flexible coupling","")</f>
        <v>/Rubber block drive, with alu. ring</v>
      </c>
      <c r="AC61" s="4" t="str">
        <f>IF(Input!$AG62=1,"Mechanical-joint clutch","")&amp;IF(Input!$AH62=1, "/ Mechanical","")&amp;IF(Input!$AI62=1, "/ Electrical","")&amp;IF(Input!$AJ62=1, "/ Pneumatical","")</f>
        <v>/ Mechanical/ Electrical</v>
      </c>
      <c r="AD61" s="291" t="str">
        <f t="shared" si="7"/>
        <v>Without/SAE-1</v>
      </c>
      <c r="AE61" s="4" t="str">
        <f t="shared" si="8"/>
        <v>14  inch</v>
      </c>
      <c r="AF61" s="4" t="str">
        <f t="shared" si="9"/>
        <v>Rubber block drive, with alu. ring</v>
      </c>
      <c r="AG61" s="4" t="str">
        <f t="shared" si="10"/>
        <v xml:space="preserve"> Mechanical/ Electrical</v>
      </c>
      <c r="AH61" s="4" t="str">
        <f>IF(Input!AK62=1,"Available","Not available")</f>
        <v>Not available</v>
      </c>
      <c r="AI61" s="4" t="str">
        <f>IF(Input!AL62="","",Input!AL62)</f>
        <v/>
      </c>
    </row>
    <row r="62" spans="1:35" x14ac:dyDescent="0.25">
      <c r="A62" s="4" t="str">
        <f>VLOOKUP(Input!A63, Variabelen!$A$2:$B$7,2,FALSE)</f>
        <v>MEDIUM/HEAVY DUTY GEARBOX</v>
      </c>
      <c r="B62" s="284" t="str">
        <f>Input!B63</f>
        <v>135A</v>
      </c>
      <c r="C62" s="4" t="str">
        <f>IF(Input!C63="","",Input!C63)</f>
        <v/>
      </c>
      <c r="D62" s="297">
        <f>Input!F63</f>
        <v>5.81</v>
      </c>
      <c r="E62" s="298">
        <f>Input!G63</f>
        <v>9.4E-2</v>
      </c>
      <c r="F62" s="4">
        <f>Input!D63</f>
        <v>1000</v>
      </c>
      <c r="G62" s="298">
        <f>Input!E63</f>
        <v>2000</v>
      </c>
      <c r="H62" s="298" t="str">
        <f t="shared" si="1"/>
        <v>1000-2000</v>
      </c>
      <c r="I62" s="298">
        <f t="shared" si="2"/>
        <v>1800</v>
      </c>
      <c r="J62" s="298">
        <f t="shared" si="3"/>
        <v>169.2</v>
      </c>
      <c r="K62" s="298">
        <f t="shared" si="4"/>
        <v>188</v>
      </c>
      <c r="L62" s="290" t="str">
        <f t="shared" ref="L62:Q71" si="16">IF(AND(L$1&gt;=$F62,L$1&lt;=$G62),L$1*$E62,"")</f>
        <v/>
      </c>
      <c r="M62" s="290">
        <f t="shared" si="16"/>
        <v>112.8</v>
      </c>
      <c r="N62" s="290">
        <f t="shared" si="16"/>
        <v>141</v>
      </c>
      <c r="O62" s="290">
        <f t="shared" si="16"/>
        <v>169.2</v>
      </c>
      <c r="P62" s="290" t="str">
        <f t="shared" si="16"/>
        <v/>
      </c>
      <c r="Q62" s="290" t="str">
        <f t="shared" si="16"/>
        <v/>
      </c>
      <c r="R62" s="298" t="str">
        <f>Input!I63</f>
        <v>578x744x830</v>
      </c>
      <c r="S62" s="298" t="str">
        <f>Input!J63</f>
        <v>470</v>
      </c>
      <c r="T62" s="298" t="str">
        <f>Input!K63</f>
        <v>225</v>
      </c>
      <c r="U62" s="298" t="str">
        <f>Input!L63</f>
        <v>29,4</v>
      </c>
      <c r="V62" s="4" t="str">
        <f>IF(Input!$M63=1,"Spec.","")&amp;IF(Input!$O63=1, "00","")&amp;IF(Input!$P63=1, "/0","")&amp;IF(Input!$Q63=1, "/1","")&amp;IF(Input!$R63=1, "/2","")&amp;IF(Input!$S63=1, "/3","")&amp;IF(Input!$T63=1, "/4","")&amp;IF(Input!$U63=1, "/5","")</f>
        <v>/1</v>
      </c>
      <c r="W62" s="4" t="str">
        <f>IF(Input!$V63=1,"Spec.","")&amp;IF(Input!$W63=1, "/21","")&amp;IF(Input!$X63=1, "/18","")&amp;IF(Input!$Y63=1, "/16","")&amp;IF(Input!$Z63=1, "/14","")&amp;IF(Input!$AA63=1, "/11,5","")&amp;IF(Input!$AB63=1, "/10","")&amp;IF(Input!$AB63=1,"/7,5","")</f>
        <v>/14</v>
      </c>
      <c r="X62" s="291" t="str">
        <f t="shared" si="5"/>
        <v>1</v>
      </c>
      <c r="Y62" s="4" t="str">
        <f t="shared" si="6"/>
        <v>14</v>
      </c>
      <c r="Z62" s="4" t="str">
        <f>IF(Input!$M63=1,"Special match","")&amp;IF(Input!$N63=1, "/Without","")&amp;IF(Input!$O63=1, "/SAE-00","")&amp;IF(Input!$P63=1, "/SAE-0","")&amp;IF(Input!$Q63=1, "/SAE-1","")&amp;IF(Input!$R63=1, "/SAE-2","")&amp;IF(Input!$S63=1, "/SAE-3","")&amp;IF(Input!$T63=1, "/SAE-4","")&amp;IF(Input!$U63=1, "/SAE-5","")</f>
        <v>/Without/SAE-1</v>
      </c>
      <c r="AA62" s="4" t="str">
        <f>IF(Input!$V63=1,"Special match","")&amp;IF(Input!$W63=1, "/21 ","")&amp;IF(Input!$X63=1, "/18 ","")&amp;IF(Input!$Y63=1, "/16 ","")&amp;IF(Input!$Z63=1, "/14 ","")&amp;IF(Input!$AA63=1, "/11,5 ","")&amp;IF(Input!$AB63=1, "/10 ","")&amp;IF(Input!$AB63=1, "/7,5","")</f>
        <v xml:space="preserve">/14 </v>
      </c>
      <c r="AB62" s="4" t="str">
        <f>IF(Input!$AD63=1,"Rubber wheel coupling","")&amp;IF(Input!$AE63=1, "/Rubber block drive, with alu. ring","")&amp;IF(Input!$AF63=1, "/(High) flexible coupling","")</f>
        <v>/Rubber block drive, with alu. ring</v>
      </c>
      <c r="AC62" s="4" t="str">
        <f>IF(Input!$AG63=1,"Mechanical-joint clutch","")&amp;IF(Input!$AH63=1, "/ Mechanical","")&amp;IF(Input!$AI63=1, "/ Electrical","")&amp;IF(Input!$AJ63=1, "/ Pneumatical","")</f>
        <v>/ Mechanical/ Electrical</v>
      </c>
      <c r="AD62" s="291" t="str">
        <f t="shared" si="7"/>
        <v>Without/SAE-1</v>
      </c>
      <c r="AE62" s="4" t="str">
        <f t="shared" si="8"/>
        <v>14  inch</v>
      </c>
      <c r="AF62" s="4" t="str">
        <f t="shared" si="9"/>
        <v>Rubber block drive, with alu. ring</v>
      </c>
      <c r="AG62" s="4" t="str">
        <f t="shared" si="10"/>
        <v xml:space="preserve"> Mechanical/ Electrical</v>
      </c>
      <c r="AH62" s="4" t="str">
        <f>IF(Input!AK63=1,"Available","Not available")</f>
        <v>Not available</v>
      </c>
      <c r="AI62" s="4" t="str">
        <f>IF(Input!AL63="","",Input!AL63)</f>
        <v/>
      </c>
    </row>
    <row r="63" spans="1:35" x14ac:dyDescent="0.25">
      <c r="A63" s="4" t="str">
        <f>VLOOKUP(Input!A64, Variabelen!$A$2:$B$7,2,FALSE)</f>
        <v>MEDIUM/HEAVY DUTY GEARBOX</v>
      </c>
      <c r="B63" s="284" t="str">
        <f>Input!B64</f>
        <v>HC138</v>
      </c>
      <c r="C63" s="4" t="str">
        <f>IF(Input!C64="","",Input!C64)</f>
        <v/>
      </c>
      <c r="D63" s="297">
        <f>Input!F64</f>
        <v>2</v>
      </c>
      <c r="E63" s="298">
        <f>Input!G64</f>
        <v>0.15</v>
      </c>
      <c r="F63" s="4">
        <f>Input!D64</f>
        <v>1000</v>
      </c>
      <c r="G63" s="298">
        <f>Input!E64</f>
        <v>2500</v>
      </c>
      <c r="H63" s="298" t="str">
        <f t="shared" si="1"/>
        <v>1000-2500</v>
      </c>
      <c r="I63" s="298">
        <f t="shared" si="2"/>
        <v>1800</v>
      </c>
      <c r="J63" s="298">
        <f t="shared" si="3"/>
        <v>270</v>
      </c>
      <c r="K63" s="298">
        <f t="shared" si="4"/>
        <v>375</v>
      </c>
      <c r="L63" s="290" t="str">
        <f t="shared" si="16"/>
        <v/>
      </c>
      <c r="M63" s="290">
        <f t="shared" si="16"/>
        <v>180</v>
      </c>
      <c r="N63" s="290">
        <f t="shared" si="16"/>
        <v>225</v>
      </c>
      <c r="O63" s="290">
        <f t="shared" si="16"/>
        <v>270</v>
      </c>
      <c r="P63" s="290">
        <f t="shared" si="16"/>
        <v>315</v>
      </c>
      <c r="Q63" s="290">
        <f t="shared" si="16"/>
        <v>375</v>
      </c>
      <c r="R63" s="298" t="str">
        <f>Input!I64</f>
        <v>520x792x760</v>
      </c>
      <c r="S63" s="298" t="str">
        <f>Input!J64</f>
        <v>360</v>
      </c>
      <c r="T63" s="298" t="str">
        <f>Input!K64</f>
        <v>225</v>
      </c>
      <c r="U63" s="298" t="str">
        <f>Input!L64</f>
        <v>30</v>
      </c>
      <c r="V63" s="4" t="str">
        <f>IF(Input!$M64=1,"Spec.","")&amp;IF(Input!$O64=1, "00","")&amp;IF(Input!$P64=1, "/0","")&amp;IF(Input!$Q64=1, "/1","")&amp;IF(Input!$R64=1, "/2","")&amp;IF(Input!$S64=1, "/3","")&amp;IF(Input!$T64=1, "/4","")&amp;IF(Input!$U64=1, "/5","")</f>
        <v>/1</v>
      </c>
      <c r="W63" s="4" t="str">
        <f>IF(Input!$V64=1,"Spec.","")&amp;IF(Input!$W64=1, "/21","")&amp;IF(Input!$X64=1, "/18","")&amp;IF(Input!$Y64=1, "/16","")&amp;IF(Input!$Z64=1, "/14","")&amp;IF(Input!$AA64=1, "/11,5","")&amp;IF(Input!$AB64=1, "/10","")&amp;IF(Input!$AB64=1,"/7,5","")</f>
        <v>/14/11,5</v>
      </c>
      <c r="X63" s="291" t="str">
        <f t="shared" si="5"/>
        <v>1</v>
      </c>
      <c r="Y63" s="4" t="str">
        <f t="shared" si="6"/>
        <v>14/11,5</v>
      </c>
      <c r="Z63" s="4" t="str">
        <f>IF(Input!$M64=1,"Special match","")&amp;IF(Input!$N64=1, "/Without","")&amp;IF(Input!$O64=1, "/SAE-00","")&amp;IF(Input!$P64=1, "/SAE-0","")&amp;IF(Input!$Q64=1, "/SAE-1","")&amp;IF(Input!$R64=1, "/SAE-2","")&amp;IF(Input!$S64=1, "/SAE-3","")&amp;IF(Input!$T64=1, "/SAE-4","")&amp;IF(Input!$U64=1, "/SAE-5","")</f>
        <v>/Without/SAE-1</v>
      </c>
      <c r="AA63" s="4" t="str">
        <f>IF(Input!$V64=1,"Special match","")&amp;IF(Input!$W64=1, "/21 ","")&amp;IF(Input!$X64=1, "/18 ","")&amp;IF(Input!$Y64=1, "/16 ","")&amp;IF(Input!$Z64=1, "/14 ","")&amp;IF(Input!$AA64=1, "/11,5 ","")&amp;IF(Input!$AB64=1, "/10 ","")&amp;IF(Input!$AB64=1, "/7,5","")</f>
        <v xml:space="preserve">/14 /11,5 </v>
      </c>
      <c r="AB63" s="4" t="str">
        <f>IF(Input!$AD64=1,"Rubber wheel coupling","")&amp;IF(Input!$AE64=1, "/Rubber block drive, with alu. ring","")&amp;IF(Input!$AF64=1, "/(High) flexible coupling","")</f>
        <v>/Rubber block drive, with alu. ring</v>
      </c>
      <c r="AC63" s="4" t="str">
        <f>IF(Input!$AG64=1,"Mechanical-joint clutch","")&amp;IF(Input!$AH64=1, "/ Mechanical","")&amp;IF(Input!$AI64=1, "/ Electrical","")&amp;IF(Input!$AJ64=1, "/ Pneumatical","")</f>
        <v>/ Mechanical/ Pneumatical</v>
      </c>
      <c r="AD63" s="291" t="str">
        <f t="shared" si="7"/>
        <v>Without/SAE-1</v>
      </c>
      <c r="AE63" s="4" t="str">
        <f t="shared" si="8"/>
        <v>14 /11,5  inch</v>
      </c>
      <c r="AF63" s="4" t="str">
        <f t="shared" si="9"/>
        <v>Rubber block drive, with alu. ring</v>
      </c>
      <c r="AG63" s="4" t="str">
        <f t="shared" si="10"/>
        <v xml:space="preserve"> Mechanical/ Pneumatical</v>
      </c>
      <c r="AH63" s="4" t="str">
        <f>IF(Input!AK64=1,"Available","Not available")</f>
        <v>Not available</v>
      </c>
      <c r="AI63" s="4" t="str">
        <f>IF(Input!AL64="","",Input!AL64)</f>
        <v/>
      </c>
    </row>
    <row r="64" spans="1:35" x14ac:dyDescent="0.25">
      <c r="A64" s="4" t="str">
        <f>VLOOKUP(Input!A65, Variabelen!$A$2:$B$7,2,FALSE)</f>
        <v>MEDIUM/HEAVY DUTY GEARBOX</v>
      </c>
      <c r="B64" s="284" t="str">
        <f>Input!B65</f>
        <v>HC138</v>
      </c>
      <c r="C64" s="4" t="str">
        <f>IF(Input!C65="","",Input!C65)</f>
        <v/>
      </c>
      <c r="D64" s="297">
        <f>Input!F65</f>
        <v>2.52</v>
      </c>
      <c r="E64" s="298">
        <f>Input!G65</f>
        <v>0.15</v>
      </c>
      <c r="F64" s="4">
        <f>Input!D65</f>
        <v>1000</v>
      </c>
      <c r="G64" s="298">
        <f>Input!E65</f>
        <v>2500</v>
      </c>
      <c r="H64" s="298" t="str">
        <f t="shared" si="1"/>
        <v>1000-2500</v>
      </c>
      <c r="I64" s="298">
        <f t="shared" si="2"/>
        <v>1800</v>
      </c>
      <c r="J64" s="298">
        <f t="shared" si="3"/>
        <v>270</v>
      </c>
      <c r="K64" s="298">
        <f t="shared" si="4"/>
        <v>375</v>
      </c>
      <c r="L64" s="290" t="str">
        <f t="shared" si="16"/>
        <v/>
      </c>
      <c r="M64" s="290">
        <f t="shared" si="16"/>
        <v>180</v>
      </c>
      <c r="N64" s="290">
        <f t="shared" si="16"/>
        <v>225</v>
      </c>
      <c r="O64" s="290">
        <f t="shared" si="16"/>
        <v>270</v>
      </c>
      <c r="P64" s="290">
        <f t="shared" si="16"/>
        <v>315</v>
      </c>
      <c r="Q64" s="290">
        <f t="shared" si="16"/>
        <v>375</v>
      </c>
      <c r="R64" s="298" t="str">
        <f>Input!I65</f>
        <v>520x792x760</v>
      </c>
      <c r="S64" s="298" t="str">
        <f>Input!J65</f>
        <v>360</v>
      </c>
      <c r="T64" s="298" t="str">
        <f>Input!K65</f>
        <v>225</v>
      </c>
      <c r="U64" s="298" t="str">
        <f>Input!L65</f>
        <v>30</v>
      </c>
      <c r="V64" s="4" t="str">
        <f>IF(Input!$M65=1,"Spec.","")&amp;IF(Input!$O65=1, "00","")&amp;IF(Input!$P65=1, "/0","")&amp;IF(Input!$Q65=1, "/1","")&amp;IF(Input!$R65=1, "/2","")&amp;IF(Input!$S65=1, "/3","")&amp;IF(Input!$T65=1, "/4","")&amp;IF(Input!$U65=1, "/5","")</f>
        <v>/1</v>
      </c>
      <c r="W64" s="4" t="str">
        <f>IF(Input!$V65=1,"Spec.","")&amp;IF(Input!$W65=1, "/21","")&amp;IF(Input!$X65=1, "/18","")&amp;IF(Input!$Y65=1, "/16","")&amp;IF(Input!$Z65=1, "/14","")&amp;IF(Input!$AA65=1, "/11,5","")&amp;IF(Input!$AB65=1, "/10","")&amp;IF(Input!$AB65=1,"/7,5","")</f>
        <v>/14/11,5</v>
      </c>
      <c r="X64" s="291" t="str">
        <f t="shared" si="5"/>
        <v>1</v>
      </c>
      <c r="Y64" s="4" t="str">
        <f t="shared" si="6"/>
        <v>14/11,5</v>
      </c>
      <c r="Z64" s="4" t="str">
        <f>IF(Input!$M65=1,"Special match","")&amp;IF(Input!$N65=1, "/Without","")&amp;IF(Input!$O65=1, "/SAE-00","")&amp;IF(Input!$P65=1, "/SAE-0","")&amp;IF(Input!$Q65=1, "/SAE-1","")&amp;IF(Input!$R65=1, "/SAE-2","")&amp;IF(Input!$S65=1, "/SAE-3","")&amp;IF(Input!$T65=1, "/SAE-4","")&amp;IF(Input!$U65=1, "/SAE-5","")</f>
        <v>/Without/SAE-1</v>
      </c>
      <c r="AA64" s="4" t="str">
        <f>IF(Input!$V65=1,"Special match","")&amp;IF(Input!$W65=1, "/21 ","")&amp;IF(Input!$X65=1, "/18 ","")&amp;IF(Input!$Y65=1, "/16 ","")&amp;IF(Input!$Z65=1, "/14 ","")&amp;IF(Input!$AA65=1, "/11,5 ","")&amp;IF(Input!$AB65=1, "/10 ","")&amp;IF(Input!$AB65=1, "/7,5","")</f>
        <v xml:space="preserve">/14 /11,5 </v>
      </c>
      <c r="AB64" s="4" t="str">
        <f>IF(Input!$AD65=1,"Rubber wheel coupling","")&amp;IF(Input!$AE65=1, "/Rubber block drive, with alu. ring","")&amp;IF(Input!$AF65=1, "/(High) flexible coupling","")</f>
        <v>/Rubber block drive, with alu. ring</v>
      </c>
      <c r="AC64" s="4" t="str">
        <f>IF(Input!$AG65=1,"Mechanical-joint clutch","")&amp;IF(Input!$AH65=1, "/ Mechanical","")&amp;IF(Input!$AI65=1, "/ Electrical","")&amp;IF(Input!$AJ65=1, "/ Pneumatical","")</f>
        <v>/ Mechanical/ Pneumatical</v>
      </c>
      <c r="AD64" s="291" t="str">
        <f t="shared" si="7"/>
        <v>Without/SAE-1</v>
      </c>
      <c r="AE64" s="4" t="str">
        <f t="shared" si="8"/>
        <v>14 /11,5  inch</v>
      </c>
      <c r="AF64" s="4" t="str">
        <f t="shared" si="9"/>
        <v>Rubber block drive, with alu. ring</v>
      </c>
      <c r="AG64" s="4" t="str">
        <f t="shared" si="10"/>
        <v xml:space="preserve"> Mechanical/ Pneumatical</v>
      </c>
      <c r="AH64" s="4" t="str">
        <f>IF(Input!AK65=1,"Available","Not available")</f>
        <v>Not available</v>
      </c>
      <c r="AI64" s="4" t="str">
        <f>IF(Input!AL65="","",Input!AL65)</f>
        <v/>
      </c>
    </row>
    <row r="65" spans="1:35" x14ac:dyDescent="0.25">
      <c r="A65" s="4" t="str">
        <f>VLOOKUP(Input!A66, Variabelen!$A$2:$B$7,2,FALSE)</f>
        <v>MEDIUM/HEAVY DUTY GEARBOX</v>
      </c>
      <c r="B65" s="284" t="str">
        <f>Input!B66</f>
        <v>HC138</v>
      </c>
      <c r="C65" s="4" t="str">
        <f>IF(Input!C66="","",Input!C66)</f>
        <v/>
      </c>
      <c r="D65" s="297">
        <f>Input!F66</f>
        <v>3</v>
      </c>
      <c r="E65" s="298">
        <f>Input!G66</f>
        <v>0.15</v>
      </c>
      <c r="F65" s="4">
        <f>Input!D66</f>
        <v>1000</v>
      </c>
      <c r="G65" s="298">
        <f>Input!E66</f>
        <v>2500</v>
      </c>
      <c r="H65" s="298" t="str">
        <f t="shared" si="1"/>
        <v>1000-2500</v>
      </c>
      <c r="I65" s="298">
        <f t="shared" si="2"/>
        <v>1800</v>
      </c>
      <c r="J65" s="298">
        <f t="shared" si="3"/>
        <v>270</v>
      </c>
      <c r="K65" s="298">
        <f t="shared" si="4"/>
        <v>375</v>
      </c>
      <c r="L65" s="290" t="str">
        <f t="shared" si="16"/>
        <v/>
      </c>
      <c r="M65" s="290">
        <f t="shared" si="16"/>
        <v>180</v>
      </c>
      <c r="N65" s="290">
        <f t="shared" si="16"/>
        <v>225</v>
      </c>
      <c r="O65" s="290">
        <f t="shared" si="16"/>
        <v>270</v>
      </c>
      <c r="P65" s="290">
        <f t="shared" si="16"/>
        <v>315</v>
      </c>
      <c r="Q65" s="290">
        <f t="shared" si="16"/>
        <v>375</v>
      </c>
      <c r="R65" s="298" t="str">
        <f>Input!I66</f>
        <v>520x792x760</v>
      </c>
      <c r="S65" s="298" t="str">
        <f>Input!J66</f>
        <v>360</v>
      </c>
      <c r="T65" s="298" t="str">
        <f>Input!K66</f>
        <v>225</v>
      </c>
      <c r="U65" s="298" t="str">
        <f>Input!L66</f>
        <v>30</v>
      </c>
      <c r="V65" s="4" t="str">
        <f>IF(Input!$M66=1,"Spec.","")&amp;IF(Input!$O66=1, "00","")&amp;IF(Input!$P66=1, "/0","")&amp;IF(Input!$Q66=1, "/1","")&amp;IF(Input!$R66=1, "/2","")&amp;IF(Input!$S66=1, "/3","")&amp;IF(Input!$T66=1, "/4","")&amp;IF(Input!$U66=1, "/5","")</f>
        <v>/1</v>
      </c>
      <c r="W65" s="4" t="str">
        <f>IF(Input!$V66=1,"Spec.","")&amp;IF(Input!$W66=1, "/21","")&amp;IF(Input!$X66=1, "/18","")&amp;IF(Input!$Y66=1, "/16","")&amp;IF(Input!$Z66=1, "/14","")&amp;IF(Input!$AA66=1, "/11,5","")&amp;IF(Input!$AB66=1, "/10","")&amp;IF(Input!$AB66=1,"/7,5","")</f>
        <v>/14/11,5</v>
      </c>
      <c r="X65" s="291" t="str">
        <f t="shared" si="5"/>
        <v>1</v>
      </c>
      <c r="Y65" s="4" t="str">
        <f t="shared" si="6"/>
        <v>14/11,5</v>
      </c>
      <c r="Z65" s="4" t="str">
        <f>IF(Input!$M66=1,"Special match","")&amp;IF(Input!$N66=1, "/Without","")&amp;IF(Input!$O66=1, "/SAE-00","")&amp;IF(Input!$P66=1, "/SAE-0","")&amp;IF(Input!$Q66=1, "/SAE-1","")&amp;IF(Input!$R66=1, "/SAE-2","")&amp;IF(Input!$S66=1, "/SAE-3","")&amp;IF(Input!$T66=1, "/SAE-4","")&amp;IF(Input!$U66=1, "/SAE-5","")</f>
        <v>/Without/SAE-1</v>
      </c>
      <c r="AA65" s="4" t="str">
        <f>IF(Input!$V66=1,"Special match","")&amp;IF(Input!$W66=1, "/21 ","")&amp;IF(Input!$X66=1, "/18 ","")&amp;IF(Input!$Y66=1, "/16 ","")&amp;IF(Input!$Z66=1, "/14 ","")&amp;IF(Input!$AA66=1, "/11,5 ","")&amp;IF(Input!$AB66=1, "/10 ","")&amp;IF(Input!$AB66=1, "/7,5","")</f>
        <v xml:space="preserve">/14 /11,5 </v>
      </c>
      <c r="AB65" s="4" t="str">
        <f>IF(Input!$AD66=1,"Rubber wheel coupling","")&amp;IF(Input!$AE66=1, "/Rubber block drive, with alu. ring","")&amp;IF(Input!$AF66=1, "/(High) flexible coupling","")</f>
        <v>/Rubber block drive, with alu. ring</v>
      </c>
      <c r="AC65" s="4" t="str">
        <f>IF(Input!$AG66=1,"Mechanical-joint clutch","")&amp;IF(Input!$AH66=1, "/ Mechanical","")&amp;IF(Input!$AI66=1, "/ Electrical","")&amp;IF(Input!$AJ66=1, "/ Pneumatical","")</f>
        <v>/ Mechanical/ Pneumatical</v>
      </c>
      <c r="AD65" s="291" t="str">
        <f t="shared" si="7"/>
        <v>Without/SAE-1</v>
      </c>
      <c r="AE65" s="4" t="str">
        <f t="shared" si="8"/>
        <v>14 /11,5  inch</v>
      </c>
      <c r="AF65" s="4" t="str">
        <f t="shared" si="9"/>
        <v>Rubber block drive, with alu. ring</v>
      </c>
      <c r="AG65" s="4" t="str">
        <f t="shared" si="10"/>
        <v xml:space="preserve"> Mechanical/ Pneumatical</v>
      </c>
      <c r="AH65" s="4" t="str">
        <f>IF(Input!AK66=1,"Available","Not available")</f>
        <v>Not available</v>
      </c>
      <c r="AI65" s="4" t="str">
        <f>IF(Input!AL66="","",Input!AL66)</f>
        <v/>
      </c>
    </row>
    <row r="66" spans="1:35" x14ac:dyDescent="0.25">
      <c r="A66" s="4" t="str">
        <f>VLOOKUP(Input!A67, Variabelen!$A$2:$B$7,2,FALSE)</f>
        <v>MEDIUM/HEAVY DUTY GEARBOX</v>
      </c>
      <c r="B66" s="284" t="str">
        <f>Input!B67</f>
        <v>HC138</v>
      </c>
      <c r="C66" s="4" t="str">
        <f>IF(Input!C67="","",Input!C67)</f>
        <v/>
      </c>
      <c r="D66" s="297">
        <f>Input!F67</f>
        <v>3.57</v>
      </c>
      <c r="E66" s="298">
        <f>Input!G67</f>
        <v>0.15</v>
      </c>
      <c r="F66" s="4">
        <f>Input!D67</f>
        <v>1000</v>
      </c>
      <c r="G66" s="298">
        <f>Input!E67</f>
        <v>2500</v>
      </c>
      <c r="H66" s="298" t="str">
        <f t="shared" si="1"/>
        <v>1000-2500</v>
      </c>
      <c r="I66" s="298">
        <f t="shared" si="2"/>
        <v>1800</v>
      </c>
      <c r="J66" s="298">
        <f t="shared" si="3"/>
        <v>270</v>
      </c>
      <c r="K66" s="298">
        <f t="shared" si="4"/>
        <v>375</v>
      </c>
      <c r="L66" s="290" t="str">
        <f t="shared" si="16"/>
        <v/>
      </c>
      <c r="M66" s="290">
        <f t="shared" si="16"/>
        <v>180</v>
      </c>
      <c r="N66" s="290">
        <f t="shared" si="16"/>
        <v>225</v>
      </c>
      <c r="O66" s="290">
        <f t="shared" si="16"/>
        <v>270</v>
      </c>
      <c r="P66" s="290">
        <f t="shared" si="16"/>
        <v>315</v>
      </c>
      <c r="Q66" s="290">
        <f t="shared" si="16"/>
        <v>375</v>
      </c>
      <c r="R66" s="298" t="str">
        <f>Input!I67</f>
        <v>520x792x760</v>
      </c>
      <c r="S66" s="298" t="str">
        <f>Input!J67</f>
        <v>360</v>
      </c>
      <c r="T66" s="298" t="str">
        <f>Input!K67</f>
        <v>225</v>
      </c>
      <c r="U66" s="298" t="str">
        <f>Input!L67</f>
        <v>30</v>
      </c>
      <c r="V66" s="4" t="str">
        <f>IF(Input!$M67=1,"Spec.","")&amp;IF(Input!$O67=1, "00","")&amp;IF(Input!$P67=1, "/0","")&amp;IF(Input!$Q67=1, "/1","")&amp;IF(Input!$R67=1, "/2","")&amp;IF(Input!$S67=1, "/3","")&amp;IF(Input!$T67=1, "/4","")&amp;IF(Input!$U67=1, "/5","")</f>
        <v>/1</v>
      </c>
      <c r="W66" s="4" t="str">
        <f>IF(Input!$V67=1,"Spec.","")&amp;IF(Input!$W67=1, "/21","")&amp;IF(Input!$X67=1, "/18","")&amp;IF(Input!$Y67=1, "/16","")&amp;IF(Input!$Z67=1, "/14","")&amp;IF(Input!$AA67=1, "/11,5","")&amp;IF(Input!$AB67=1, "/10","")&amp;IF(Input!$AB67=1,"/7,5","")</f>
        <v>/14/11,5</v>
      </c>
      <c r="X66" s="291" t="str">
        <f t="shared" si="5"/>
        <v>1</v>
      </c>
      <c r="Y66" s="4" t="str">
        <f t="shared" si="6"/>
        <v>14/11,5</v>
      </c>
      <c r="Z66" s="4" t="str">
        <f>IF(Input!$M67=1,"Special match","")&amp;IF(Input!$N67=1, "/Without","")&amp;IF(Input!$O67=1, "/SAE-00","")&amp;IF(Input!$P67=1, "/SAE-0","")&amp;IF(Input!$Q67=1, "/SAE-1","")&amp;IF(Input!$R67=1, "/SAE-2","")&amp;IF(Input!$S67=1, "/SAE-3","")&amp;IF(Input!$T67=1, "/SAE-4","")&amp;IF(Input!$U67=1, "/SAE-5","")</f>
        <v>/Without/SAE-1</v>
      </c>
      <c r="AA66" s="4" t="str">
        <f>IF(Input!$V67=1,"Special match","")&amp;IF(Input!$W67=1, "/21 ","")&amp;IF(Input!$X67=1, "/18 ","")&amp;IF(Input!$Y67=1, "/16 ","")&amp;IF(Input!$Z67=1, "/14 ","")&amp;IF(Input!$AA67=1, "/11,5 ","")&amp;IF(Input!$AB67=1, "/10 ","")&amp;IF(Input!$AB67=1, "/7,5","")</f>
        <v xml:space="preserve">/14 /11,5 </v>
      </c>
      <c r="AB66" s="4" t="str">
        <f>IF(Input!$AD67=1,"Rubber wheel coupling","")&amp;IF(Input!$AE67=1, "/Rubber block drive, with alu. ring","")&amp;IF(Input!$AF67=1, "/(High) flexible coupling","")</f>
        <v>/Rubber block drive, with alu. ring</v>
      </c>
      <c r="AC66" s="4" t="str">
        <f>IF(Input!$AG67=1,"Mechanical-joint clutch","")&amp;IF(Input!$AH67=1, "/ Mechanical","")&amp;IF(Input!$AI67=1, "/ Electrical","")&amp;IF(Input!$AJ67=1, "/ Pneumatical","")</f>
        <v>/ Mechanical/ Pneumatical</v>
      </c>
      <c r="AD66" s="291" t="str">
        <f t="shared" si="7"/>
        <v>Without/SAE-1</v>
      </c>
      <c r="AE66" s="4" t="str">
        <f t="shared" si="8"/>
        <v>14 /11,5  inch</v>
      </c>
      <c r="AF66" s="4" t="str">
        <f t="shared" si="9"/>
        <v>Rubber block drive, with alu. ring</v>
      </c>
      <c r="AG66" s="4" t="str">
        <f t="shared" si="10"/>
        <v xml:space="preserve"> Mechanical/ Pneumatical</v>
      </c>
      <c r="AH66" s="4" t="str">
        <f>IF(Input!AK67=1,"Available","Not available")</f>
        <v>Not available</v>
      </c>
      <c r="AI66" s="4" t="str">
        <f>IF(Input!AL67="","",Input!AL67)</f>
        <v/>
      </c>
    </row>
    <row r="67" spans="1:35" x14ac:dyDescent="0.25">
      <c r="A67" s="4" t="str">
        <f>VLOOKUP(Input!A68, Variabelen!$A$2:$B$7,2,FALSE)</f>
        <v>MEDIUM/HEAVY DUTY GEARBOX</v>
      </c>
      <c r="B67" s="284" t="str">
        <f>Input!B68</f>
        <v>HC138</v>
      </c>
      <c r="C67" s="4" t="str">
        <f>IF(Input!C68="","",Input!C68)</f>
        <v/>
      </c>
      <c r="D67" s="297">
        <f>Input!F68</f>
        <v>4.05</v>
      </c>
      <c r="E67" s="298">
        <f>Input!G68</f>
        <v>0.15</v>
      </c>
      <c r="F67" s="4">
        <f>Input!D68</f>
        <v>1000</v>
      </c>
      <c r="G67" s="298">
        <f>Input!E68</f>
        <v>2500</v>
      </c>
      <c r="H67" s="298" t="str">
        <f t="shared" ref="H67:H130" si="17">F67&amp;"-"&amp;G67</f>
        <v>1000-2500</v>
      </c>
      <c r="I67" s="298">
        <f t="shared" ref="I67:I130" si="18">IF(AND(F67&lt;=1800,G67&gt;=1800),1800,1000)</f>
        <v>1800</v>
      </c>
      <c r="J67" s="298">
        <f t="shared" ref="J67:J130" si="19">E67*I67</f>
        <v>270</v>
      </c>
      <c r="K67" s="298">
        <f t="shared" ref="K67:K130" si="20">E67*G67</f>
        <v>375</v>
      </c>
      <c r="L67" s="290" t="str">
        <f t="shared" si="16"/>
        <v/>
      </c>
      <c r="M67" s="290">
        <f t="shared" si="16"/>
        <v>180</v>
      </c>
      <c r="N67" s="290">
        <f t="shared" si="16"/>
        <v>225</v>
      </c>
      <c r="O67" s="290">
        <f t="shared" si="16"/>
        <v>270</v>
      </c>
      <c r="P67" s="290">
        <f t="shared" si="16"/>
        <v>315</v>
      </c>
      <c r="Q67" s="290">
        <f t="shared" si="16"/>
        <v>375</v>
      </c>
      <c r="R67" s="298" t="str">
        <f>Input!I68</f>
        <v>520x792x760</v>
      </c>
      <c r="S67" s="298" t="str">
        <f>Input!J68</f>
        <v>360</v>
      </c>
      <c r="T67" s="298" t="str">
        <f>Input!K68</f>
        <v>225</v>
      </c>
      <c r="U67" s="298" t="str">
        <f>Input!L68</f>
        <v>30</v>
      </c>
      <c r="V67" s="4" t="str">
        <f>IF(Input!$M68=1,"Spec.","")&amp;IF(Input!$O68=1, "00","")&amp;IF(Input!$P68=1, "/0","")&amp;IF(Input!$Q68=1, "/1","")&amp;IF(Input!$R68=1, "/2","")&amp;IF(Input!$S68=1, "/3","")&amp;IF(Input!$T68=1, "/4","")&amp;IF(Input!$U68=1, "/5","")</f>
        <v>/1</v>
      </c>
      <c r="W67" s="4" t="str">
        <f>IF(Input!$V68=1,"Spec.","")&amp;IF(Input!$W68=1, "/21","")&amp;IF(Input!$X68=1, "/18","")&amp;IF(Input!$Y68=1, "/16","")&amp;IF(Input!$Z68=1, "/14","")&amp;IF(Input!$AA68=1, "/11,5","")&amp;IF(Input!$AB68=1, "/10","")&amp;IF(Input!$AB68=1,"/7,5","")</f>
        <v>/14/11,5</v>
      </c>
      <c r="X67" s="291" t="str">
        <f t="shared" ref="X67:X130" si="21">SUBSTITUTE($V67,"/","",1)</f>
        <v>1</v>
      </c>
      <c r="Y67" s="4" t="str">
        <f t="shared" ref="Y67:Y130" si="22">SUBSTITUTE($W67,"/","",1)</f>
        <v>14/11,5</v>
      </c>
      <c r="Z67" s="4" t="str">
        <f>IF(Input!$M68=1,"Special match","")&amp;IF(Input!$N68=1, "/Without","")&amp;IF(Input!$O68=1, "/SAE-00","")&amp;IF(Input!$P68=1, "/SAE-0","")&amp;IF(Input!$Q68=1, "/SAE-1","")&amp;IF(Input!$R68=1, "/SAE-2","")&amp;IF(Input!$S68=1, "/SAE-3","")&amp;IF(Input!$T68=1, "/SAE-4","")&amp;IF(Input!$U68=1, "/SAE-5","")</f>
        <v>/Without/SAE-1</v>
      </c>
      <c r="AA67" s="4" t="str">
        <f>IF(Input!$V68=1,"Special match","")&amp;IF(Input!$W68=1, "/21 ","")&amp;IF(Input!$X68=1, "/18 ","")&amp;IF(Input!$Y68=1, "/16 ","")&amp;IF(Input!$Z68=1, "/14 ","")&amp;IF(Input!$AA68=1, "/11,5 ","")&amp;IF(Input!$AB68=1, "/10 ","")&amp;IF(Input!$AB68=1, "/7,5","")</f>
        <v xml:space="preserve">/14 /11,5 </v>
      </c>
      <c r="AB67" s="4" t="str">
        <f>IF(Input!$AD68=1,"Rubber wheel coupling","")&amp;IF(Input!$AE68=1, "/Rubber block drive, with alu. ring","")&amp;IF(Input!$AF68=1, "/(High) flexible coupling","")</f>
        <v>/Rubber block drive, with alu. ring</v>
      </c>
      <c r="AC67" s="4" t="str">
        <f>IF(Input!$AG68=1,"Mechanical-joint clutch","")&amp;IF(Input!$AH68=1, "/ Mechanical","")&amp;IF(Input!$AI68=1, "/ Electrical","")&amp;IF(Input!$AJ68=1, "/ Pneumatical","")</f>
        <v>/ Mechanical/ Pneumatical</v>
      </c>
      <c r="AD67" s="291" t="str">
        <f t="shared" ref="AD67:AD130" si="23">SUBSTITUTE($Z67,"/","",1)</f>
        <v>Without/SAE-1</v>
      </c>
      <c r="AE67" s="4" t="str">
        <f t="shared" ref="AE67:AE130" si="24">SUBSTITUTE($AA67,"/","",1)&amp;" inch"</f>
        <v>14 /11,5  inch</v>
      </c>
      <c r="AF67" s="4" t="str">
        <f t="shared" ref="AF67:AF130" si="25">SUBSTITUTE($AB67,"/","",1)</f>
        <v>Rubber block drive, with alu. ring</v>
      </c>
      <c r="AG67" s="4" t="str">
        <f t="shared" ref="AG67:AG130" si="26">SUBSTITUTE($AC67,"/","",1)</f>
        <v xml:space="preserve"> Mechanical/ Pneumatical</v>
      </c>
      <c r="AH67" s="4" t="str">
        <f>IF(Input!AK68=1,"Available","Not available")</f>
        <v>Not available</v>
      </c>
      <c r="AI67" s="4" t="str">
        <f>IF(Input!AL68="","",Input!AL68)</f>
        <v/>
      </c>
    </row>
    <row r="68" spans="1:35" x14ac:dyDescent="0.25">
      <c r="A68" s="4" t="str">
        <f>VLOOKUP(Input!A69, Variabelen!$A$2:$B$7,2,FALSE)</f>
        <v>MEDIUM/HEAVY DUTY GEARBOX</v>
      </c>
      <c r="B68" s="284" t="str">
        <f>Input!B69</f>
        <v>HC138</v>
      </c>
      <c r="C68" s="4" t="str">
        <f>IF(Input!C69="","",Input!C69)</f>
        <v/>
      </c>
      <c r="D68" s="297">
        <f>Input!F69</f>
        <v>4.45</v>
      </c>
      <c r="E68" s="298">
        <f>Input!G69</f>
        <v>0.15</v>
      </c>
      <c r="F68" s="4">
        <f>Input!D69</f>
        <v>1000</v>
      </c>
      <c r="G68" s="298">
        <f>Input!E69</f>
        <v>2500</v>
      </c>
      <c r="H68" s="298" t="str">
        <f t="shared" si="17"/>
        <v>1000-2500</v>
      </c>
      <c r="I68" s="298">
        <f t="shared" si="18"/>
        <v>1800</v>
      </c>
      <c r="J68" s="298">
        <f t="shared" si="19"/>
        <v>270</v>
      </c>
      <c r="K68" s="298">
        <f t="shared" si="20"/>
        <v>375</v>
      </c>
      <c r="L68" s="290" t="str">
        <f t="shared" si="16"/>
        <v/>
      </c>
      <c r="M68" s="290">
        <f t="shared" si="16"/>
        <v>180</v>
      </c>
      <c r="N68" s="290">
        <f t="shared" si="16"/>
        <v>225</v>
      </c>
      <c r="O68" s="290">
        <f t="shared" si="16"/>
        <v>270</v>
      </c>
      <c r="P68" s="290">
        <f t="shared" si="16"/>
        <v>315</v>
      </c>
      <c r="Q68" s="290">
        <f t="shared" si="16"/>
        <v>375</v>
      </c>
      <c r="R68" s="298" t="str">
        <f>Input!I69</f>
        <v>520x792x760</v>
      </c>
      <c r="S68" s="298" t="str">
        <f>Input!J69</f>
        <v>360</v>
      </c>
      <c r="T68" s="298" t="str">
        <f>Input!K69</f>
        <v>225</v>
      </c>
      <c r="U68" s="298" t="str">
        <f>Input!L69</f>
        <v>30</v>
      </c>
      <c r="V68" s="4" t="str">
        <f>IF(Input!$M69=1,"Spec.","")&amp;IF(Input!$O69=1, "00","")&amp;IF(Input!$P69=1, "/0","")&amp;IF(Input!$Q69=1, "/1","")&amp;IF(Input!$R69=1, "/2","")&amp;IF(Input!$S69=1, "/3","")&amp;IF(Input!$T69=1, "/4","")&amp;IF(Input!$U69=1, "/5","")</f>
        <v>/1</v>
      </c>
      <c r="W68" s="4" t="str">
        <f>IF(Input!$V69=1,"Spec.","")&amp;IF(Input!$W69=1, "/21","")&amp;IF(Input!$X69=1, "/18","")&amp;IF(Input!$Y69=1, "/16","")&amp;IF(Input!$Z69=1, "/14","")&amp;IF(Input!$AA69=1, "/11,5","")&amp;IF(Input!$AB69=1, "/10","")&amp;IF(Input!$AB69=1,"/7,5","")</f>
        <v>/14/11,5</v>
      </c>
      <c r="X68" s="291" t="str">
        <f t="shared" si="21"/>
        <v>1</v>
      </c>
      <c r="Y68" s="4" t="str">
        <f t="shared" si="22"/>
        <v>14/11,5</v>
      </c>
      <c r="Z68" s="4" t="str">
        <f>IF(Input!$M69=1,"Special match","")&amp;IF(Input!$N69=1, "/Without","")&amp;IF(Input!$O69=1, "/SAE-00","")&amp;IF(Input!$P69=1, "/SAE-0","")&amp;IF(Input!$Q69=1, "/SAE-1","")&amp;IF(Input!$R69=1, "/SAE-2","")&amp;IF(Input!$S69=1, "/SAE-3","")&amp;IF(Input!$T69=1, "/SAE-4","")&amp;IF(Input!$U69=1, "/SAE-5","")</f>
        <v>/Without/SAE-1</v>
      </c>
      <c r="AA68" s="4" t="str">
        <f>IF(Input!$V69=1,"Special match","")&amp;IF(Input!$W69=1, "/21 ","")&amp;IF(Input!$X69=1, "/18 ","")&amp;IF(Input!$Y69=1, "/16 ","")&amp;IF(Input!$Z69=1, "/14 ","")&amp;IF(Input!$AA69=1, "/11,5 ","")&amp;IF(Input!$AB69=1, "/10 ","")&amp;IF(Input!$AB69=1, "/7,5","")</f>
        <v xml:space="preserve">/14 /11,5 </v>
      </c>
      <c r="AB68" s="4" t="str">
        <f>IF(Input!$AD69=1,"Rubber wheel coupling","")&amp;IF(Input!$AE69=1, "/Rubber block drive, with alu. ring","")&amp;IF(Input!$AF69=1, "/(High) flexible coupling","")</f>
        <v>/Rubber block drive, with alu. ring</v>
      </c>
      <c r="AC68" s="4" t="str">
        <f>IF(Input!$AG69=1,"Mechanical-joint clutch","")&amp;IF(Input!$AH69=1, "/ Mechanical","")&amp;IF(Input!$AI69=1, "/ Electrical","")&amp;IF(Input!$AJ69=1, "/ Pneumatical","")</f>
        <v>/ Mechanical/ Pneumatical</v>
      </c>
      <c r="AD68" s="291" t="str">
        <f t="shared" si="23"/>
        <v>Without/SAE-1</v>
      </c>
      <c r="AE68" s="4" t="str">
        <f t="shared" si="24"/>
        <v>14 /11,5  inch</v>
      </c>
      <c r="AF68" s="4" t="str">
        <f t="shared" si="25"/>
        <v>Rubber block drive, with alu. ring</v>
      </c>
      <c r="AG68" s="4" t="str">
        <f t="shared" si="26"/>
        <v xml:space="preserve"> Mechanical/ Pneumatical</v>
      </c>
      <c r="AH68" s="4" t="str">
        <f>IF(Input!AK69=1,"Available","Not available")</f>
        <v>Not available</v>
      </c>
      <c r="AI68" s="4" t="str">
        <f>IF(Input!AL69="","",Input!AL69)</f>
        <v/>
      </c>
    </row>
    <row r="69" spans="1:35" x14ac:dyDescent="0.25">
      <c r="A69" s="4" t="str">
        <f>VLOOKUP(Input!A70, Variabelen!$A$2:$B$7,2,FALSE)</f>
        <v>MEDIUM/HEAVY DUTY GEARBOX</v>
      </c>
      <c r="B69" s="284" t="str">
        <f>Input!B70</f>
        <v>HCD138</v>
      </c>
      <c r="C69" s="4" t="str">
        <f>IF(Input!C70="","",Input!C70)</f>
        <v/>
      </c>
      <c r="D69" s="297">
        <f>Input!F70</f>
        <v>5.05</v>
      </c>
      <c r="E69" s="298">
        <f>Input!G70</f>
        <v>0.15</v>
      </c>
      <c r="F69" s="4">
        <f>Input!D70</f>
        <v>1000</v>
      </c>
      <c r="G69" s="298">
        <f>Input!E70</f>
        <v>2500</v>
      </c>
      <c r="H69" s="298" t="str">
        <f t="shared" si="17"/>
        <v>1000-2500</v>
      </c>
      <c r="I69" s="298">
        <f t="shared" si="18"/>
        <v>1800</v>
      </c>
      <c r="J69" s="298">
        <f t="shared" si="19"/>
        <v>270</v>
      </c>
      <c r="K69" s="298">
        <f t="shared" si="20"/>
        <v>375</v>
      </c>
      <c r="L69" s="290" t="str">
        <f t="shared" si="16"/>
        <v/>
      </c>
      <c r="M69" s="290">
        <f t="shared" si="16"/>
        <v>180</v>
      </c>
      <c r="N69" s="290">
        <f t="shared" si="16"/>
        <v>225</v>
      </c>
      <c r="O69" s="290">
        <f t="shared" si="16"/>
        <v>270</v>
      </c>
      <c r="P69" s="290">
        <f t="shared" si="16"/>
        <v>315</v>
      </c>
      <c r="Q69" s="290">
        <f t="shared" si="16"/>
        <v>375</v>
      </c>
      <c r="R69" s="298" t="str">
        <f>Input!I70</f>
        <v>494x800x870</v>
      </c>
      <c r="S69" s="298" t="str">
        <f>Input!J70</f>
        <v>415</v>
      </c>
      <c r="T69" s="298" t="str">
        <f>Input!K70</f>
        <v>296</v>
      </c>
      <c r="U69" s="298" t="str">
        <f>Input!L70</f>
        <v>39,3</v>
      </c>
      <c r="V69" s="4" t="str">
        <f>IF(Input!$M70=1,"Spec.","")&amp;IF(Input!$O70=1, "00","")&amp;IF(Input!$P70=1, "/0","")&amp;IF(Input!$Q70=1, "/1","")&amp;IF(Input!$R70=1, "/2","")&amp;IF(Input!$S70=1, "/3","")&amp;IF(Input!$T70=1, "/4","")&amp;IF(Input!$U70=1, "/5","")</f>
        <v>/1</v>
      </c>
      <c r="W69" s="4" t="str">
        <f>IF(Input!$V70=1,"Spec.","")&amp;IF(Input!$W70=1, "/21","")&amp;IF(Input!$X70=1, "/18","")&amp;IF(Input!$Y70=1, "/16","")&amp;IF(Input!$Z70=1, "/14","")&amp;IF(Input!$AA70=1, "/11,5","")&amp;IF(Input!$AB70=1, "/10","")&amp;IF(Input!$AB70=1,"/7,5","")</f>
        <v>/14/11,5</v>
      </c>
      <c r="X69" s="291" t="str">
        <f t="shared" si="21"/>
        <v>1</v>
      </c>
      <c r="Y69" s="4" t="str">
        <f t="shared" si="22"/>
        <v>14/11,5</v>
      </c>
      <c r="Z69" s="4" t="str">
        <f>IF(Input!$M70=1,"Special match","")&amp;IF(Input!$N70=1, "/Without","")&amp;IF(Input!$O70=1, "/SAE-00","")&amp;IF(Input!$P70=1, "/SAE-0","")&amp;IF(Input!$Q70=1, "/SAE-1","")&amp;IF(Input!$R70=1, "/SAE-2","")&amp;IF(Input!$S70=1, "/SAE-3","")&amp;IF(Input!$T70=1, "/SAE-4","")&amp;IF(Input!$U70=1, "/SAE-5","")</f>
        <v>/Without/SAE-1</v>
      </c>
      <c r="AA69" s="4" t="str">
        <f>IF(Input!$V70=1,"Special match","")&amp;IF(Input!$W70=1, "/21 ","")&amp;IF(Input!$X70=1, "/18 ","")&amp;IF(Input!$Y70=1, "/16 ","")&amp;IF(Input!$Z70=1, "/14 ","")&amp;IF(Input!$AA70=1, "/11,5 ","")&amp;IF(Input!$AB70=1, "/10 ","")&amp;IF(Input!$AB70=1, "/7,5","")</f>
        <v xml:space="preserve">/14 /11,5 </v>
      </c>
      <c r="AB69" s="4" t="str">
        <f>IF(Input!$AD70=1,"Rubber wheel coupling","")&amp;IF(Input!$AE70=1, "/Rubber block drive, with alu. ring","")&amp;IF(Input!$AF70=1, "/(High) flexible coupling","")</f>
        <v>/Rubber block drive, with alu. ring</v>
      </c>
      <c r="AC69" s="4" t="str">
        <f>IF(Input!$AG70=1,"Mechanical-joint clutch","")&amp;IF(Input!$AH70=1, "/ Mechanical","")&amp;IF(Input!$AI70=1, "/ Electrical","")&amp;IF(Input!$AJ70=1, "/ Pneumatical","")</f>
        <v>/ Mechanical/ Pneumatical</v>
      </c>
      <c r="AD69" s="291" t="str">
        <f t="shared" si="23"/>
        <v>Without/SAE-1</v>
      </c>
      <c r="AE69" s="4" t="str">
        <f t="shared" si="24"/>
        <v>14 /11,5  inch</v>
      </c>
      <c r="AF69" s="4" t="str">
        <f t="shared" si="25"/>
        <v>Rubber block drive, with alu. ring</v>
      </c>
      <c r="AG69" s="4" t="str">
        <f t="shared" si="26"/>
        <v xml:space="preserve"> Mechanical/ Pneumatical</v>
      </c>
      <c r="AH69" s="4" t="str">
        <f>IF(Input!AK70=1,"Available","Not available")</f>
        <v>Not available</v>
      </c>
      <c r="AI69" s="4" t="str">
        <f>IF(Input!AL70="","",Input!AL70)</f>
        <v/>
      </c>
    </row>
    <row r="70" spans="1:35" x14ac:dyDescent="0.25">
      <c r="A70" s="4" t="str">
        <f>VLOOKUP(Input!A71, Variabelen!$A$2:$B$7,2,FALSE)</f>
        <v>MEDIUM/HEAVY DUTY GEARBOX</v>
      </c>
      <c r="B70" s="284" t="str">
        <f>Input!B71</f>
        <v>HCD138</v>
      </c>
      <c r="C70" s="4" t="str">
        <f>IF(Input!C71="","",Input!C71)</f>
        <v/>
      </c>
      <c r="D70" s="297">
        <f>Input!F71</f>
        <v>5.63</v>
      </c>
      <c r="E70" s="298">
        <f>Input!G71</f>
        <v>0.15</v>
      </c>
      <c r="F70" s="4">
        <f>Input!D71</f>
        <v>1000</v>
      </c>
      <c r="G70" s="298">
        <f>Input!E71</f>
        <v>2500</v>
      </c>
      <c r="H70" s="298" t="str">
        <f t="shared" si="17"/>
        <v>1000-2500</v>
      </c>
      <c r="I70" s="298">
        <f t="shared" si="18"/>
        <v>1800</v>
      </c>
      <c r="J70" s="298">
        <f t="shared" si="19"/>
        <v>270</v>
      </c>
      <c r="K70" s="298">
        <f t="shared" si="20"/>
        <v>375</v>
      </c>
      <c r="L70" s="290" t="str">
        <f t="shared" si="16"/>
        <v/>
      </c>
      <c r="M70" s="290">
        <f t="shared" si="16"/>
        <v>180</v>
      </c>
      <c r="N70" s="290">
        <f t="shared" si="16"/>
        <v>225</v>
      </c>
      <c r="O70" s="290">
        <f t="shared" si="16"/>
        <v>270</v>
      </c>
      <c r="P70" s="290">
        <f t="shared" si="16"/>
        <v>315</v>
      </c>
      <c r="Q70" s="290">
        <f t="shared" si="16"/>
        <v>375</v>
      </c>
      <c r="R70" s="298" t="str">
        <f>Input!I71</f>
        <v>494x800x870</v>
      </c>
      <c r="S70" s="298" t="str">
        <f>Input!J71</f>
        <v>415</v>
      </c>
      <c r="T70" s="298" t="str">
        <f>Input!K71</f>
        <v>296</v>
      </c>
      <c r="U70" s="298" t="str">
        <f>Input!L71</f>
        <v>39,3</v>
      </c>
      <c r="V70" s="4" t="str">
        <f>IF(Input!$M71=1,"Spec.","")&amp;IF(Input!$O71=1, "00","")&amp;IF(Input!$P71=1, "/0","")&amp;IF(Input!$Q71=1, "/1","")&amp;IF(Input!$R71=1, "/2","")&amp;IF(Input!$S71=1, "/3","")&amp;IF(Input!$T71=1, "/4","")&amp;IF(Input!$U71=1, "/5","")</f>
        <v>/1</v>
      </c>
      <c r="W70" s="4" t="str">
        <f>IF(Input!$V71=1,"Spec.","")&amp;IF(Input!$W71=1, "/21","")&amp;IF(Input!$X71=1, "/18","")&amp;IF(Input!$Y71=1, "/16","")&amp;IF(Input!$Z71=1, "/14","")&amp;IF(Input!$AA71=1, "/11,5","")&amp;IF(Input!$AB71=1, "/10","")&amp;IF(Input!$AB71=1,"/7,5","")</f>
        <v>/14/11,5</v>
      </c>
      <c r="X70" s="291" t="str">
        <f t="shared" si="21"/>
        <v>1</v>
      </c>
      <c r="Y70" s="4" t="str">
        <f t="shared" si="22"/>
        <v>14/11,5</v>
      </c>
      <c r="Z70" s="4" t="str">
        <f>IF(Input!$M71=1,"Special match","")&amp;IF(Input!$N71=1, "/Without","")&amp;IF(Input!$O71=1, "/SAE-00","")&amp;IF(Input!$P71=1, "/SAE-0","")&amp;IF(Input!$Q71=1, "/SAE-1","")&amp;IF(Input!$R71=1, "/SAE-2","")&amp;IF(Input!$S71=1, "/SAE-3","")&amp;IF(Input!$T71=1, "/SAE-4","")&amp;IF(Input!$U71=1, "/SAE-5","")</f>
        <v>/Without/SAE-1</v>
      </c>
      <c r="AA70" s="4" t="str">
        <f>IF(Input!$V71=1,"Special match","")&amp;IF(Input!$W71=1, "/21 ","")&amp;IF(Input!$X71=1, "/18 ","")&amp;IF(Input!$Y71=1, "/16 ","")&amp;IF(Input!$Z71=1, "/14 ","")&amp;IF(Input!$AA71=1, "/11,5 ","")&amp;IF(Input!$AB71=1, "/10 ","")&amp;IF(Input!$AB71=1, "/7,5","")</f>
        <v xml:space="preserve">/14 /11,5 </v>
      </c>
      <c r="AB70" s="4" t="str">
        <f>IF(Input!$AD71=1,"Rubber wheel coupling","")&amp;IF(Input!$AE71=1, "/Rubber block drive, with alu. ring","")&amp;IF(Input!$AF71=1, "/(High) flexible coupling","")</f>
        <v>/Rubber block drive, with alu. ring</v>
      </c>
      <c r="AC70" s="4" t="str">
        <f>IF(Input!$AG71=1,"Mechanical-joint clutch","")&amp;IF(Input!$AH71=1, "/ Mechanical","")&amp;IF(Input!$AI71=1, "/ Electrical","")&amp;IF(Input!$AJ71=1, "/ Pneumatical","")</f>
        <v>/ Mechanical/ Pneumatical</v>
      </c>
      <c r="AD70" s="291" t="str">
        <f t="shared" si="23"/>
        <v>Without/SAE-1</v>
      </c>
      <c r="AE70" s="4" t="str">
        <f t="shared" si="24"/>
        <v>14 /11,5  inch</v>
      </c>
      <c r="AF70" s="4" t="str">
        <f t="shared" si="25"/>
        <v>Rubber block drive, with alu. ring</v>
      </c>
      <c r="AG70" s="4" t="str">
        <f t="shared" si="26"/>
        <v xml:space="preserve"> Mechanical/ Pneumatical</v>
      </c>
      <c r="AH70" s="4" t="str">
        <f>IF(Input!AK71=1,"Available","Not available")</f>
        <v>Not available</v>
      </c>
      <c r="AI70" s="4" t="str">
        <f>IF(Input!AL71="","",Input!AL71)</f>
        <v/>
      </c>
    </row>
    <row r="71" spans="1:35" x14ac:dyDescent="0.25">
      <c r="A71" s="4" t="str">
        <f>VLOOKUP(Input!A72, Variabelen!$A$2:$B$7,2,FALSE)</f>
        <v>MEDIUM/HEAVY DUTY GEARBOX</v>
      </c>
      <c r="B71" s="284" t="str">
        <f>Input!B72</f>
        <v>HCD138</v>
      </c>
      <c r="C71" s="4" t="str">
        <f>IF(Input!C72="","",Input!C72)</f>
        <v/>
      </c>
      <c r="D71" s="297">
        <f>Input!F72</f>
        <v>6.06</v>
      </c>
      <c r="E71" s="298">
        <f>Input!G72</f>
        <v>0.13500000000000001</v>
      </c>
      <c r="F71" s="4">
        <f>Input!D72</f>
        <v>1000</v>
      </c>
      <c r="G71" s="298">
        <f>Input!E72</f>
        <v>2500</v>
      </c>
      <c r="H71" s="298" t="str">
        <f t="shared" si="17"/>
        <v>1000-2500</v>
      </c>
      <c r="I71" s="298">
        <f t="shared" si="18"/>
        <v>1800</v>
      </c>
      <c r="J71" s="298">
        <f t="shared" si="19"/>
        <v>243.00000000000003</v>
      </c>
      <c r="K71" s="298">
        <f t="shared" si="20"/>
        <v>337.5</v>
      </c>
      <c r="L71" s="290" t="str">
        <f t="shared" si="16"/>
        <v/>
      </c>
      <c r="M71" s="290">
        <f t="shared" si="16"/>
        <v>162</v>
      </c>
      <c r="N71" s="290">
        <f t="shared" si="16"/>
        <v>202.5</v>
      </c>
      <c r="O71" s="290">
        <f t="shared" si="16"/>
        <v>243.00000000000003</v>
      </c>
      <c r="P71" s="290">
        <f t="shared" si="16"/>
        <v>283.5</v>
      </c>
      <c r="Q71" s="290">
        <f t="shared" si="16"/>
        <v>337.5</v>
      </c>
      <c r="R71" s="298" t="str">
        <f>Input!I72</f>
        <v>494x800x870</v>
      </c>
      <c r="S71" s="298" t="str">
        <f>Input!J72</f>
        <v>415</v>
      </c>
      <c r="T71" s="298" t="str">
        <f>Input!K72</f>
        <v>296</v>
      </c>
      <c r="U71" s="298" t="str">
        <f>Input!L72</f>
        <v>39,3</v>
      </c>
      <c r="V71" s="4" t="str">
        <f>IF(Input!$M72=1,"Spec.","")&amp;IF(Input!$O72=1, "00","")&amp;IF(Input!$P72=1, "/0","")&amp;IF(Input!$Q72=1, "/1","")&amp;IF(Input!$R72=1, "/2","")&amp;IF(Input!$S72=1, "/3","")&amp;IF(Input!$T72=1, "/4","")&amp;IF(Input!$U72=1, "/5","")</f>
        <v>/1</v>
      </c>
      <c r="W71" s="4" t="str">
        <f>IF(Input!$V72=1,"Spec.","")&amp;IF(Input!$W72=1, "/21","")&amp;IF(Input!$X72=1, "/18","")&amp;IF(Input!$Y72=1, "/16","")&amp;IF(Input!$Z72=1, "/14","")&amp;IF(Input!$AA72=1, "/11,5","")&amp;IF(Input!$AB72=1, "/10","")&amp;IF(Input!$AB72=1,"/7,5","")</f>
        <v>/14/11,5</v>
      </c>
      <c r="X71" s="291" t="str">
        <f t="shared" si="21"/>
        <v>1</v>
      </c>
      <c r="Y71" s="4" t="str">
        <f t="shared" si="22"/>
        <v>14/11,5</v>
      </c>
      <c r="Z71" s="4" t="str">
        <f>IF(Input!$M72=1,"Special match","")&amp;IF(Input!$N72=1, "/Without","")&amp;IF(Input!$O72=1, "/SAE-00","")&amp;IF(Input!$P72=1, "/SAE-0","")&amp;IF(Input!$Q72=1, "/SAE-1","")&amp;IF(Input!$R72=1, "/SAE-2","")&amp;IF(Input!$S72=1, "/SAE-3","")&amp;IF(Input!$T72=1, "/SAE-4","")&amp;IF(Input!$U72=1, "/SAE-5","")</f>
        <v>/Without/SAE-1</v>
      </c>
      <c r="AA71" s="4" t="str">
        <f>IF(Input!$V72=1,"Special match","")&amp;IF(Input!$W72=1, "/21 ","")&amp;IF(Input!$X72=1, "/18 ","")&amp;IF(Input!$Y72=1, "/16 ","")&amp;IF(Input!$Z72=1, "/14 ","")&amp;IF(Input!$AA72=1, "/11,5 ","")&amp;IF(Input!$AB72=1, "/10 ","")&amp;IF(Input!$AB72=1, "/7,5","")</f>
        <v xml:space="preserve">/14 /11,5 </v>
      </c>
      <c r="AB71" s="4" t="str">
        <f>IF(Input!$AD72=1,"Rubber wheel coupling","")&amp;IF(Input!$AE72=1, "/Rubber block drive, with alu. ring","")&amp;IF(Input!$AF72=1, "/(High) flexible coupling","")</f>
        <v>/Rubber block drive, with alu. ring</v>
      </c>
      <c r="AC71" s="4" t="str">
        <f>IF(Input!$AG72=1,"Mechanical-joint clutch","")&amp;IF(Input!$AH72=1, "/ Mechanical","")&amp;IF(Input!$AI72=1, "/ Electrical","")&amp;IF(Input!$AJ72=1, "/ Pneumatical","")</f>
        <v>/ Mechanical/ Pneumatical</v>
      </c>
      <c r="AD71" s="291" t="str">
        <f t="shared" si="23"/>
        <v>Without/SAE-1</v>
      </c>
      <c r="AE71" s="4" t="str">
        <f t="shared" si="24"/>
        <v>14 /11,5  inch</v>
      </c>
      <c r="AF71" s="4" t="str">
        <f t="shared" si="25"/>
        <v>Rubber block drive, with alu. ring</v>
      </c>
      <c r="AG71" s="4" t="str">
        <f t="shared" si="26"/>
        <v xml:space="preserve"> Mechanical/ Pneumatical</v>
      </c>
      <c r="AH71" s="4" t="str">
        <f>IF(Input!AK72=1,"Available","Not available")</f>
        <v>Not available</v>
      </c>
      <c r="AI71" s="4" t="str">
        <f>IF(Input!AL72="","",Input!AL72)</f>
        <v/>
      </c>
    </row>
    <row r="72" spans="1:35" x14ac:dyDescent="0.25">
      <c r="A72" s="4" t="str">
        <f>VLOOKUP(Input!A73, Variabelen!$A$2:$B$7,2,FALSE)</f>
        <v>MEDIUM/HEAVY DUTY GEARBOX</v>
      </c>
      <c r="B72" s="284" t="str">
        <f>Input!B73</f>
        <v>HCD138</v>
      </c>
      <c r="C72" s="4" t="str">
        <f>IF(Input!C73="","",Input!C73)</f>
        <v/>
      </c>
      <c r="D72" s="297">
        <f>Input!F73</f>
        <v>6.47</v>
      </c>
      <c r="E72" s="298">
        <f>Input!G73</f>
        <v>0.126</v>
      </c>
      <c r="F72" s="4">
        <f>Input!D73</f>
        <v>1000</v>
      </c>
      <c r="G72" s="298">
        <f>Input!E73</f>
        <v>2500</v>
      </c>
      <c r="H72" s="298" t="str">
        <f t="shared" si="17"/>
        <v>1000-2500</v>
      </c>
      <c r="I72" s="298">
        <f t="shared" si="18"/>
        <v>1800</v>
      </c>
      <c r="J72" s="298">
        <f t="shared" si="19"/>
        <v>226.8</v>
      </c>
      <c r="K72" s="298">
        <f t="shared" si="20"/>
        <v>315</v>
      </c>
      <c r="L72" s="290" t="str">
        <f t="shared" ref="L72:Q81" si="27">IF(AND(L$1&gt;=$F72,L$1&lt;=$G72),L$1*$E72,"")</f>
        <v/>
      </c>
      <c r="M72" s="290">
        <f t="shared" si="27"/>
        <v>151.19999999999999</v>
      </c>
      <c r="N72" s="290">
        <f t="shared" si="27"/>
        <v>189</v>
      </c>
      <c r="O72" s="290">
        <f t="shared" si="27"/>
        <v>226.8</v>
      </c>
      <c r="P72" s="290">
        <f t="shared" si="27"/>
        <v>264.60000000000002</v>
      </c>
      <c r="Q72" s="290">
        <f t="shared" si="27"/>
        <v>315</v>
      </c>
      <c r="R72" s="298" t="str">
        <f>Input!I73</f>
        <v>494x800x870</v>
      </c>
      <c r="S72" s="298" t="str">
        <f>Input!J73</f>
        <v>415</v>
      </c>
      <c r="T72" s="298" t="str">
        <f>Input!K73</f>
        <v>296</v>
      </c>
      <c r="U72" s="298" t="str">
        <f>Input!L73</f>
        <v>39,3</v>
      </c>
      <c r="V72" s="4" t="str">
        <f>IF(Input!$M73=1,"Spec.","")&amp;IF(Input!$O73=1, "00","")&amp;IF(Input!$P73=1, "/0","")&amp;IF(Input!$Q73=1, "/1","")&amp;IF(Input!$R73=1, "/2","")&amp;IF(Input!$S73=1, "/3","")&amp;IF(Input!$T73=1, "/4","")&amp;IF(Input!$U73=1, "/5","")</f>
        <v>/1</v>
      </c>
      <c r="W72" s="4" t="str">
        <f>IF(Input!$V73=1,"Spec.","")&amp;IF(Input!$W73=1, "/21","")&amp;IF(Input!$X73=1, "/18","")&amp;IF(Input!$Y73=1, "/16","")&amp;IF(Input!$Z73=1, "/14","")&amp;IF(Input!$AA73=1, "/11,5","")&amp;IF(Input!$AB73=1, "/10","")&amp;IF(Input!$AB73=1,"/7,5","")</f>
        <v>/14/11,5</v>
      </c>
      <c r="X72" s="291" t="str">
        <f t="shared" si="21"/>
        <v>1</v>
      </c>
      <c r="Y72" s="4" t="str">
        <f t="shared" si="22"/>
        <v>14/11,5</v>
      </c>
      <c r="Z72" s="4" t="str">
        <f>IF(Input!$M73=1,"Special match","")&amp;IF(Input!$N73=1, "/Without","")&amp;IF(Input!$O73=1, "/SAE-00","")&amp;IF(Input!$P73=1, "/SAE-0","")&amp;IF(Input!$Q73=1, "/SAE-1","")&amp;IF(Input!$R73=1, "/SAE-2","")&amp;IF(Input!$S73=1, "/SAE-3","")&amp;IF(Input!$T73=1, "/SAE-4","")&amp;IF(Input!$U73=1, "/SAE-5","")</f>
        <v>/Without/SAE-1</v>
      </c>
      <c r="AA72" s="4" t="str">
        <f>IF(Input!$V73=1,"Special match","")&amp;IF(Input!$W73=1, "/21 ","")&amp;IF(Input!$X73=1, "/18 ","")&amp;IF(Input!$Y73=1, "/16 ","")&amp;IF(Input!$Z73=1, "/14 ","")&amp;IF(Input!$AA73=1, "/11,5 ","")&amp;IF(Input!$AB73=1, "/10 ","")&amp;IF(Input!$AB73=1, "/7,5","")</f>
        <v xml:space="preserve">/14 /11,5 </v>
      </c>
      <c r="AB72" s="4" t="str">
        <f>IF(Input!$AD73=1,"Rubber wheel coupling","")&amp;IF(Input!$AE73=1, "/Rubber block drive, with alu. ring","")&amp;IF(Input!$AF73=1, "/(High) flexible coupling","")</f>
        <v>/Rubber block drive, with alu. ring</v>
      </c>
      <c r="AC72" s="4" t="str">
        <f>IF(Input!$AG73=1,"Mechanical-joint clutch","")&amp;IF(Input!$AH73=1, "/ Mechanical","")&amp;IF(Input!$AI73=1, "/ Electrical","")&amp;IF(Input!$AJ73=1, "/ Pneumatical","")</f>
        <v>/ Mechanical/ Pneumatical</v>
      </c>
      <c r="AD72" s="291" t="str">
        <f t="shared" si="23"/>
        <v>Without/SAE-1</v>
      </c>
      <c r="AE72" s="4" t="str">
        <f t="shared" si="24"/>
        <v>14 /11,5  inch</v>
      </c>
      <c r="AF72" s="4" t="str">
        <f t="shared" si="25"/>
        <v>Rubber block drive, with alu. ring</v>
      </c>
      <c r="AG72" s="4" t="str">
        <f t="shared" si="26"/>
        <v xml:space="preserve"> Mechanical/ Pneumatical</v>
      </c>
      <c r="AH72" s="4" t="str">
        <f>IF(Input!AK73=1,"Available","Not available")</f>
        <v>Not available</v>
      </c>
      <c r="AI72" s="4" t="str">
        <f>IF(Input!AL73="","",Input!AL73)</f>
        <v/>
      </c>
    </row>
    <row r="73" spans="1:35" x14ac:dyDescent="0.25">
      <c r="A73" s="4" t="str">
        <f>VLOOKUP(Input!A74, Variabelen!$A$2:$B$7,2,FALSE)</f>
        <v>MEDIUM/HEAVY DUTY GEARBOX</v>
      </c>
      <c r="B73" s="284" t="str">
        <f>Input!B74</f>
        <v>MB242</v>
      </c>
      <c r="C73" s="4" t="str">
        <f>IF(Input!C74="","",Input!C74)</f>
        <v/>
      </c>
      <c r="D73" s="297">
        <f>Input!F74</f>
        <v>2</v>
      </c>
      <c r="E73" s="298">
        <f>Input!G74</f>
        <v>0.14000000000000001</v>
      </c>
      <c r="F73" s="4">
        <f>Input!D74</f>
        <v>1000</v>
      </c>
      <c r="G73" s="298">
        <f>Input!E74</f>
        <v>2500</v>
      </c>
      <c r="H73" s="298" t="str">
        <f t="shared" si="17"/>
        <v>1000-2500</v>
      </c>
      <c r="I73" s="298">
        <f t="shared" si="18"/>
        <v>1800</v>
      </c>
      <c r="J73" s="298">
        <f t="shared" si="19"/>
        <v>252.00000000000003</v>
      </c>
      <c r="K73" s="298">
        <f t="shared" si="20"/>
        <v>350.00000000000006</v>
      </c>
      <c r="L73" s="290" t="str">
        <f t="shared" si="27"/>
        <v/>
      </c>
      <c r="M73" s="290">
        <f t="shared" si="27"/>
        <v>168.00000000000003</v>
      </c>
      <c r="N73" s="290">
        <f t="shared" si="27"/>
        <v>210.00000000000003</v>
      </c>
      <c r="O73" s="290">
        <f t="shared" si="27"/>
        <v>252.00000000000003</v>
      </c>
      <c r="P73" s="290">
        <f t="shared" si="27"/>
        <v>294</v>
      </c>
      <c r="Q73" s="290">
        <f t="shared" si="27"/>
        <v>350.00000000000006</v>
      </c>
      <c r="R73" s="298" t="str">
        <f>Input!I74</f>
        <v>422x744x763</v>
      </c>
      <c r="S73" s="298" t="str">
        <f>Input!J74</f>
        <v>385</v>
      </c>
      <c r="T73" s="298" t="str">
        <f>Input!K74</f>
        <v>242</v>
      </c>
      <c r="U73" s="298" t="str">
        <f>Input!L74</f>
        <v>30</v>
      </c>
      <c r="V73" s="4" t="str">
        <f>IF(Input!$M74=1,"Spec.","")&amp;IF(Input!$O74=1, "00","")&amp;IF(Input!$P74=1, "/0","")&amp;IF(Input!$Q74=1, "/1","")&amp;IF(Input!$R74=1, "/2","")&amp;IF(Input!$S74=1, "/3","")&amp;IF(Input!$T74=1, "/4","")&amp;IF(Input!$U74=1, "/5","")</f>
        <v>/1/2</v>
      </c>
      <c r="W73" s="4" t="str">
        <f>IF(Input!$V74=1,"Spec.","")&amp;IF(Input!$W74=1, "/21","")&amp;IF(Input!$X74=1, "/18","")&amp;IF(Input!$Y74=1, "/16","")&amp;IF(Input!$Z74=1, "/14","")&amp;IF(Input!$AA74=1, "/11,5","")&amp;IF(Input!$AB74=1, "/10","")&amp;IF(Input!$AB74=1,"/7,5","")</f>
        <v>/14/11,5</v>
      </c>
      <c r="X73" s="291" t="str">
        <f t="shared" si="21"/>
        <v>1/2</v>
      </c>
      <c r="Y73" s="4" t="str">
        <f t="shared" si="22"/>
        <v>14/11,5</v>
      </c>
      <c r="Z73" s="4" t="str">
        <f>IF(Input!$M74=1,"Special match","")&amp;IF(Input!$N74=1, "/Without","")&amp;IF(Input!$O74=1, "/SAE-00","")&amp;IF(Input!$P74=1, "/SAE-0","")&amp;IF(Input!$Q74=1, "/SAE-1","")&amp;IF(Input!$R74=1, "/SAE-2","")&amp;IF(Input!$S74=1, "/SAE-3","")&amp;IF(Input!$T74=1, "/SAE-4","")&amp;IF(Input!$U74=1, "/SAE-5","")</f>
        <v>/Without/SAE-1/SAE-2</v>
      </c>
      <c r="AA73" s="4" t="str">
        <f>IF(Input!$V74=1,"Special match","")&amp;IF(Input!$W74=1, "/21 ","")&amp;IF(Input!$X74=1, "/18 ","")&amp;IF(Input!$Y74=1, "/16 ","")&amp;IF(Input!$Z74=1, "/14 ","")&amp;IF(Input!$AA74=1, "/11,5 ","")&amp;IF(Input!$AB74=1, "/10 ","")&amp;IF(Input!$AB74=1, "/7,5","")</f>
        <v xml:space="preserve">/14 /11,5 </v>
      </c>
      <c r="AB73" s="4" t="str">
        <f>IF(Input!$AD74=1,"Rubber wheel coupling","")&amp;IF(Input!$AE74=1, "/Rubber block drive, with alu. ring","")&amp;IF(Input!$AF74=1, "/(High) flexible coupling","")</f>
        <v>/Rubber block drive, with alu. ring</v>
      </c>
      <c r="AC73" s="4" t="str">
        <f>IF(Input!$AG74=1,"Mechanical-joint clutch","")&amp;IF(Input!$AH74=1, "/ Mechanical","")&amp;IF(Input!$AI74=1, "/ Electrical","")&amp;IF(Input!$AJ74=1, "/ Pneumatical","")</f>
        <v>/ Mechanical/ Electrical</v>
      </c>
      <c r="AD73" s="291" t="str">
        <f t="shared" si="23"/>
        <v>Without/SAE-1/SAE-2</v>
      </c>
      <c r="AE73" s="4" t="str">
        <f t="shared" si="24"/>
        <v>14 /11,5  inch</v>
      </c>
      <c r="AF73" s="4" t="str">
        <f t="shared" si="25"/>
        <v>Rubber block drive, with alu. ring</v>
      </c>
      <c r="AG73" s="4" t="str">
        <f t="shared" si="26"/>
        <v xml:space="preserve"> Mechanical/ Electrical</v>
      </c>
      <c r="AH73" s="4" t="str">
        <f>IF(Input!AK74=1,"Available","Not available")</f>
        <v>Not available</v>
      </c>
      <c r="AI73" s="4" t="str">
        <f>IF(Input!AL74="","",Input!AL74)</f>
        <v/>
      </c>
    </row>
    <row r="74" spans="1:35" x14ac:dyDescent="0.25">
      <c r="A74" s="4" t="str">
        <f>VLOOKUP(Input!A75, Variabelen!$A$2:$B$7,2,FALSE)</f>
        <v>MEDIUM/HEAVY DUTY GEARBOX</v>
      </c>
      <c r="B74" s="284" t="str">
        <f>Input!B75</f>
        <v>MB242</v>
      </c>
      <c r="C74" s="4" t="str">
        <f>IF(Input!C75="","",Input!C75)</f>
        <v/>
      </c>
      <c r="D74" s="297">
        <f>Input!F75</f>
        <v>2.54</v>
      </c>
      <c r="E74" s="298">
        <f>Input!G75</f>
        <v>0.14000000000000001</v>
      </c>
      <c r="F74" s="4">
        <f>Input!D75</f>
        <v>1000</v>
      </c>
      <c r="G74" s="298">
        <f>Input!E75</f>
        <v>2500</v>
      </c>
      <c r="H74" s="298" t="str">
        <f t="shared" si="17"/>
        <v>1000-2500</v>
      </c>
      <c r="I74" s="298">
        <f t="shared" si="18"/>
        <v>1800</v>
      </c>
      <c r="J74" s="298">
        <f t="shared" si="19"/>
        <v>252.00000000000003</v>
      </c>
      <c r="K74" s="298">
        <f t="shared" si="20"/>
        <v>350.00000000000006</v>
      </c>
      <c r="L74" s="290" t="str">
        <f t="shared" si="27"/>
        <v/>
      </c>
      <c r="M74" s="290">
        <f t="shared" si="27"/>
        <v>168.00000000000003</v>
      </c>
      <c r="N74" s="290">
        <f t="shared" si="27"/>
        <v>210.00000000000003</v>
      </c>
      <c r="O74" s="290">
        <f t="shared" si="27"/>
        <v>252.00000000000003</v>
      </c>
      <c r="P74" s="290">
        <f t="shared" si="27"/>
        <v>294</v>
      </c>
      <c r="Q74" s="290">
        <f t="shared" si="27"/>
        <v>350.00000000000006</v>
      </c>
      <c r="R74" s="298" t="str">
        <f>Input!I75</f>
        <v>422x744x763</v>
      </c>
      <c r="S74" s="298" t="str">
        <f>Input!J75</f>
        <v>385</v>
      </c>
      <c r="T74" s="298" t="str">
        <f>Input!K75</f>
        <v>242</v>
      </c>
      <c r="U74" s="298" t="str">
        <f>Input!L75</f>
        <v>30</v>
      </c>
      <c r="V74" s="4" t="str">
        <f>IF(Input!$M75=1,"Spec.","")&amp;IF(Input!$O75=1, "00","")&amp;IF(Input!$P75=1, "/0","")&amp;IF(Input!$Q75=1, "/1","")&amp;IF(Input!$R75=1, "/2","")&amp;IF(Input!$S75=1, "/3","")&amp;IF(Input!$T75=1, "/4","")&amp;IF(Input!$U75=1, "/5","")</f>
        <v>/1/2</v>
      </c>
      <c r="W74" s="4" t="str">
        <f>IF(Input!$V75=1,"Spec.","")&amp;IF(Input!$W75=1, "/21","")&amp;IF(Input!$X75=1, "/18","")&amp;IF(Input!$Y75=1, "/16","")&amp;IF(Input!$Z75=1, "/14","")&amp;IF(Input!$AA75=1, "/11,5","")&amp;IF(Input!$AB75=1, "/10","")&amp;IF(Input!$AB75=1,"/7,5","")</f>
        <v>/14/11,5</v>
      </c>
      <c r="X74" s="291" t="str">
        <f t="shared" si="21"/>
        <v>1/2</v>
      </c>
      <c r="Y74" s="4" t="str">
        <f t="shared" si="22"/>
        <v>14/11,5</v>
      </c>
      <c r="Z74" s="4" t="str">
        <f>IF(Input!$M75=1,"Special match","")&amp;IF(Input!$N75=1, "/Without","")&amp;IF(Input!$O75=1, "/SAE-00","")&amp;IF(Input!$P75=1, "/SAE-0","")&amp;IF(Input!$Q75=1, "/SAE-1","")&amp;IF(Input!$R75=1, "/SAE-2","")&amp;IF(Input!$S75=1, "/SAE-3","")&amp;IF(Input!$T75=1, "/SAE-4","")&amp;IF(Input!$U75=1, "/SAE-5","")</f>
        <v>/Without/SAE-1/SAE-2</v>
      </c>
      <c r="AA74" s="4" t="str">
        <f>IF(Input!$V75=1,"Special match","")&amp;IF(Input!$W75=1, "/21 ","")&amp;IF(Input!$X75=1, "/18 ","")&amp;IF(Input!$Y75=1, "/16 ","")&amp;IF(Input!$Z75=1, "/14 ","")&amp;IF(Input!$AA75=1, "/11,5 ","")&amp;IF(Input!$AB75=1, "/10 ","")&amp;IF(Input!$AB75=1, "/7,5","")</f>
        <v xml:space="preserve">/14 /11,5 </v>
      </c>
      <c r="AB74" s="4" t="str">
        <f>IF(Input!$AD75=1,"Rubber wheel coupling","")&amp;IF(Input!$AE75=1, "/Rubber block drive, with alu. ring","")&amp;IF(Input!$AF75=1, "/(High) flexible coupling","")</f>
        <v>/Rubber block drive, with alu. ring</v>
      </c>
      <c r="AC74" s="4" t="str">
        <f>IF(Input!$AG75=1,"Mechanical-joint clutch","")&amp;IF(Input!$AH75=1, "/ Mechanical","")&amp;IF(Input!$AI75=1, "/ Electrical","")&amp;IF(Input!$AJ75=1, "/ Pneumatical","")</f>
        <v>/ Mechanical/ Electrical</v>
      </c>
      <c r="AD74" s="291" t="str">
        <f t="shared" si="23"/>
        <v>Without/SAE-1/SAE-2</v>
      </c>
      <c r="AE74" s="4" t="str">
        <f t="shared" si="24"/>
        <v>14 /11,5  inch</v>
      </c>
      <c r="AF74" s="4" t="str">
        <f t="shared" si="25"/>
        <v>Rubber block drive, with alu. ring</v>
      </c>
      <c r="AG74" s="4" t="str">
        <f t="shared" si="26"/>
        <v xml:space="preserve"> Mechanical/ Electrical</v>
      </c>
      <c r="AH74" s="4" t="str">
        <f>IF(Input!AK75=1,"Available","Not available")</f>
        <v>Not available</v>
      </c>
      <c r="AI74" s="4" t="str">
        <f>IF(Input!AL75="","",Input!AL75)</f>
        <v/>
      </c>
    </row>
    <row r="75" spans="1:35" x14ac:dyDescent="0.25">
      <c r="A75" s="4" t="str">
        <f>VLOOKUP(Input!A76, Variabelen!$A$2:$B$7,2,FALSE)</f>
        <v>MEDIUM/HEAVY DUTY GEARBOX</v>
      </c>
      <c r="B75" s="284" t="str">
        <f>Input!B76</f>
        <v>MB242</v>
      </c>
      <c r="C75" s="4" t="str">
        <f>IF(Input!C76="","",Input!C76)</f>
        <v/>
      </c>
      <c r="D75" s="297">
        <f>Input!F76</f>
        <v>3.04</v>
      </c>
      <c r="E75" s="298">
        <f>Input!G76</f>
        <v>0.14000000000000001</v>
      </c>
      <c r="F75" s="4">
        <f>Input!D76</f>
        <v>1000</v>
      </c>
      <c r="G75" s="298">
        <f>Input!E76</f>
        <v>2500</v>
      </c>
      <c r="H75" s="298" t="str">
        <f t="shared" si="17"/>
        <v>1000-2500</v>
      </c>
      <c r="I75" s="298">
        <f t="shared" si="18"/>
        <v>1800</v>
      </c>
      <c r="J75" s="298">
        <f t="shared" si="19"/>
        <v>252.00000000000003</v>
      </c>
      <c r="K75" s="298">
        <f t="shared" si="20"/>
        <v>350.00000000000006</v>
      </c>
      <c r="L75" s="290" t="str">
        <f t="shared" si="27"/>
        <v/>
      </c>
      <c r="M75" s="290">
        <f t="shared" si="27"/>
        <v>168.00000000000003</v>
      </c>
      <c r="N75" s="290">
        <f t="shared" si="27"/>
        <v>210.00000000000003</v>
      </c>
      <c r="O75" s="290">
        <f t="shared" si="27"/>
        <v>252.00000000000003</v>
      </c>
      <c r="P75" s="290">
        <f t="shared" si="27"/>
        <v>294</v>
      </c>
      <c r="Q75" s="290">
        <f t="shared" si="27"/>
        <v>350.00000000000006</v>
      </c>
      <c r="R75" s="298" t="str">
        <f>Input!I76</f>
        <v>422x744x763</v>
      </c>
      <c r="S75" s="298" t="str">
        <f>Input!J76</f>
        <v>385</v>
      </c>
      <c r="T75" s="298" t="str">
        <f>Input!K76</f>
        <v>242</v>
      </c>
      <c r="U75" s="298" t="str">
        <f>Input!L76</f>
        <v>30</v>
      </c>
      <c r="V75" s="4" t="str">
        <f>IF(Input!$M76=1,"Spec.","")&amp;IF(Input!$O76=1, "00","")&amp;IF(Input!$P76=1, "/0","")&amp;IF(Input!$Q76=1, "/1","")&amp;IF(Input!$R76=1, "/2","")&amp;IF(Input!$S76=1, "/3","")&amp;IF(Input!$T76=1, "/4","")&amp;IF(Input!$U76=1, "/5","")</f>
        <v>/1/2</v>
      </c>
      <c r="W75" s="4" t="str">
        <f>IF(Input!$V76=1,"Spec.","")&amp;IF(Input!$W76=1, "/21","")&amp;IF(Input!$X76=1, "/18","")&amp;IF(Input!$Y76=1, "/16","")&amp;IF(Input!$Z76=1, "/14","")&amp;IF(Input!$AA76=1, "/11,5","")&amp;IF(Input!$AB76=1, "/10","")&amp;IF(Input!$AB76=1,"/7,5","")</f>
        <v>/14/11,5</v>
      </c>
      <c r="X75" s="291" t="str">
        <f t="shared" si="21"/>
        <v>1/2</v>
      </c>
      <c r="Y75" s="4" t="str">
        <f t="shared" si="22"/>
        <v>14/11,5</v>
      </c>
      <c r="Z75" s="4" t="str">
        <f>IF(Input!$M76=1,"Special match","")&amp;IF(Input!$N76=1, "/Without","")&amp;IF(Input!$O76=1, "/SAE-00","")&amp;IF(Input!$P76=1, "/SAE-0","")&amp;IF(Input!$Q76=1, "/SAE-1","")&amp;IF(Input!$R76=1, "/SAE-2","")&amp;IF(Input!$S76=1, "/SAE-3","")&amp;IF(Input!$T76=1, "/SAE-4","")&amp;IF(Input!$U76=1, "/SAE-5","")</f>
        <v>/Without/SAE-1/SAE-2</v>
      </c>
      <c r="AA75" s="4" t="str">
        <f>IF(Input!$V76=1,"Special match","")&amp;IF(Input!$W76=1, "/21 ","")&amp;IF(Input!$X76=1, "/18 ","")&amp;IF(Input!$Y76=1, "/16 ","")&amp;IF(Input!$Z76=1, "/14 ","")&amp;IF(Input!$AA76=1, "/11,5 ","")&amp;IF(Input!$AB76=1, "/10 ","")&amp;IF(Input!$AB76=1, "/7,5","")</f>
        <v xml:space="preserve">/14 /11,5 </v>
      </c>
      <c r="AB75" s="4" t="str">
        <f>IF(Input!$AD76=1,"Rubber wheel coupling","")&amp;IF(Input!$AE76=1, "/Rubber block drive, with alu. ring","")&amp;IF(Input!$AF76=1, "/(High) flexible coupling","")</f>
        <v>/Rubber block drive, with alu. ring</v>
      </c>
      <c r="AC75" s="4" t="str">
        <f>IF(Input!$AG76=1,"Mechanical-joint clutch","")&amp;IF(Input!$AH76=1, "/ Mechanical","")&amp;IF(Input!$AI76=1, "/ Electrical","")&amp;IF(Input!$AJ76=1, "/ Pneumatical","")</f>
        <v>/ Mechanical/ Electrical</v>
      </c>
      <c r="AD75" s="291" t="str">
        <f t="shared" si="23"/>
        <v>Without/SAE-1/SAE-2</v>
      </c>
      <c r="AE75" s="4" t="str">
        <f t="shared" si="24"/>
        <v>14 /11,5  inch</v>
      </c>
      <c r="AF75" s="4" t="str">
        <f t="shared" si="25"/>
        <v>Rubber block drive, with alu. ring</v>
      </c>
      <c r="AG75" s="4" t="str">
        <f t="shared" si="26"/>
        <v xml:space="preserve"> Mechanical/ Electrical</v>
      </c>
      <c r="AH75" s="4" t="str">
        <f>IF(Input!AK76=1,"Available","Not available")</f>
        <v>Not available</v>
      </c>
      <c r="AI75" s="4" t="str">
        <f>IF(Input!AL76="","",Input!AL76)</f>
        <v/>
      </c>
    </row>
    <row r="76" spans="1:35" x14ac:dyDescent="0.25">
      <c r="A76" s="4" t="str">
        <f>VLOOKUP(Input!A77, Variabelen!$A$2:$B$7,2,FALSE)</f>
        <v>MEDIUM/HEAVY DUTY GEARBOX</v>
      </c>
      <c r="B76" s="284" t="str">
        <f>Input!B77</f>
        <v>MB242</v>
      </c>
      <c r="C76" s="4" t="str">
        <f>IF(Input!C77="","",Input!C77)</f>
        <v/>
      </c>
      <c r="D76" s="297">
        <f>Input!F77</f>
        <v>3.52</v>
      </c>
      <c r="E76" s="298">
        <f>Input!G77</f>
        <v>0.14000000000000001</v>
      </c>
      <c r="F76" s="4">
        <f>Input!D77</f>
        <v>1000</v>
      </c>
      <c r="G76" s="298">
        <f>Input!E77</f>
        <v>2500</v>
      </c>
      <c r="H76" s="298" t="str">
        <f t="shared" si="17"/>
        <v>1000-2500</v>
      </c>
      <c r="I76" s="298">
        <f t="shared" si="18"/>
        <v>1800</v>
      </c>
      <c r="J76" s="298">
        <f t="shared" si="19"/>
        <v>252.00000000000003</v>
      </c>
      <c r="K76" s="298">
        <f t="shared" si="20"/>
        <v>350.00000000000006</v>
      </c>
      <c r="L76" s="290" t="str">
        <f t="shared" si="27"/>
        <v/>
      </c>
      <c r="M76" s="290">
        <f t="shared" si="27"/>
        <v>168.00000000000003</v>
      </c>
      <c r="N76" s="290">
        <f t="shared" si="27"/>
        <v>210.00000000000003</v>
      </c>
      <c r="O76" s="290">
        <f t="shared" si="27"/>
        <v>252.00000000000003</v>
      </c>
      <c r="P76" s="290">
        <f t="shared" si="27"/>
        <v>294</v>
      </c>
      <c r="Q76" s="290">
        <f t="shared" si="27"/>
        <v>350.00000000000006</v>
      </c>
      <c r="R76" s="298" t="str">
        <f>Input!I77</f>
        <v>422x744x763</v>
      </c>
      <c r="S76" s="298" t="str">
        <f>Input!J77</f>
        <v>385</v>
      </c>
      <c r="T76" s="298" t="str">
        <f>Input!K77</f>
        <v>242</v>
      </c>
      <c r="U76" s="298" t="str">
        <f>Input!L77</f>
        <v>30</v>
      </c>
      <c r="V76" s="4" t="str">
        <f>IF(Input!$M77=1,"Spec.","")&amp;IF(Input!$O77=1, "00","")&amp;IF(Input!$P77=1, "/0","")&amp;IF(Input!$Q77=1, "/1","")&amp;IF(Input!$R77=1, "/2","")&amp;IF(Input!$S77=1, "/3","")&amp;IF(Input!$T77=1, "/4","")&amp;IF(Input!$U77=1, "/5","")</f>
        <v>/1/2</v>
      </c>
      <c r="W76" s="4" t="str">
        <f>IF(Input!$V77=1,"Spec.","")&amp;IF(Input!$W77=1, "/21","")&amp;IF(Input!$X77=1, "/18","")&amp;IF(Input!$Y77=1, "/16","")&amp;IF(Input!$Z77=1, "/14","")&amp;IF(Input!$AA77=1, "/11,5","")&amp;IF(Input!$AB77=1, "/10","")&amp;IF(Input!$AB77=1,"/7,5","")</f>
        <v>/14/11,5</v>
      </c>
      <c r="X76" s="291" t="str">
        <f t="shared" si="21"/>
        <v>1/2</v>
      </c>
      <c r="Y76" s="4" t="str">
        <f t="shared" si="22"/>
        <v>14/11,5</v>
      </c>
      <c r="Z76" s="4" t="str">
        <f>IF(Input!$M77=1,"Special match","")&amp;IF(Input!$N77=1, "/Without","")&amp;IF(Input!$O77=1, "/SAE-00","")&amp;IF(Input!$P77=1, "/SAE-0","")&amp;IF(Input!$Q77=1, "/SAE-1","")&amp;IF(Input!$R77=1, "/SAE-2","")&amp;IF(Input!$S77=1, "/SAE-3","")&amp;IF(Input!$T77=1, "/SAE-4","")&amp;IF(Input!$U77=1, "/SAE-5","")</f>
        <v>/Without/SAE-1/SAE-2</v>
      </c>
      <c r="AA76" s="4" t="str">
        <f>IF(Input!$V77=1,"Special match","")&amp;IF(Input!$W77=1, "/21 ","")&amp;IF(Input!$X77=1, "/18 ","")&amp;IF(Input!$Y77=1, "/16 ","")&amp;IF(Input!$Z77=1, "/14 ","")&amp;IF(Input!$AA77=1, "/11,5 ","")&amp;IF(Input!$AB77=1, "/10 ","")&amp;IF(Input!$AB77=1, "/7,5","")</f>
        <v xml:space="preserve">/14 /11,5 </v>
      </c>
      <c r="AB76" s="4" t="str">
        <f>IF(Input!$AD77=1,"Rubber wheel coupling","")&amp;IF(Input!$AE77=1, "/Rubber block drive, with alu. ring","")&amp;IF(Input!$AF77=1, "/(High) flexible coupling","")</f>
        <v>/Rubber block drive, with alu. ring</v>
      </c>
      <c r="AC76" s="4" t="str">
        <f>IF(Input!$AG77=1,"Mechanical-joint clutch","")&amp;IF(Input!$AH77=1, "/ Mechanical","")&amp;IF(Input!$AI77=1, "/ Electrical","")&amp;IF(Input!$AJ77=1, "/ Pneumatical","")</f>
        <v>/ Mechanical/ Electrical</v>
      </c>
      <c r="AD76" s="291" t="str">
        <f t="shared" si="23"/>
        <v>Without/SAE-1/SAE-2</v>
      </c>
      <c r="AE76" s="4" t="str">
        <f t="shared" si="24"/>
        <v>14 /11,5  inch</v>
      </c>
      <c r="AF76" s="4" t="str">
        <f t="shared" si="25"/>
        <v>Rubber block drive, with alu. ring</v>
      </c>
      <c r="AG76" s="4" t="str">
        <f t="shared" si="26"/>
        <v xml:space="preserve"> Mechanical/ Electrical</v>
      </c>
      <c r="AH76" s="4" t="str">
        <f>IF(Input!AK77=1,"Available","Not available")</f>
        <v>Not available</v>
      </c>
      <c r="AI76" s="4" t="str">
        <f>IF(Input!AL77="","",Input!AL77)</f>
        <v/>
      </c>
    </row>
    <row r="77" spans="1:35" x14ac:dyDescent="0.25">
      <c r="A77" s="4" t="str">
        <f>VLOOKUP(Input!A78, Variabelen!$A$2:$B$7,2,FALSE)</f>
        <v>MEDIUM/HEAVY DUTY GEARBOX</v>
      </c>
      <c r="B77" s="284" t="str">
        <f>Input!B78</f>
        <v>MB242</v>
      </c>
      <c r="C77" s="4" t="str">
        <f>IF(Input!C78="","",Input!C78)</f>
        <v/>
      </c>
      <c r="D77" s="297">
        <f>Input!F78</f>
        <v>3.95</v>
      </c>
      <c r="E77" s="298">
        <f>Input!G78</f>
        <v>0.14000000000000001</v>
      </c>
      <c r="F77" s="4">
        <f>Input!D78</f>
        <v>1000</v>
      </c>
      <c r="G77" s="298">
        <f>Input!E78</f>
        <v>2500</v>
      </c>
      <c r="H77" s="298" t="str">
        <f t="shared" si="17"/>
        <v>1000-2500</v>
      </c>
      <c r="I77" s="298">
        <f t="shared" si="18"/>
        <v>1800</v>
      </c>
      <c r="J77" s="298">
        <f t="shared" si="19"/>
        <v>252.00000000000003</v>
      </c>
      <c r="K77" s="298">
        <f t="shared" si="20"/>
        <v>350.00000000000006</v>
      </c>
      <c r="L77" s="290" t="str">
        <f t="shared" si="27"/>
        <v/>
      </c>
      <c r="M77" s="290">
        <f t="shared" si="27"/>
        <v>168.00000000000003</v>
      </c>
      <c r="N77" s="290">
        <f t="shared" si="27"/>
        <v>210.00000000000003</v>
      </c>
      <c r="O77" s="290">
        <f t="shared" si="27"/>
        <v>252.00000000000003</v>
      </c>
      <c r="P77" s="290">
        <f t="shared" si="27"/>
        <v>294</v>
      </c>
      <c r="Q77" s="290">
        <f t="shared" si="27"/>
        <v>350.00000000000006</v>
      </c>
      <c r="R77" s="298" t="str">
        <f>Input!I78</f>
        <v>422x744x763</v>
      </c>
      <c r="S77" s="298" t="str">
        <f>Input!J78</f>
        <v>385</v>
      </c>
      <c r="T77" s="298" t="str">
        <f>Input!K78</f>
        <v>242</v>
      </c>
      <c r="U77" s="298" t="str">
        <f>Input!L78</f>
        <v>30</v>
      </c>
      <c r="V77" s="4" t="str">
        <f>IF(Input!$M78=1,"Spec.","")&amp;IF(Input!$O78=1, "00","")&amp;IF(Input!$P78=1, "/0","")&amp;IF(Input!$Q78=1, "/1","")&amp;IF(Input!$R78=1, "/2","")&amp;IF(Input!$S78=1, "/3","")&amp;IF(Input!$T78=1, "/4","")&amp;IF(Input!$U78=1, "/5","")</f>
        <v>/1/2</v>
      </c>
      <c r="W77" s="4" t="str">
        <f>IF(Input!$V78=1,"Spec.","")&amp;IF(Input!$W78=1, "/21","")&amp;IF(Input!$X78=1, "/18","")&amp;IF(Input!$Y78=1, "/16","")&amp;IF(Input!$Z78=1, "/14","")&amp;IF(Input!$AA78=1, "/11,5","")&amp;IF(Input!$AB78=1, "/10","")&amp;IF(Input!$AB78=1,"/7,5","")</f>
        <v>/14/11,5</v>
      </c>
      <c r="X77" s="291" t="str">
        <f t="shared" si="21"/>
        <v>1/2</v>
      </c>
      <c r="Y77" s="4" t="str">
        <f t="shared" si="22"/>
        <v>14/11,5</v>
      </c>
      <c r="Z77" s="4" t="str">
        <f>IF(Input!$M78=1,"Special match","")&amp;IF(Input!$N78=1, "/Without","")&amp;IF(Input!$O78=1, "/SAE-00","")&amp;IF(Input!$P78=1, "/SAE-0","")&amp;IF(Input!$Q78=1, "/SAE-1","")&amp;IF(Input!$R78=1, "/SAE-2","")&amp;IF(Input!$S78=1, "/SAE-3","")&amp;IF(Input!$T78=1, "/SAE-4","")&amp;IF(Input!$U78=1, "/SAE-5","")</f>
        <v>/Without/SAE-1/SAE-2</v>
      </c>
      <c r="AA77" s="4" t="str">
        <f>IF(Input!$V78=1,"Special match","")&amp;IF(Input!$W78=1, "/21 ","")&amp;IF(Input!$X78=1, "/18 ","")&amp;IF(Input!$Y78=1, "/16 ","")&amp;IF(Input!$Z78=1, "/14 ","")&amp;IF(Input!$AA78=1, "/11,5 ","")&amp;IF(Input!$AB78=1, "/10 ","")&amp;IF(Input!$AB78=1, "/7,5","")</f>
        <v xml:space="preserve">/14 /11,5 </v>
      </c>
      <c r="AB77" s="4" t="str">
        <f>IF(Input!$AD78=1,"Rubber wheel coupling","")&amp;IF(Input!$AE78=1, "/Rubber block drive, with alu. ring","")&amp;IF(Input!$AF78=1, "/(High) flexible coupling","")</f>
        <v>/Rubber block drive, with alu. ring</v>
      </c>
      <c r="AC77" s="4" t="str">
        <f>IF(Input!$AG78=1,"Mechanical-joint clutch","")&amp;IF(Input!$AH78=1, "/ Mechanical","")&amp;IF(Input!$AI78=1, "/ Electrical","")&amp;IF(Input!$AJ78=1, "/ Pneumatical","")</f>
        <v>/ Mechanical/ Electrical</v>
      </c>
      <c r="AD77" s="291" t="str">
        <f t="shared" si="23"/>
        <v>Without/SAE-1/SAE-2</v>
      </c>
      <c r="AE77" s="4" t="str">
        <f t="shared" si="24"/>
        <v>14 /11,5  inch</v>
      </c>
      <c r="AF77" s="4" t="str">
        <f t="shared" si="25"/>
        <v>Rubber block drive, with alu. ring</v>
      </c>
      <c r="AG77" s="4" t="str">
        <f t="shared" si="26"/>
        <v xml:space="preserve"> Mechanical/ Electrical</v>
      </c>
      <c r="AH77" s="4" t="str">
        <f>IF(Input!AK78=1,"Available","Not available")</f>
        <v>Not available</v>
      </c>
      <c r="AI77" s="4" t="str">
        <f>IF(Input!AL78="","",Input!AL78)</f>
        <v/>
      </c>
    </row>
    <row r="78" spans="1:35" x14ac:dyDescent="0.25">
      <c r="A78" s="4" t="str">
        <f>VLOOKUP(Input!A79, Variabelen!$A$2:$B$7,2,FALSE)</f>
        <v>MEDIUM/HEAVY DUTY GEARBOX</v>
      </c>
      <c r="B78" s="284" t="str">
        <f>Input!B79</f>
        <v>MB242</v>
      </c>
      <c r="C78" s="4" t="str">
        <f>IF(Input!C79="","",Input!C79)</f>
        <v/>
      </c>
      <c r="D78" s="297">
        <f>Input!F79</f>
        <v>4.53</v>
      </c>
      <c r="E78" s="298">
        <f>Input!G79</f>
        <v>0.14000000000000001</v>
      </c>
      <c r="F78" s="4">
        <f>Input!D79</f>
        <v>1000</v>
      </c>
      <c r="G78" s="298">
        <f>Input!E79</f>
        <v>2500</v>
      </c>
      <c r="H78" s="298" t="str">
        <f t="shared" si="17"/>
        <v>1000-2500</v>
      </c>
      <c r="I78" s="298">
        <f t="shared" si="18"/>
        <v>1800</v>
      </c>
      <c r="J78" s="298">
        <f t="shared" si="19"/>
        <v>252.00000000000003</v>
      </c>
      <c r="K78" s="298">
        <f t="shared" si="20"/>
        <v>350.00000000000006</v>
      </c>
      <c r="L78" s="290" t="str">
        <f t="shared" si="27"/>
        <v/>
      </c>
      <c r="M78" s="290">
        <f t="shared" si="27"/>
        <v>168.00000000000003</v>
      </c>
      <c r="N78" s="290">
        <f t="shared" si="27"/>
        <v>210.00000000000003</v>
      </c>
      <c r="O78" s="290">
        <f t="shared" si="27"/>
        <v>252.00000000000003</v>
      </c>
      <c r="P78" s="290">
        <f t="shared" si="27"/>
        <v>294</v>
      </c>
      <c r="Q78" s="290">
        <f t="shared" si="27"/>
        <v>350.00000000000006</v>
      </c>
      <c r="R78" s="298" t="str">
        <f>Input!I79</f>
        <v>422x744x763</v>
      </c>
      <c r="S78" s="298" t="str">
        <f>Input!J79</f>
        <v>385</v>
      </c>
      <c r="T78" s="298" t="str">
        <f>Input!K79</f>
        <v>242</v>
      </c>
      <c r="U78" s="298" t="str">
        <f>Input!L79</f>
        <v>30</v>
      </c>
      <c r="V78" s="4" t="str">
        <f>IF(Input!$M79=1,"Spec.","")&amp;IF(Input!$O79=1, "00","")&amp;IF(Input!$P79=1, "/0","")&amp;IF(Input!$Q79=1, "/1","")&amp;IF(Input!$R79=1, "/2","")&amp;IF(Input!$S79=1, "/3","")&amp;IF(Input!$T79=1, "/4","")&amp;IF(Input!$U79=1, "/5","")</f>
        <v>/1/2</v>
      </c>
      <c r="W78" s="4" t="str">
        <f>IF(Input!$V79=1,"Spec.","")&amp;IF(Input!$W79=1, "/21","")&amp;IF(Input!$X79=1, "/18","")&amp;IF(Input!$Y79=1, "/16","")&amp;IF(Input!$Z79=1, "/14","")&amp;IF(Input!$AA79=1, "/11,5","")&amp;IF(Input!$AB79=1, "/10","")&amp;IF(Input!$AB79=1,"/7,5","")</f>
        <v>/14/11,5</v>
      </c>
      <c r="X78" s="291" t="str">
        <f t="shared" si="21"/>
        <v>1/2</v>
      </c>
      <c r="Y78" s="4" t="str">
        <f t="shared" si="22"/>
        <v>14/11,5</v>
      </c>
      <c r="Z78" s="4" t="str">
        <f>IF(Input!$M79=1,"Special match","")&amp;IF(Input!$N79=1, "/Without","")&amp;IF(Input!$O79=1, "/SAE-00","")&amp;IF(Input!$P79=1, "/SAE-0","")&amp;IF(Input!$Q79=1, "/SAE-1","")&amp;IF(Input!$R79=1, "/SAE-2","")&amp;IF(Input!$S79=1, "/SAE-3","")&amp;IF(Input!$T79=1, "/SAE-4","")&amp;IF(Input!$U79=1, "/SAE-5","")</f>
        <v>/Without/SAE-1/SAE-2</v>
      </c>
      <c r="AA78" s="4" t="str">
        <f>IF(Input!$V79=1,"Special match","")&amp;IF(Input!$W79=1, "/21 ","")&amp;IF(Input!$X79=1, "/18 ","")&amp;IF(Input!$Y79=1, "/16 ","")&amp;IF(Input!$Z79=1, "/14 ","")&amp;IF(Input!$AA79=1, "/11,5 ","")&amp;IF(Input!$AB79=1, "/10 ","")&amp;IF(Input!$AB79=1, "/7,5","")</f>
        <v xml:space="preserve">/14 /11,5 </v>
      </c>
      <c r="AB78" s="4" t="str">
        <f>IF(Input!$AD79=1,"Rubber wheel coupling","")&amp;IF(Input!$AE79=1, "/Rubber block drive, with alu. ring","")&amp;IF(Input!$AF79=1, "/(High) flexible coupling","")</f>
        <v>/Rubber block drive, with alu. ring</v>
      </c>
      <c r="AC78" s="4" t="str">
        <f>IF(Input!$AG79=1,"Mechanical-joint clutch","")&amp;IF(Input!$AH79=1, "/ Mechanical","")&amp;IF(Input!$AI79=1, "/ Electrical","")&amp;IF(Input!$AJ79=1, "/ Pneumatical","")</f>
        <v>/ Mechanical/ Electrical</v>
      </c>
      <c r="AD78" s="291" t="str">
        <f t="shared" si="23"/>
        <v>Without/SAE-1/SAE-2</v>
      </c>
      <c r="AE78" s="4" t="str">
        <f t="shared" si="24"/>
        <v>14 /11,5  inch</v>
      </c>
      <c r="AF78" s="4" t="str">
        <f t="shared" si="25"/>
        <v>Rubber block drive, with alu. ring</v>
      </c>
      <c r="AG78" s="4" t="str">
        <f t="shared" si="26"/>
        <v xml:space="preserve"> Mechanical/ Electrical</v>
      </c>
      <c r="AH78" s="4" t="str">
        <f>IF(Input!AK79=1,"Available","Not available")</f>
        <v>Not available</v>
      </c>
      <c r="AI78" s="4" t="str">
        <f>IF(Input!AL79="","",Input!AL79)</f>
        <v/>
      </c>
    </row>
    <row r="79" spans="1:35" x14ac:dyDescent="0.25">
      <c r="A79" s="4" t="str">
        <f>VLOOKUP(Input!A80, Variabelen!$A$2:$B$7,2,FALSE)</f>
        <v>MEDIUM/HEAVY DUTY GEARBOX</v>
      </c>
      <c r="B79" s="284" t="str">
        <f>Input!B80</f>
        <v>MB242</v>
      </c>
      <c r="C79" s="4" t="str">
        <f>IF(Input!C80="","",Input!C80)</f>
        <v/>
      </c>
      <c r="D79" s="297">
        <f>Input!F80</f>
        <v>5.12</v>
      </c>
      <c r="E79" s="298" t="str">
        <f>Input!G80</f>
        <v>0,136</v>
      </c>
      <c r="F79" s="4">
        <f>Input!D80</f>
        <v>1000</v>
      </c>
      <c r="G79" s="298">
        <f>Input!E80</f>
        <v>2500</v>
      </c>
      <c r="H79" s="298" t="str">
        <f t="shared" si="17"/>
        <v>1000-2500</v>
      </c>
      <c r="I79" s="298">
        <f t="shared" si="18"/>
        <v>1800</v>
      </c>
      <c r="J79" s="298">
        <f t="shared" si="19"/>
        <v>244.8</v>
      </c>
      <c r="K79" s="298">
        <f t="shared" si="20"/>
        <v>340</v>
      </c>
      <c r="L79" s="290" t="str">
        <f t="shared" si="27"/>
        <v/>
      </c>
      <c r="M79" s="290">
        <f t="shared" si="27"/>
        <v>163.20000000000002</v>
      </c>
      <c r="N79" s="290">
        <f t="shared" si="27"/>
        <v>204.00000000000003</v>
      </c>
      <c r="O79" s="290">
        <f t="shared" si="27"/>
        <v>244.8</v>
      </c>
      <c r="P79" s="290">
        <f t="shared" si="27"/>
        <v>285.60000000000002</v>
      </c>
      <c r="Q79" s="290">
        <f t="shared" si="27"/>
        <v>340</v>
      </c>
      <c r="R79" s="298" t="str">
        <f>Input!I80</f>
        <v>422x744x763</v>
      </c>
      <c r="S79" s="298" t="str">
        <f>Input!J80</f>
        <v>385</v>
      </c>
      <c r="T79" s="298" t="str">
        <f>Input!K80</f>
        <v>242</v>
      </c>
      <c r="U79" s="298" t="str">
        <f>Input!L80</f>
        <v>30</v>
      </c>
      <c r="V79" s="4" t="str">
        <f>IF(Input!$M80=1,"Spec.","")&amp;IF(Input!$O80=1, "00","")&amp;IF(Input!$P80=1, "/0","")&amp;IF(Input!$Q80=1, "/1","")&amp;IF(Input!$R80=1, "/2","")&amp;IF(Input!$S80=1, "/3","")&amp;IF(Input!$T80=1, "/4","")&amp;IF(Input!$U80=1, "/5","")</f>
        <v>/1/2</v>
      </c>
      <c r="W79" s="4" t="str">
        <f>IF(Input!$V80=1,"Spec.","")&amp;IF(Input!$W80=1, "/21","")&amp;IF(Input!$X80=1, "/18","")&amp;IF(Input!$Y80=1, "/16","")&amp;IF(Input!$Z80=1, "/14","")&amp;IF(Input!$AA80=1, "/11,5","")&amp;IF(Input!$AB80=1, "/10","")&amp;IF(Input!$AB80=1,"/7,5","")</f>
        <v>/14/11,5</v>
      </c>
      <c r="X79" s="291" t="str">
        <f t="shared" si="21"/>
        <v>1/2</v>
      </c>
      <c r="Y79" s="4" t="str">
        <f t="shared" si="22"/>
        <v>14/11,5</v>
      </c>
      <c r="Z79" s="4" t="str">
        <f>IF(Input!$M80=1,"Special match","")&amp;IF(Input!$N80=1, "/Without","")&amp;IF(Input!$O80=1, "/SAE-00","")&amp;IF(Input!$P80=1, "/SAE-0","")&amp;IF(Input!$Q80=1, "/SAE-1","")&amp;IF(Input!$R80=1, "/SAE-2","")&amp;IF(Input!$S80=1, "/SAE-3","")&amp;IF(Input!$T80=1, "/SAE-4","")&amp;IF(Input!$U80=1, "/SAE-5","")</f>
        <v>/Without/SAE-1/SAE-2</v>
      </c>
      <c r="AA79" s="4" t="str">
        <f>IF(Input!$V80=1,"Special match","")&amp;IF(Input!$W80=1, "/21 ","")&amp;IF(Input!$X80=1, "/18 ","")&amp;IF(Input!$Y80=1, "/16 ","")&amp;IF(Input!$Z80=1, "/14 ","")&amp;IF(Input!$AA80=1, "/11,5 ","")&amp;IF(Input!$AB80=1, "/10 ","")&amp;IF(Input!$AB80=1, "/7,5","")</f>
        <v xml:space="preserve">/14 /11,5 </v>
      </c>
      <c r="AB79" s="4" t="str">
        <f>IF(Input!$AD80=1,"Rubber wheel coupling","")&amp;IF(Input!$AE80=1, "/Rubber block drive, with alu. ring","")&amp;IF(Input!$AF80=1, "/(High) flexible coupling","")</f>
        <v>/Rubber block drive, with alu. ring</v>
      </c>
      <c r="AC79" s="4" t="str">
        <f>IF(Input!$AG80=1,"Mechanical-joint clutch","")&amp;IF(Input!$AH80=1, "/ Mechanical","")&amp;IF(Input!$AI80=1, "/ Electrical","")&amp;IF(Input!$AJ80=1, "/ Pneumatical","")</f>
        <v>/ Mechanical/ Electrical</v>
      </c>
      <c r="AD79" s="291" t="str">
        <f t="shared" si="23"/>
        <v>Without/SAE-1/SAE-2</v>
      </c>
      <c r="AE79" s="4" t="str">
        <f t="shared" si="24"/>
        <v>14 /11,5  inch</v>
      </c>
      <c r="AF79" s="4" t="str">
        <f t="shared" si="25"/>
        <v>Rubber block drive, with alu. ring</v>
      </c>
      <c r="AG79" s="4" t="str">
        <f t="shared" si="26"/>
        <v xml:space="preserve"> Mechanical/ Electrical</v>
      </c>
      <c r="AH79" s="4" t="str">
        <f>IF(Input!AK80=1,"Available","Not available")</f>
        <v>Not available</v>
      </c>
      <c r="AI79" s="4" t="str">
        <f>IF(Input!AL80="","",Input!AL80)</f>
        <v/>
      </c>
    </row>
    <row r="80" spans="1:35" x14ac:dyDescent="0.25">
      <c r="A80" s="4" t="str">
        <f>VLOOKUP(Input!A81, Variabelen!$A$2:$B$7,2,FALSE)</f>
        <v>MEDIUM/HEAVY DUTY GEARBOX</v>
      </c>
      <c r="B80" s="284" t="str">
        <f>Input!B81</f>
        <v>MB242</v>
      </c>
      <c r="C80" s="4" t="str">
        <f>IF(Input!C81="","",Input!C81)</f>
        <v/>
      </c>
      <c r="D80" s="297">
        <f>Input!F81</f>
        <v>5.56</v>
      </c>
      <c r="E80" s="298" t="str">
        <f>Input!G81</f>
        <v>0,128</v>
      </c>
      <c r="F80" s="4">
        <f>Input!D81</f>
        <v>1000</v>
      </c>
      <c r="G80" s="298">
        <f>Input!E81</f>
        <v>2500</v>
      </c>
      <c r="H80" s="298" t="str">
        <f t="shared" si="17"/>
        <v>1000-2500</v>
      </c>
      <c r="I80" s="298">
        <f t="shared" si="18"/>
        <v>1800</v>
      </c>
      <c r="J80" s="298">
        <f t="shared" si="19"/>
        <v>230.4</v>
      </c>
      <c r="K80" s="298">
        <f t="shared" si="20"/>
        <v>320</v>
      </c>
      <c r="L80" s="290" t="str">
        <f t="shared" si="27"/>
        <v/>
      </c>
      <c r="M80" s="290">
        <f t="shared" si="27"/>
        <v>153.6</v>
      </c>
      <c r="N80" s="290">
        <f t="shared" si="27"/>
        <v>192</v>
      </c>
      <c r="O80" s="290">
        <f t="shared" si="27"/>
        <v>230.4</v>
      </c>
      <c r="P80" s="290">
        <f t="shared" si="27"/>
        <v>268.8</v>
      </c>
      <c r="Q80" s="290">
        <f t="shared" si="27"/>
        <v>320</v>
      </c>
      <c r="R80" s="298" t="str">
        <f>Input!I81</f>
        <v>422x744x763</v>
      </c>
      <c r="S80" s="298" t="str">
        <f>Input!J81</f>
        <v>385</v>
      </c>
      <c r="T80" s="298" t="str">
        <f>Input!K81</f>
        <v>242</v>
      </c>
      <c r="U80" s="298" t="str">
        <f>Input!L81</f>
        <v>30</v>
      </c>
      <c r="V80" s="4" t="str">
        <f>IF(Input!$M81=1,"Spec.","")&amp;IF(Input!$O81=1, "00","")&amp;IF(Input!$P81=1, "/0","")&amp;IF(Input!$Q81=1, "/1","")&amp;IF(Input!$R81=1, "/2","")&amp;IF(Input!$S81=1, "/3","")&amp;IF(Input!$T81=1, "/4","")&amp;IF(Input!$U81=1, "/5","")</f>
        <v>/1/2</v>
      </c>
      <c r="W80" s="4" t="str">
        <f>IF(Input!$V81=1,"Spec.","")&amp;IF(Input!$W81=1, "/21","")&amp;IF(Input!$X81=1, "/18","")&amp;IF(Input!$Y81=1, "/16","")&amp;IF(Input!$Z81=1, "/14","")&amp;IF(Input!$AA81=1, "/11,5","")&amp;IF(Input!$AB81=1, "/10","")&amp;IF(Input!$AB81=1,"/7,5","")</f>
        <v>/14/11,5</v>
      </c>
      <c r="X80" s="291" t="str">
        <f t="shared" si="21"/>
        <v>1/2</v>
      </c>
      <c r="Y80" s="4" t="str">
        <f t="shared" si="22"/>
        <v>14/11,5</v>
      </c>
      <c r="Z80" s="4" t="str">
        <f>IF(Input!$M81=1,"Special match","")&amp;IF(Input!$N81=1, "/Without","")&amp;IF(Input!$O81=1, "/SAE-00","")&amp;IF(Input!$P81=1, "/SAE-0","")&amp;IF(Input!$Q81=1, "/SAE-1","")&amp;IF(Input!$R81=1, "/SAE-2","")&amp;IF(Input!$S81=1, "/SAE-3","")&amp;IF(Input!$T81=1, "/SAE-4","")&amp;IF(Input!$U81=1, "/SAE-5","")</f>
        <v>/Without/SAE-1/SAE-2</v>
      </c>
      <c r="AA80" s="4" t="str">
        <f>IF(Input!$V81=1,"Special match","")&amp;IF(Input!$W81=1, "/21 ","")&amp;IF(Input!$X81=1, "/18 ","")&amp;IF(Input!$Y81=1, "/16 ","")&amp;IF(Input!$Z81=1, "/14 ","")&amp;IF(Input!$AA81=1, "/11,5 ","")&amp;IF(Input!$AB81=1, "/10 ","")&amp;IF(Input!$AB81=1, "/7,5","")</f>
        <v xml:space="preserve">/14 /11,5 </v>
      </c>
      <c r="AB80" s="4" t="str">
        <f>IF(Input!$AD81=1,"Rubber wheel coupling","")&amp;IF(Input!$AE81=1, "/Rubber block drive, with alu. ring","")&amp;IF(Input!$AF81=1, "/(High) flexible coupling","")</f>
        <v>/Rubber block drive, with alu. ring</v>
      </c>
      <c r="AC80" s="4" t="str">
        <f>IF(Input!$AG81=1,"Mechanical-joint clutch","")&amp;IF(Input!$AH81=1, "/ Mechanical","")&amp;IF(Input!$AI81=1, "/ Electrical","")&amp;IF(Input!$AJ81=1, "/ Pneumatical","")</f>
        <v>/ Mechanical/ Electrical</v>
      </c>
      <c r="AD80" s="291" t="str">
        <f t="shared" si="23"/>
        <v>Without/SAE-1/SAE-2</v>
      </c>
      <c r="AE80" s="4" t="str">
        <f t="shared" si="24"/>
        <v>14 /11,5  inch</v>
      </c>
      <c r="AF80" s="4" t="str">
        <f t="shared" si="25"/>
        <v>Rubber block drive, with alu. ring</v>
      </c>
      <c r="AG80" s="4" t="str">
        <f t="shared" si="26"/>
        <v xml:space="preserve"> Mechanical/ Electrical</v>
      </c>
      <c r="AH80" s="4" t="str">
        <f>IF(Input!AK81=1,"Available","Not available")</f>
        <v>Not available</v>
      </c>
      <c r="AI80" s="4" t="str">
        <f>IF(Input!AL81="","",Input!AL81)</f>
        <v/>
      </c>
    </row>
    <row r="81" spans="1:35" x14ac:dyDescent="0.25">
      <c r="A81" s="4" t="str">
        <f>VLOOKUP(Input!A82, Variabelen!$A$2:$B$7,2,FALSE)</f>
        <v>MEDIUM/HEAVY DUTY GEARBOX</v>
      </c>
      <c r="B81" s="284" t="str">
        <f>Input!B82</f>
        <v>MB242</v>
      </c>
      <c r="C81" s="4" t="str">
        <f>IF(Input!C82="","",Input!C82)</f>
        <v/>
      </c>
      <c r="D81" s="297">
        <f>Input!F82</f>
        <v>5.88</v>
      </c>
      <c r="E81" s="298" t="str">
        <f>Input!G82</f>
        <v>0,100</v>
      </c>
      <c r="F81" s="4">
        <f>Input!D82</f>
        <v>1000</v>
      </c>
      <c r="G81" s="298">
        <f>Input!E82</f>
        <v>2500</v>
      </c>
      <c r="H81" s="298" t="str">
        <f t="shared" si="17"/>
        <v>1000-2500</v>
      </c>
      <c r="I81" s="298">
        <f t="shared" si="18"/>
        <v>1800</v>
      </c>
      <c r="J81" s="298">
        <f t="shared" si="19"/>
        <v>180</v>
      </c>
      <c r="K81" s="298">
        <f t="shared" si="20"/>
        <v>250</v>
      </c>
      <c r="L81" s="290" t="str">
        <f t="shared" si="27"/>
        <v/>
      </c>
      <c r="M81" s="290">
        <f t="shared" si="27"/>
        <v>120</v>
      </c>
      <c r="N81" s="290">
        <f t="shared" si="27"/>
        <v>150</v>
      </c>
      <c r="O81" s="290">
        <f t="shared" si="27"/>
        <v>180</v>
      </c>
      <c r="P81" s="290">
        <f t="shared" si="27"/>
        <v>210</v>
      </c>
      <c r="Q81" s="290">
        <f t="shared" si="27"/>
        <v>250</v>
      </c>
      <c r="R81" s="298" t="str">
        <f>Input!I82</f>
        <v>422x744x763</v>
      </c>
      <c r="S81" s="298" t="str">
        <f>Input!J82</f>
        <v>385</v>
      </c>
      <c r="T81" s="298" t="str">
        <f>Input!K82</f>
        <v>242</v>
      </c>
      <c r="U81" s="298" t="str">
        <f>Input!L82</f>
        <v>30</v>
      </c>
      <c r="V81" s="4" t="str">
        <f>IF(Input!$M82=1,"Spec.","")&amp;IF(Input!$O82=1, "00","")&amp;IF(Input!$P82=1, "/0","")&amp;IF(Input!$Q82=1, "/1","")&amp;IF(Input!$R82=1, "/2","")&amp;IF(Input!$S82=1, "/3","")&amp;IF(Input!$T82=1, "/4","")&amp;IF(Input!$U82=1, "/5","")</f>
        <v>/1/2</v>
      </c>
      <c r="W81" s="4" t="str">
        <f>IF(Input!$V82=1,"Spec.","")&amp;IF(Input!$W82=1, "/21","")&amp;IF(Input!$X82=1, "/18","")&amp;IF(Input!$Y82=1, "/16","")&amp;IF(Input!$Z82=1, "/14","")&amp;IF(Input!$AA82=1, "/11,5","")&amp;IF(Input!$AB82=1, "/10","")&amp;IF(Input!$AB82=1,"/7,5","")</f>
        <v>/14/11,5</v>
      </c>
      <c r="X81" s="291" t="str">
        <f t="shared" si="21"/>
        <v>1/2</v>
      </c>
      <c r="Y81" s="4" t="str">
        <f t="shared" si="22"/>
        <v>14/11,5</v>
      </c>
      <c r="Z81" s="4" t="str">
        <f>IF(Input!$M82=1,"Special match","")&amp;IF(Input!$N82=1, "/Without","")&amp;IF(Input!$O82=1, "/SAE-00","")&amp;IF(Input!$P82=1, "/SAE-0","")&amp;IF(Input!$Q82=1, "/SAE-1","")&amp;IF(Input!$R82=1, "/SAE-2","")&amp;IF(Input!$S82=1, "/SAE-3","")&amp;IF(Input!$T82=1, "/SAE-4","")&amp;IF(Input!$U82=1, "/SAE-5","")</f>
        <v>/Without/SAE-1/SAE-2</v>
      </c>
      <c r="AA81" s="4" t="str">
        <f>IF(Input!$V82=1,"Special match","")&amp;IF(Input!$W82=1, "/21 ","")&amp;IF(Input!$X82=1, "/18 ","")&amp;IF(Input!$Y82=1, "/16 ","")&amp;IF(Input!$Z82=1, "/14 ","")&amp;IF(Input!$AA82=1, "/11,5 ","")&amp;IF(Input!$AB82=1, "/10 ","")&amp;IF(Input!$AB82=1, "/7,5","")</f>
        <v xml:space="preserve">/14 /11,5 </v>
      </c>
      <c r="AB81" s="4" t="str">
        <f>IF(Input!$AD82=1,"Rubber wheel coupling","")&amp;IF(Input!$AE82=1, "/Rubber block drive, with alu. ring","")&amp;IF(Input!$AF82=1, "/(High) flexible coupling","")</f>
        <v>/Rubber block drive, with alu. ring</v>
      </c>
      <c r="AC81" s="4" t="str">
        <f>IF(Input!$AG82=1,"Mechanical-joint clutch","")&amp;IF(Input!$AH82=1, "/ Mechanical","")&amp;IF(Input!$AI82=1, "/ Electrical","")&amp;IF(Input!$AJ82=1, "/ Pneumatical","")</f>
        <v>/ Mechanical/ Electrical</v>
      </c>
      <c r="AD81" s="291" t="str">
        <f t="shared" si="23"/>
        <v>Without/SAE-1/SAE-2</v>
      </c>
      <c r="AE81" s="4" t="str">
        <f t="shared" si="24"/>
        <v>14 /11,5  inch</v>
      </c>
      <c r="AF81" s="4" t="str">
        <f t="shared" si="25"/>
        <v>Rubber block drive, with alu. ring</v>
      </c>
      <c r="AG81" s="4" t="str">
        <f t="shared" si="26"/>
        <v xml:space="preserve"> Mechanical/ Electrical</v>
      </c>
      <c r="AH81" s="4" t="str">
        <f>IF(Input!AK82=1,"Available","Not available")</f>
        <v>Not available</v>
      </c>
      <c r="AI81" s="4" t="str">
        <f>IF(Input!AL82="","",Input!AL82)</f>
        <v/>
      </c>
    </row>
    <row r="82" spans="1:35" x14ac:dyDescent="0.25">
      <c r="A82" s="4" t="str">
        <f>VLOOKUP(Input!A83, Variabelen!$A$2:$B$7,2,FALSE)</f>
        <v>MEDIUM/HEAVY DUTY GEARBOX</v>
      </c>
      <c r="B82" s="284" t="str">
        <f>Input!B83</f>
        <v>MB270A</v>
      </c>
      <c r="C82" s="4" t="str">
        <f>IF(Input!C83="","",Input!C83)</f>
        <v/>
      </c>
      <c r="D82" s="297">
        <f>Input!F83</f>
        <v>4.05</v>
      </c>
      <c r="E82" s="298" t="str">
        <f>Input!G83</f>
        <v>0,20</v>
      </c>
      <c r="F82" s="4">
        <f>Input!D83</f>
        <v>1000</v>
      </c>
      <c r="G82" s="298">
        <f>Input!E83</f>
        <v>2500</v>
      </c>
      <c r="H82" s="298" t="str">
        <f t="shared" si="17"/>
        <v>1000-2500</v>
      </c>
      <c r="I82" s="298">
        <f t="shared" si="18"/>
        <v>1800</v>
      </c>
      <c r="J82" s="298">
        <f t="shared" si="19"/>
        <v>360</v>
      </c>
      <c r="K82" s="298">
        <f t="shared" si="20"/>
        <v>500</v>
      </c>
      <c r="L82" s="290" t="str">
        <f t="shared" ref="L82:Q91" si="28">IF(AND(L$1&gt;=$F82,L$1&lt;=$G82),L$1*$E82,"")</f>
        <v/>
      </c>
      <c r="M82" s="290">
        <f t="shared" si="28"/>
        <v>240</v>
      </c>
      <c r="N82" s="290">
        <f t="shared" si="28"/>
        <v>300</v>
      </c>
      <c r="O82" s="290">
        <f t="shared" si="28"/>
        <v>360</v>
      </c>
      <c r="P82" s="290">
        <f t="shared" si="28"/>
        <v>420</v>
      </c>
      <c r="Q82" s="290">
        <f t="shared" si="28"/>
        <v>500</v>
      </c>
      <c r="R82" s="298" t="str">
        <f>Input!I83</f>
        <v>594x810x868</v>
      </c>
      <c r="S82" s="298" t="str">
        <f>Input!J83</f>
        <v>675</v>
      </c>
      <c r="T82" s="298" t="str">
        <f>Input!K83</f>
        <v>270</v>
      </c>
      <c r="U82" s="298" t="str">
        <f>Input!L83</f>
        <v>39,2</v>
      </c>
      <c r="V82" s="4" t="str">
        <f>IF(Input!$M83=1,"Spec.","")&amp;IF(Input!$O83=1, "00","")&amp;IF(Input!$P83=1, "/0","")&amp;IF(Input!$Q83=1, "/1","")&amp;IF(Input!$R83=1, "/2","")&amp;IF(Input!$S83=1, "/3","")&amp;IF(Input!$T83=1, "/4","")&amp;IF(Input!$U83=1, "/5","")</f>
        <v>/0/1</v>
      </c>
      <c r="W82" s="4" t="str">
        <f>IF(Input!$V83=1,"Spec.","")&amp;IF(Input!$W83=1, "/21","")&amp;IF(Input!$X83=1, "/18","")&amp;IF(Input!$Y83=1, "/16","")&amp;IF(Input!$Z83=1, "/14","")&amp;IF(Input!$AA83=1, "/11,5","")&amp;IF(Input!$AB83=1, "/10","")&amp;IF(Input!$AB83=1,"/7,5","")</f>
        <v>/18/16/14</v>
      </c>
      <c r="X82" s="291" t="str">
        <f t="shared" si="21"/>
        <v>0/1</v>
      </c>
      <c r="Y82" s="4" t="str">
        <f t="shared" si="22"/>
        <v>18/16/14</v>
      </c>
      <c r="Z82" s="4" t="str">
        <f>IF(Input!$M83=1,"Special match","")&amp;IF(Input!$N83=1, "/Without","")&amp;IF(Input!$O83=1, "/SAE-00","")&amp;IF(Input!$P83=1, "/SAE-0","")&amp;IF(Input!$Q83=1, "/SAE-1","")&amp;IF(Input!$R83=1, "/SAE-2","")&amp;IF(Input!$S83=1, "/SAE-3","")&amp;IF(Input!$T83=1, "/SAE-4","")&amp;IF(Input!$U83=1, "/SAE-5","")</f>
        <v>/Without/SAE-0/SAE-1</v>
      </c>
      <c r="AA82" s="4" t="str">
        <f>IF(Input!$V83=1,"Special match","")&amp;IF(Input!$W83=1, "/21 ","")&amp;IF(Input!$X83=1, "/18 ","")&amp;IF(Input!$Y83=1, "/16 ","")&amp;IF(Input!$Z83=1, "/14 ","")&amp;IF(Input!$AA83=1, "/11,5 ","")&amp;IF(Input!$AB83=1, "/10 ","")&amp;IF(Input!$AB83=1, "/7,5","")</f>
        <v xml:space="preserve">/18 /16 /14 </v>
      </c>
      <c r="AB82" s="4" t="str">
        <f>IF(Input!$AD83=1,"Rubber wheel coupling","")&amp;IF(Input!$AE83=1, "/Rubber block drive, with alu. ring","")&amp;IF(Input!$AF83=1, "/(High) flexible coupling","")</f>
        <v>/Rubber block drive, with alu. ring/(High) flexible coupling</v>
      </c>
      <c r="AC82" s="4" t="str">
        <f>IF(Input!$AG83=1,"Mechanical-joint clutch","")&amp;IF(Input!$AH83=1, "/ Mechanical","")&amp;IF(Input!$AI83=1, "/ Electrical","")&amp;IF(Input!$AJ83=1, "/ Pneumatical","")</f>
        <v>/ Mechanical/ Electrical</v>
      </c>
      <c r="AD82" s="291" t="str">
        <f t="shared" si="23"/>
        <v>Without/SAE-0/SAE-1</v>
      </c>
      <c r="AE82" s="4" t="str">
        <f t="shared" si="24"/>
        <v>18 /16 /14  inch</v>
      </c>
      <c r="AF82" s="4" t="str">
        <f t="shared" si="25"/>
        <v>Rubber block drive, with alu. ring/(High) flexible coupling</v>
      </c>
      <c r="AG82" s="4" t="str">
        <f t="shared" si="26"/>
        <v xml:space="preserve"> Mechanical/ Electrical</v>
      </c>
      <c r="AH82" s="4" t="str">
        <f>IF(Input!AK83=1,"Available","Not available")</f>
        <v>Available</v>
      </c>
      <c r="AI82" s="4" t="str">
        <f>IF(Input!AL83="","",Input!AL83)</f>
        <v>Note: If using flexible couping, rate will rise 8%</v>
      </c>
    </row>
    <row r="83" spans="1:35" x14ac:dyDescent="0.25">
      <c r="A83" s="4" t="str">
        <f>VLOOKUP(Input!A84, Variabelen!$A$2:$B$7,2,FALSE)</f>
        <v>MEDIUM/HEAVY DUTY GEARBOX</v>
      </c>
      <c r="B83" s="284" t="str">
        <f>Input!B84</f>
        <v>MB270A</v>
      </c>
      <c r="C83" s="4" t="str">
        <f>IF(Input!C84="","",Input!C84)</f>
        <v/>
      </c>
      <c r="D83" s="297">
        <f>Input!F84</f>
        <v>4.53</v>
      </c>
      <c r="E83" s="298" t="str">
        <f>Input!G84</f>
        <v>0,20</v>
      </c>
      <c r="F83" s="4">
        <f>Input!D84</f>
        <v>1000</v>
      </c>
      <c r="G83" s="298">
        <f>Input!E84</f>
        <v>2500</v>
      </c>
      <c r="H83" s="298" t="str">
        <f t="shared" si="17"/>
        <v>1000-2500</v>
      </c>
      <c r="I83" s="298">
        <f t="shared" si="18"/>
        <v>1800</v>
      </c>
      <c r="J83" s="298">
        <f t="shared" si="19"/>
        <v>360</v>
      </c>
      <c r="K83" s="298">
        <f t="shared" si="20"/>
        <v>500</v>
      </c>
      <c r="L83" s="290" t="str">
        <f t="shared" si="28"/>
        <v/>
      </c>
      <c r="M83" s="290">
        <f t="shared" si="28"/>
        <v>240</v>
      </c>
      <c r="N83" s="290">
        <f t="shared" si="28"/>
        <v>300</v>
      </c>
      <c r="O83" s="290">
        <f t="shared" si="28"/>
        <v>360</v>
      </c>
      <c r="P83" s="290">
        <f t="shared" si="28"/>
        <v>420</v>
      </c>
      <c r="Q83" s="290">
        <f t="shared" si="28"/>
        <v>500</v>
      </c>
      <c r="R83" s="298" t="str">
        <f>Input!I84</f>
        <v>594x810x868</v>
      </c>
      <c r="S83" s="298" t="str">
        <f>Input!J84</f>
        <v>675</v>
      </c>
      <c r="T83" s="298" t="str">
        <f>Input!K84</f>
        <v>270</v>
      </c>
      <c r="U83" s="298" t="str">
        <f>Input!L84</f>
        <v>39,2</v>
      </c>
      <c r="V83" s="4" t="str">
        <f>IF(Input!$M84=1,"Spec.","")&amp;IF(Input!$O84=1, "00","")&amp;IF(Input!$P84=1, "/0","")&amp;IF(Input!$Q84=1, "/1","")&amp;IF(Input!$R84=1, "/2","")&amp;IF(Input!$S84=1, "/3","")&amp;IF(Input!$T84=1, "/4","")&amp;IF(Input!$U84=1, "/5","")</f>
        <v>/0/1</v>
      </c>
      <c r="W83" s="4" t="str">
        <f>IF(Input!$V84=1,"Spec.","")&amp;IF(Input!$W84=1, "/21","")&amp;IF(Input!$X84=1, "/18","")&amp;IF(Input!$Y84=1, "/16","")&amp;IF(Input!$Z84=1, "/14","")&amp;IF(Input!$AA84=1, "/11,5","")&amp;IF(Input!$AB84=1, "/10","")&amp;IF(Input!$AB84=1,"/7,5","")</f>
        <v>/18/16/14</v>
      </c>
      <c r="X83" s="291" t="str">
        <f t="shared" si="21"/>
        <v>0/1</v>
      </c>
      <c r="Y83" s="4" t="str">
        <f t="shared" si="22"/>
        <v>18/16/14</v>
      </c>
      <c r="Z83" s="4" t="str">
        <f>IF(Input!$M84=1,"Special match","")&amp;IF(Input!$N84=1, "/Without","")&amp;IF(Input!$O84=1, "/SAE-00","")&amp;IF(Input!$P84=1, "/SAE-0","")&amp;IF(Input!$Q84=1, "/SAE-1","")&amp;IF(Input!$R84=1, "/SAE-2","")&amp;IF(Input!$S84=1, "/SAE-3","")&amp;IF(Input!$T84=1, "/SAE-4","")&amp;IF(Input!$U84=1, "/SAE-5","")</f>
        <v>/Without/SAE-0/SAE-1</v>
      </c>
      <c r="AA83" s="4" t="str">
        <f>IF(Input!$V84=1,"Special match","")&amp;IF(Input!$W84=1, "/21 ","")&amp;IF(Input!$X84=1, "/18 ","")&amp;IF(Input!$Y84=1, "/16 ","")&amp;IF(Input!$Z84=1, "/14 ","")&amp;IF(Input!$AA84=1, "/11,5 ","")&amp;IF(Input!$AB84=1, "/10 ","")&amp;IF(Input!$AB84=1, "/7,5","")</f>
        <v xml:space="preserve">/18 /16 /14 </v>
      </c>
      <c r="AB83" s="4" t="str">
        <f>IF(Input!$AD84=1,"Rubber wheel coupling","")&amp;IF(Input!$AE84=1, "/Rubber block drive, with alu. ring","")&amp;IF(Input!$AF84=1, "/(High) flexible coupling","")</f>
        <v>/Rubber block drive, with alu. ring/(High) flexible coupling</v>
      </c>
      <c r="AC83" s="4" t="str">
        <f>IF(Input!$AG84=1,"Mechanical-joint clutch","")&amp;IF(Input!$AH84=1, "/ Mechanical","")&amp;IF(Input!$AI84=1, "/ Electrical","")&amp;IF(Input!$AJ84=1, "/ Pneumatical","")</f>
        <v>/ Mechanical/ Electrical</v>
      </c>
      <c r="AD83" s="291" t="str">
        <f t="shared" si="23"/>
        <v>Without/SAE-0/SAE-1</v>
      </c>
      <c r="AE83" s="4" t="str">
        <f t="shared" si="24"/>
        <v>18 /16 /14  inch</v>
      </c>
      <c r="AF83" s="4" t="str">
        <f t="shared" si="25"/>
        <v>Rubber block drive, with alu. ring/(High) flexible coupling</v>
      </c>
      <c r="AG83" s="4" t="str">
        <f t="shared" si="26"/>
        <v xml:space="preserve"> Mechanical/ Electrical</v>
      </c>
      <c r="AH83" s="4" t="str">
        <f>IF(Input!AK84=1,"Available","Not available")</f>
        <v>Available</v>
      </c>
      <c r="AI83" s="4" t="str">
        <f>IF(Input!AL84="","",Input!AL84)</f>
        <v>Note: If using flexible couping, rate will rise 8%</v>
      </c>
    </row>
    <row r="84" spans="1:35" x14ac:dyDescent="0.25">
      <c r="A84" s="4" t="str">
        <f>VLOOKUP(Input!A85, Variabelen!$A$2:$B$7,2,FALSE)</f>
        <v>MEDIUM/HEAVY DUTY GEARBOX</v>
      </c>
      <c r="B84" s="284" t="str">
        <f>Input!B85</f>
        <v>MB270A</v>
      </c>
      <c r="C84" s="4" t="str">
        <f>IF(Input!C85="","",Input!C85)</f>
        <v/>
      </c>
      <c r="D84" s="297">
        <f>Input!F85</f>
        <v>5.12</v>
      </c>
      <c r="E84" s="298" t="str">
        <f>Input!G85</f>
        <v>0,20</v>
      </c>
      <c r="F84" s="4">
        <f>Input!D85</f>
        <v>1000</v>
      </c>
      <c r="G84" s="298">
        <f>Input!E85</f>
        <v>2500</v>
      </c>
      <c r="H84" s="298" t="str">
        <f t="shared" si="17"/>
        <v>1000-2500</v>
      </c>
      <c r="I84" s="298">
        <f t="shared" si="18"/>
        <v>1800</v>
      </c>
      <c r="J84" s="298">
        <f t="shared" si="19"/>
        <v>360</v>
      </c>
      <c r="K84" s="298">
        <f t="shared" si="20"/>
        <v>500</v>
      </c>
      <c r="L84" s="290" t="str">
        <f t="shared" si="28"/>
        <v/>
      </c>
      <c r="M84" s="290">
        <f t="shared" si="28"/>
        <v>240</v>
      </c>
      <c r="N84" s="290">
        <f t="shared" si="28"/>
        <v>300</v>
      </c>
      <c r="O84" s="290">
        <f t="shared" si="28"/>
        <v>360</v>
      </c>
      <c r="P84" s="290">
        <f t="shared" si="28"/>
        <v>420</v>
      </c>
      <c r="Q84" s="290">
        <f t="shared" si="28"/>
        <v>500</v>
      </c>
      <c r="R84" s="298" t="str">
        <f>Input!I85</f>
        <v>594x810x868</v>
      </c>
      <c r="S84" s="298" t="str">
        <f>Input!J85</f>
        <v>675</v>
      </c>
      <c r="T84" s="298" t="str">
        <f>Input!K85</f>
        <v>270</v>
      </c>
      <c r="U84" s="298" t="str">
        <f>Input!L85</f>
        <v>39,2</v>
      </c>
      <c r="V84" s="4" t="str">
        <f>IF(Input!$M85=1,"Spec.","")&amp;IF(Input!$O85=1, "00","")&amp;IF(Input!$P85=1, "/0","")&amp;IF(Input!$Q85=1, "/1","")&amp;IF(Input!$R85=1, "/2","")&amp;IF(Input!$S85=1, "/3","")&amp;IF(Input!$T85=1, "/4","")&amp;IF(Input!$U85=1, "/5","")</f>
        <v>/0/1</v>
      </c>
      <c r="W84" s="4" t="str">
        <f>IF(Input!$V85=1,"Spec.","")&amp;IF(Input!$W85=1, "/21","")&amp;IF(Input!$X85=1, "/18","")&amp;IF(Input!$Y85=1, "/16","")&amp;IF(Input!$Z85=1, "/14","")&amp;IF(Input!$AA85=1, "/11,5","")&amp;IF(Input!$AB85=1, "/10","")&amp;IF(Input!$AB85=1,"/7,5","")</f>
        <v>/18/16/14</v>
      </c>
      <c r="X84" s="291" t="str">
        <f t="shared" si="21"/>
        <v>0/1</v>
      </c>
      <c r="Y84" s="4" t="str">
        <f t="shared" si="22"/>
        <v>18/16/14</v>
      </c>
      <c r="Z84" s="4" t="str">
        <f>IF(Input!$M85=1,"Special match","")&amp;IF(Input!$N85=1, "/Without","")&amp;IF(Input!$O85=1, "/SAE-00","")&amp;IF(Input!$P85=1, "/SAE-0","")&amp;IF(Input!$Q85=1, "/SAE-1","")&amp;IF(Input!$R85=1, "/SAE-2","")&amp;IF(Input!$S85=1, "/SAE-3","")&amp;IF(Input!$T85=1, "/SAE-4","")&amp;IF(Input!$U85=1, "/SAE-5","")</f>
        <v>/Without/SAE-0/SAE-1</v>
      </c>
      <c r="AA84" s="4" t="str">
        <f>IF(Input!$V85=1,"Special match","")&amp;IF(Input!$W85=1, "/21 ","")&amp;IF(Input!$X85=1, "/18 ","")&amp;IF(Input!$Y85=1, "/16 ","")&amp;IF(Input!$Z85=1, "/14 ","")&amp;IF(Input!$AA85=1, "/11,5 ","")&amp;IF(Input!$AB85=1, "/10 ","")&amp;IF(Input!$AB85=1, "/7,5","")</f>
        <v xml:space="preserve">/18 /16 /14 </v>
      </c>
      <c r="AB84" s="4" t="str">
        <f>IF(Input!$AD85=1,"Rubber wheel coupling","")&amp;IF(Input!$AE85=1, "/Rubber block drive, with alu. ring","")&amp;IF(Input!$AF85=1, "/(High) flexible coupling","")</f>
        <v>/Rubber block drive, with alu. ring/(High) flexible coupling</v>
      </c>
      <c r="AC84" s="4" t="str">
        <f>IF(Input!$AG85=1,"Mechanical-joint clutch","")&amp;IF(Input!$AH85=1, "/ Mechanical","")&amp;IF(Input!$AI85=1, "/ Electrical","")&amp;IF(Input!$AJ85=1, "/ Pneumatical","")</f>
        <v>/ Mechanical/ Electrical</v>
      </c>
      <c r="AD84" s="291" t="str">
        <f t="shared" si="23"/>
        <v>Without/SAE-0/SAE-1</v>
      </c>
      <c r="AE84" s="4" t="str">
        <f t="shared" si="24"/>
        <v>18 /16 /14  inch</v>
      </c>
      <c r="AF84" s="4" t="str">
        <f t="shared" si="25"/>
        <v>Rubber block drive, with alu. ring/(High) flexible coupling</v>
      </c>
      <c r="AG84" s="4" t="str">
        <f t="shared" si="26"/>
        <v xml:space="preserve"> Mechanical/ Electrical</v>
      </c>
      <c r="AH84" s="4" t="str">
        <f>IF(Input!AK85=1,"Available","Not available")</f>
        <v>Available</v>
      </c>
      <c r="AI84" s="4" t="str">
        <f>IF(Input!AL85="","",Input!AL85)</f>
        <v>Note: If using flexible couping, rate will rise 8%</v>
      </c>
    </row>
    <row r="85" spans="1:35" x14ac:dyDescent="0.25">
      <c r="A85" s="4" t="str">
        <f>VLOOKUP(Input!A86, Variabelen!$A$2:$B$7,2,FALSE)</f>
        <v>MEDIUM/HEAVY DUTY GEARBOX</v>
      </c>
      <c r="B85" s="284" t="str">
        <f>Input!B86</f>
        <v>MB270A</v>
      </c>
      <c r="C85" s="4" t="str">
        <f>IF(Input!C86="","",Input!C86)</f>
        <v/>
      </c>
      <c r="D85" s="297">
        <f>Input!F86</f>
        <v>5.5</v>
      </c>
      <c r="E85" s="298" t="str">
        <f>Input!G86</f>
        <v>0,182</v>
      </c>
      <c r="F85" s="4">
        <f>Input!D86</f>
        <v>1000</v>
      </c>
      <c r="G85" s="298">
        <f>Input!E86</f>
        <v>2500</v>
      </c>
      <c r="H85" s="298" t="str">
        <f t="shared" si="17"/>
        <v>1000-2500</v>
      </c>
      <c r="I85" s="298">
        <f t="shared" si="18"/>
        <v>1800</v>
      </c>
      <c r="J85" s="298">
        <f t="shared" si="19"/>
        <v>327.59999999999997</v>
      </c>
      <c r="K85" s="298">
        <f t="shared" si="20"/>
        <v>455</v>
      </c>
      <c r="L85" s="290" t="str">
        <f t="shared" si="28"/>
        <v/>
      </c>
      <c r="M85" s="290">
        <f t="shared" si="28"/>
        <v>218.4</v>
      </c>
      <c r="N85" s="290">
        <f t="shared" si="28"/>
        <v>273</v>
      </c>
      <c r="O85" s="290">
        <f t="shared" si="28"/>
        <v>327.59999999999997</v>
      </c>
      <c r="P85" s="290">
        <f t="shared" si="28"/>
        <v>382.2</v>
      </c>
      <c r="Q85" s="290">
        <f t="shared" si="28"/>
        <v>455</v>
      </c>
      <c r="R85" s="298" t="str">
        <f>Input!I86</f>
        <v>594x810x868</v>
      </c>
      <c r="S85" s="298" t="str">
        <f>Input!J86</f>
        <v>675</v>
      </c>
      <c r="T85" s="298" t="str">
        <f>Input!K86</f>
        <v>270</v>
      </c>
      <c r="U85" s="298" t="str">
        <f>Input!L86</f>
        <v>39,2</v>
      </c>
      <c r="V85" s="4" t="str">
        <f>IF(Input!$M86=1,"Spec.","")&amp;IF(Input!$O86=1, "00","")&amp;IF(Input!$P86=1, "/0","")&amp;IF(Input!$Q86=1, "/1","")&amp;IF(Input!$R86=1, "/2","")&amp;IF(Input!$S86=1, "/3","")&amp;IF(Input!$T86=1, "/4","")&amp;IF(Input!$U86=1, "/5","")</f>
        <v>/0/1</v>
      </c>
      <c r="W85" s="4" t="str">
        <f>IF(Input!$V86=1,"Spec.","")&amp;IF(Input!$W86=1, "/21","")&amp;IF(Input!$X86=1, "/18","")&amp;IF(Input!$Y86=1, "/16","")&amp;IF(Input!$Z86=1, "/14","")&amp;IF(Input!$AA86=1, "/11,5","")&amp;IF(Input!$AB86=1, "/10","")&amp;IF(Input!$AB86=1,"/7,5","")</f>
        <v>/18/16/14</v>
      </c>
      <c r="X85" s="291" t="str">
        <f t="shared" si="21"/>
        <v>0/1</v>
      </c>
      <c r="Y85" s="4" t="str">
        <f t="shared" si="22"/>
        <v>18/16/14</v>
      </c>
      <c r="Z85" s="4" t="str">
        <f>IF(Input!$M86=1,"Special match","")&amp;IF(Input!$N86=1, "/Without","")&amp;IF(Input!$O86=1, "/SAE-00","")&amp;IF(Input!$P86=1, "/SAE-0","")&amp;IF(Input!$Q86=1, "/SAE-1","")&amp;IF(Input!$R86=1, "/SAE-2","")&amp;IF(Input!$S86=1, "/SAE-3","")&amp;IF(Input!$T86=1, "/SAE-4","")&amp;IF(Input!$U86=1, "/SAE-5","")</f>
        <v>/Without/SAE-0/SAE-1</v>
      </c>
      <c r="AA85" s="4" t="str">
        <f>IF(Input!$V86=1,"Special match","")&amp;IF(Input!$W86=1, "/21 ","")&amp;IF(Input!$X86=1, "/18 ","")&amp;IF(Input!$Y86=1, "/16 ","")&amp;IF(Input!$Z86=1, "/14 ","")&amp;IF(Input!$AA86=1, "/11,5 ","")&amp;IF(Input!$AB86=1, "/10 ","")&amp;IF(Input!$AB86=1, "/7,5","")</f>
        <v xml:space="preserve">/18 /16 /14 </v>
      </c>
      <c r="AB85" s="4" t="str">
        <f>IF(Input!$AD86=1,"Rubber wheel coupling","")&amp;IF(Input!$AE86=1, "/Rubber block drive, with alu. ring","")&amp;IF(Input!$AF86=1, "/(High) flexible coupling","")</f>
        <v>/Rubber block drive, with alu. ring/(High) flexible coupling</v>
      </c>
      <c r="AC85" s="4" t="str">
        <f>IF(Input!$AG86=1,"Mechanical-joint clutch","")&amp;IF(Input!$AH86=1, "/ Mechanical","")&amp;IF(Input!$AI86=1, "/ Electrical","")&amp;IF(Input!$AJ86=1, "/ Pneumatical","")</f>
        <v>/ Mechanical/ Electrical</v>
      </c>
      <c r="AD85" s="291" t="str">
        <f t="shared" si="23"/>
        <v>Without/SAE-0/SAE-1</v>
      </c>
      <c r="AE85" s="4" t="str">
        <f t="shared" si="24"/>
        <v>18 /16 /14  inch</v>
      </c>
      <c r="AF85" s="4" t="str">
        <f t="shared" si="25"/>
        <v>Rubber block drive, with alu. ring/(High) flexible coupling</v>
      </c>
      <c r="AG85" s="4" t="str">
        <f t="shared" si="26"/>
        <v xml:space="preserve"> Mechanical/ Electrical</v>
      </c>
      <c r="AH85" s="4" t="str">
        <f>IF(Input!AK86=1,"Available","Not available")</f>
        <v>Available</v>
      </c>
      <c r="AI85" s="4" t="str">
        <f>IF(Input!AL86="","",Input!AL86)</f>
        <v>Note: If using flexible couping, rate will rise 8%</v>
      </c>
    </row>
    <row r="86" spans="1:35" x14ac:dyDescent="0.25">
      <c r="A86" s="4" t="str">
        <f>VLOOKUP(Input!A87, Variabelen!$A$2:$B$7,2,FALSE)</f>
        <v>MEDIUM/HEAVY DUTY GEARBOX</v>
      </c>
      <c r="B86" s="284" t="str">
        <f>Input!B87</f>
        <v>MB270A</v>
      </c>
      <c r="C86" s="4" t="str">
        <f>IF(Input!C87="","",Input!C87)</f>
        <v/>
      </c>
      <c r="D86" s="297">
        <f>Input!F87</f>
        <v>5.95</v>
      </c>
      <c r="E86" s="298" t="str">
        <f>Input!G87</f>
        <v>0,150</v>
      </c>
      <c r="F86" s="4">
        <f>Input!D87</f>
        <v>1000</v>
      </c>
      <c r="G86" s="298">
        <f>Input!E87</f>
        <v>2500</v>
      </c>
      <c r="H86" s="298" t="str">
        <f t="shared" si="17"/>
        <v>1000-2500</v>
      </c>
      <c r="I86" s="298">
        <f t="shared" si="18"/>
        <v>1800</v>
      </c>
      <c r="J86" s="298">
        <f t="shared" si="19"/>
        <v>270</v>
      </c>
      <c r="K86" s="298">
        <f t="shared" si="20"/>
        <v>375</v>
      </c>
      <c r="L86" s="290" t="str">
        <f t="shared" si="28"/>
        <v/>
      </c>
      <c r="M86" s="290">
        <f t="shared" si="28"/>
        <v>180</v>
      </c>
      <c r="N86" s="290">
        <f t="shared" si="28"/>
        <v>225</v>
      </c>
      <c r="O86" s="290">
        <f t="shared" si="28"/>
        <v>270</v>
      </c>
      <c r="P86" s="290">
        <f t="shared" si="28"/>
        <v>315</v>
      </c>
      <c r="Q86" s="290">
        <f t="shared" si="28"/>
        <v>375</v>
      </c>
      <c r="R86" s="298" t="str">
        <f>Input!I87</f>
        <v>594x810x868</v>
      </c>
      <c r="S86" s="298" t="str">
        <f>Input!J87</f>
        <v>675</v>
      </c>
      <c r="T86" s="298" t="str">
        <f>Input!K87</f>
        <v>270</v>
      </c>
      <c r="U86" s="298" t="str">
        <f>Input!L87</f>
        <v>39,2</v>
      </c>
      <c r="V86" s="4" t="str">
        <f>IF(Input!$M87=1,"Spec.","")&amp;IF(Input!$O87=1, "00","")&amp;IF(Input!$P87=1, "/0","")&amp;IF(Input!$Q87=1, "/1","")&amp;IF(Input!$R87=1, "/2","")&amp;IF(Input!$S87=1, "/3","")&amp;IF(Input!$T87=1, "/4","")&amp;IF(Input!$U87=1, "/5","")</f>
        <v>/0/1</v>
      </c>
      <c r="W86" s="4" t="str">
        <f>IF(Input!$V87=1,"Spec.","")&amp;IF(Input!$W87=1, "/21","")&amp;IF(Input!$X87=1, "/18","")&amp;IF(Input!$Y87=1, "/16","")&amp;IF(Input!$Z87=1, "/14","")&amp;IF(Input!$AA87=1, "/11,5","")&amp;IF(Input!$AB87=1, "/10","")&amp;IF(Input!$AB87=1,"/7,5","")</f>
        <v>/18/16/14</v>
      </c>
      <c r="X86" s="291" t="str">
        <f t="shared" si="21"/>
        <v>0/1</v>
      </c>
      <c r="Y86" s="4" t="str">
        <f t="shared" si="22"/>
        <v>18/16/14</v>
      </c>
      <c r="Z86" s="4" t="str">
        <f>IF(Input!$M87=1,"Special match","")&amp;IF(Input!$N87=1, "/Without","")&amp;IF(Input!$O87=1, "/SAE-00","")&amp;IF(Input!$P87=1, "/SAE-0","")&amp;IF(Input!$Q87=1, "/SAE-1","")&amp;IF(Input!$R87=1, "/SAE-2","")&amp;IF(Input!$S87=1, "/SAE-3","")&amp;IF(Input!$T87=1, "/SAE-4","")&amp;IF(Input!$U87=1, "/SAE-5","")</f>
        <v>/Without/SAE-0/SAE-1</v>
      </c>
      <c r="AA86" s="4" t="str">
        <f>IF(Input!$V87=1,"Special match","")&amp;IF(Input!$W87=1, "/21 ","")&amp;IF(Input!$X87=1, "/18 ","")&amp;IF(Input!$Y87=1, "/16 ","")&amp;IF(Input!$Z87=1, "/14 ","")&amp;IF(Input!$AA87=1, "/11,5 ","")&amp;IF(Input!$AB87=1, "/10 ","")&amp;IF(Input!$AB87=1, "/7,5","")</f>
        <v xml:space="preserve">/18 /16 /14 </v>
      </c>
      <c r="AB86" s="4" t="str">
        <f>IF(Input!$AD87=1,"Rubber wheel coupling","")&amp;IF(Input!$AE87=1, "/Rubber block drive, with alu. ring","")&amp;IF(Input!$AF87=1, "/(High) flexible coupling","")</f>
        <v>/Rubber block drive, with alu. ring/(High) flexible coupling</v>
      </c>
      <c r="AC86" s="4" t="str">
        <f>IF(Input!$AG87=1,"Mechanical-joint clutch","")&amp;IF(Input!$AH87=1, "/ Mechanical","")&amp;IF(Input!$AI87=1, "/ Electrical","")&amp;IF(Input!$AJ87=1, "/ Pneumatical","")</f>
        <v>/ Mechanical/ Electrical</v>
      </c>
      <c r="AD86" s="291" t="str">
        <f t="shared" si="23"/>
        <v>Without/SAE-0/SAE-1</v>
      </c>
      <c r="AE86" s="4" t="str">
        <f t="shared" si="24"/>
        <v>18 /16 /14  inch</v>
      </c>
      <c r="AF86" s="4" t="str">
        <f t="shared" si="25"/>
        <v>Rubber block drive, with alu. ring/(High) flexible coupling</v>
      </c>
      <c r="AG86" s="4" t="str">
        <f t="shared" si="26"/>
        <v xml:space="preserve"> Mechanical/ Electrical</v>
      </c>
      <c r="AH86" s="4" t="str">
        <f>IF(Input!AK87=1,"Available","Not available")</f>
        <v>Available</v>
      </c>
      <c r="AI86" s="4" t="str">
        <f>IF(Input!AL87="","",Input!AL87)</f>
        <v>Note: If using flexible couping, rate will rise 8%</v>
      </c>
    </row>
    <row r="87" spans="1:35" x14ac:dyDescent="0.25">
      <c r="A87" s="4" t="str">
        <f>VLOOKUP(Input!A88, Variabelen!$A$2:$B$7,2,FALSE)</f>
        <v>MEDIUM/HEAVY DUTY GEARBOX</v>
      </c>
      <c r="B87" s="284" t="str">
        <f>Input!B88</f>
        <v>MB270A</v>
      </c>
      <c r="C87" s="4" t="str">
        <f>IF(Input!C88="","",Input!C88)</f>
        <v/>
      </c>
      <c r="D87" s="297">
        <f>Input!F88</f>
        <v>6.39</v>
      </c>
      <c r="E87" s="298" t="str">
        <f>Input!G88</f>
        <v>0,120</v>
      </c>
      <c r="F87" s="4">
        <f>Input!D88</f>
        <v>1000</v>
      </c>
      <c r="G87" s="298">
        <f>Input!E88</f>
        <v>2500</v>
      </c>
      <c r="H87" s="298" t="str">
        <f t="shared" si="17"/>
        <v>1000-2500</v>
      </c>
      <c r="I87" s="298">
        <f t="shared" si="18"/>
        <v>1800</v>
      </c>
      <c r="J87" s="298">
        <f t="shared" si="19"/>
        <v>216</v>
      </c>
      <c r="K87" s="298">
        <f t="shared" si="20"/>
        <v>300</v>
      </c>
      <c r="L87" s="290" t="str">
        <f t="shared" si="28"/>
        <v/>
      </c>
      <c r="M87" s="290">
        <f t="shared" si="28"/>
        <v>144</v>
      </c>
      <c r="N87" s="290">
        <f t="shared" si="28"/>
        <v>180</v>
      </c>
      <c r="O87" s="290">
        <f t="shared" si="28"/>
        <v>216</v>
      </c>
      <c r="P87" s="290">
        <f t="shared" si="28"/>
        <v>252</v>
      </c>
      <c r="Q87" s="290">
        <f t="shared" si="28"/>
        <v>300</v>
      </c>
      <c r="R87" s="298" t="str">
        <f>Input!I88</f>
        <v>594x810x868</v>
      </c>
      <c r="S87" s="298" t="str">
        <f>Input!J88</f>
        <v>675</v>
      </c>
      <c r="T87" s="298" t="str">
        <f>Input!K88</f>
        <v>270</v>
      </c>
      <c r="U87" s="298" t="str">
        <f>Input!L88</f>
        <v>39,2</v>
      </c>
      <c r="V87" s="4" t="str">
        <f>IF(Input!$M88=1,"Spec.","")&amp;IF(Input!$O88=1, "00","")&amp;IF(Input!$P88=1, "/0","")&amp;IF(Input!$Q88=1, "/1","")&amp;IF(Input!$R88=1, "/2","")&amp;IF(Input!$S88=1, "/3","")&amp;IF(Input!$T88=1, "/4","")&amp;IF(Input!$U88=1, "/5","")</f>
        <v>/0/1</v>
      </c>
      <c r="W87" s="4" t="str">
        <f>IF(Input!$V88=1,"Spec.","")&amp;IF(Input!$W88=1, "/21","")&amp;IF(Input!$X88=1, "/18","")&amp;IF(Input!$Y88=1, "/16","")&amp;IF(Input!$Z88=1, "/14","")&amp;IF(Input!$AA88=1, "/11,5","")&amp;IF(Input!$AB88=1, "/10","")&amp;IF(Input!$AB88=1,"/7,5","")</f>
        <v>/18/16/14</v>
      </c>
      <c r="X87" s="291" t="str">
        <f t="shared" si="21"/>
        <v>0/1</v>
      </c>
      <c r="Y87" s="4" t="str">
        <f t="shared" si="22"/>
        <v>18/16/14</v>
      </c>
      <c r="Z87" s="4" t="str">
        <f>IF(Input!$M88=1,"Special match","")&amp;IF(Input!$N88=1, "/Without","")&amp;IF(Input!$O88=1, "/SAE-00","")&amp;IF(Input!$P88=1, "/SAE-0","")&amp;IF(Input!$Q88=1, "/SAE-1","")&amp;IF(Input!$R88=1, "/SAE-2","")&amp;IF(Input!$S88=1, "/SAE-3","")&amp;IF(Input!$T88=1, "/SAE-4","")&amp;IF(Input!$U88=1, "/SAE-5","")</f>
        <v>/Without/SAE-0/SAE-1</v>
      </c>
      <c r="AA87" s="4" t="str">
        <f>IF(Input!$V88=1,"Special match","")&amp;IF(Input!$W88=1, "/21 ","")&amp;IF(Input!$X88=1, "/18 ","")&amp;IF(Input!$Y88=1, "/16 ","")&amp;IF(Input!$Z88=1, "/14 ","")&amp;IF(Input!$AA88=1, "/11,5 ","")&amp;IF(Input!$AB88=1, "/10 ","")&amp;IF(Input!$AB88=1, "/7,5","")</f>
        <v xml:space="preserve">/18 /16 /14 </v>
      </c>
      <c r="AB87" s="4" t="str">
        <f>IF(Input!$AD88=1,"Rubber wheel coupling","")&amp;IF(Input!$AE88=1, "/Rubber block drive, with alu. ring","")&amp;IF(Input!$AF88=1, "/(High) flexible coupling","")</f>
        <v>/Rubber block drive, with alu. ring/(High) flexible coupling</v>
      </c>
      <c r="AC87" s="4" t="str">
        <f>IF(Input!$AG88=1,"Mechanical-joint clutch","")&amp;IF(Input!$AH88=1, "/ Mechanical","")&amp;IF(Input!$AI88=1, "/ Electrical","")&amp;IF(Input!$AJ88=1, "/ Pneumatical","")</f>
        <v>/ Mechanical/ Electrical</v>
      </c>
      <c r="AD87" s="291" t="str">
        <f t="shared" si="23"/>
        <v>Without/SAE-0/SAE-1</v>
      </c>
      <c r="AE87" s="4" t="str">
        <f t="shared" si="24"/>
        <v>18 /16 /14  inch</v>
      </c>
      <c r="AF87" s="4" t="str">
        <f t="shared" si="25"/>
        <v>Rubber block drive, with alu. ring/(High) flexible coupling</v>
      </c>
      <c r="AG87" s="4" t="str">
        <f t="shared" si="26"/>
        <v xml:space="preserve"> Mechanical/ Electrical</v>
      </c>
      <c r="AH87" s="4" t="str">
        <f>IF(Input!AK88=1,"Available","Not available")</f>
        <v>Available</v>
      </c>
      <c r="AI87" s="4" t="str">
        <f>IF(Input!AL88="","",Input!AL88)</f>
        <v>Note: If using flexible couping, rate will rise 8%</v>
      </c>
    </row>
    <row r="88" spans="1:35" x14ac:dyDescent="0.25">
      <c r="A88" s="4" t="str">
        <f>VLOOKUP(Input!A89, Variabelen!$A$2:$B$7,2,FALSE)</f>
        <v>MEDIUM/HEAVY DUTY GEARBOX</v>
      </c>
      <c r="B88" s="284" t="str">
        <f>Input!B89</f>
        <v>MB270A</v>
      </c>
      <c r="C88" s="4" t="str">
        <f>IF(Input!C89="","",Input!C89)</f>
        <v/>
      </c>
      <c r="D88" s="297">
        <f>Input!F89</f>
        <v>6.82</v>
      </c>
      <c r="E88" s="298" t="str">
        <f>Input!G89</f>
        <v>0,120</v>
      </c>
      <c r="F88" s="4">
        <f>Input!D89</f>
        <v>1000</v>
      </c>
      <c r="G88" s="298">
        <f>Input!E89</f>
        <v>2500</v>
      </c>
      <c r="H88" s="298" t="str">
        <f t="shared" si="17"/>
        <v>1000-2500</v>
      </c>
      <c r="I88" s="298">
        <f t="shared" si="18"/>
        <v>1800</v>
      </c>
      <c r="J88" s="298">
        <f t="shared" si="19"/>
        <v>216</v>
      </c>
      <c r="K88" s="298">
        <f t="shared" si="20"/>
        <v>300</v>
      </c>
      <c r="L88" s="290" t="str">
        <f t="shared" si="28"/>
        <v/>
      </c>
      <c r="M88" s="290">
        <f t="shared" si="28"/>
        <v>144</v>
      </c>
      <c r="N88" s="290">
        <f t="shared" si="28"/>
        <v>180</v>
      </c>
      <c r="O88" s="290">
        <f t="shared" si="28"/>
        <v>216</v>
      </c>
      <c r="P88" s="290">
        <f t="shared" si="28"/>
        <v>252</v>
      </c>
      <c r="Q88" s="290">
        <f t="shared" si="28"/>
        <v>300</v>
      </c>
      <c r="R88" s="298" t="str">
        <f>Input!I89</f>
        <v>594x810x868</v>
      </c>
      <c r="S88" s="298" t="str">
        <f>Input!J89</f>
        <v>675</v>
      </c>
      <c r="T88" s="298" t="str">
        <f>Input!K89</f>
        <v>270</v>
      </c>
      <c r="U88" s="298" t="str">
        <f>Input!L89</f>
        <v>39,2</v>
      </c>
      <c r="V88" s="4" t="str">
        <f>IF(Input!$M89=1,"Spec.","")&amp;IF(Input!$O89=1, "00","")&amp;IF(Input!$P89=1, "/0","")&amp;IF(Input!$Q89=1, "/1","")&amp;IF(Input!$R89=1, "/2","")&amp;IF(Input!$S89=1, "/3","")&amp;IF(Input!$T89=1, "/4","")&amp;IF(Input!$U89=1, "/5","")</f>
        <v>/0/1</v>
      </c>
      <c r="W88" s="4" t="str">
        <f>IF(Input!$V89=1,"Spec.","")&amp;IF(Input!$W89=1, "/21","")&amp;IF(Input!$X89=1, "/18","")&amp;IF(Input!$Y89=1, "/16","")&amp;IF(Input!$Z89=1, "/14","")&amp;IF(Input!$AA89=1, "/11,5","")&amp;IF(Input!$AB89=1, "/10","")&amp;IF(Input!$AB89=1,"/7,5","")</f>
        <v>/18/16/14</v>
      </c>
      <c r="X88" s="291" t="str">
        <f t="shared" si="21"/>
        <v>0/1</v>
      </c>
      <c r="Y88" s="4" t="str">
        <f t="shared" si="22"/>
        <v>18/16/14</v>
      </c>
      <c r="Z88" s="4" t="str">
        <f>IF(Input!$M89=1,"Special match","")&amp;IF(Input!$N89=1, "/Without","")&amp;IF(Input!$O89=1, "/SAE-00","")&amp;IF(Input!$P89=1, "/SAE-0","")&amp;IF(Input!$Q89=1, "/SAE-1","")&amp;IF(Input!$R89=1, "/SAE-2","")&amp;IF(Input!$S89=1, "/SAE-3","")&amp;IF(Input!$T89=1, "/SAE-4","")&amp;IF(Input!$U89=1, "/SAE-5","")</f>
        <v>/Without/SAE-0/SAE-1</v>
      </c>
      <c r="AA88" s="4" t="str">
        <f>IF(Input!$V89=1,"Special match","")&amp;IF(Input!$W89=1, "/21 ","")&amp;IF(Input!$X89=1, "/18 ","")&amp;IF(Input!$Y89=1, "/16 ","")&amp;IF(Input!$Z89=1, "/14 ","")&amp;IF(Input!$AA89=1, "/11,5 ","")&amp;IF(Input!$AB89=1, "/10 ","")&amp;IF(Input!$AB89=1, "/7,5","")</f>
        <v xml:space="preserve">/18 /16 /14 </v>
      </c>
      <c r="AB88" s="4" t="str">
        <f>IF(Input!$AD89=1,"Rubber wheel coupling","")&amp;IF(Input!$AE89=1, "/Rubber block drive, with alu. ring","")&amp;IF(Input!$AF89=1, "/(High) flexible coupling","")</f>
        <v>/Rubber block drive, with alu. ring/(High) flexible coupling</v>
      </c>
      <c r="AC88" s="4" t="str">
        <f>IF(Input!$AG89=1,"Mechanical-joint clutch","")&amp;IF(Input!$AH89=1, "/ Mechanical","")&amp;IF(Input!$AI89=1, "/ Electrical","")&amp;IF(Input!$AJ89=1, "/ Pneumatical","")</f>
        <v>/ Mechanical/ Electrical</v>
      </c>
      <c r="AD88" s="291" t="str">
        <f t="shared" si="23"/>
        <v>Without/SAE-0/SAE-1</v>
      </c>
      <c r="AE88" s="4" t="str">
        <f t="shared" si="24"/>
        <v>18 /16 /14  inch</v>
      </c>
      <c r="AF88" s="4" t="str">
        <f t="shared" si="25"/>
        <v>Rubber block drive, with alu. ring/(High) flexible coupling</v>
      </c>
      <c r="AG88" s="4" t="str">
        <f t="shared" si="26"/>
        <v xml:space="preserve"> Mechanical/ Electrical</v>
      </c>
      <c r="AH88" s="4" t="str">
        <f>IF(Input!AK89=1,"Available","Not available")</f>
        <v>Available</v>
      </c>
      <c r="AI88" s="4" t="str">
        <f>IF(Input!AL89="","",Input!AL89)</f>
        <v>Note: If using flexible couping, rate will rise 8%</v>
      </c>
    </row>
    <row r="89" spans="1:35" x14ac:dyDescent="0.25">
      <c r="A89" s="4" t="str">
        <f>VLOOKUP(Input!A90, Variabelen!$A$2:$B$7,2,FALSE)</f>
        <v>MEDIUM/HEAVY DUTY GEARBOX</v>
      </c>
      <c r="B89" s="284">
        <f>Input!B90</f>
        <v>300</v>
      </c>
      <c r="C89" s="4" t="str">
        <f>IF(Input!C90="","",Input!C90)</f>
        <v/>
      </c>
      <c r="D89" s="297">
        <f>Input!F90</f>
        <v>1.87</v>
      </c>
      <c r="E89" s="298" t="str">
        <f>Input!G90</f>
        <v>0,35</v>
      </c>
      <c r="F89" s="4">
        <f>Input!D90</f>
        <v>1000</v>
      </c>
      <c r="G89" s="298">
        <f>Input!E90</f>
        <v>2500</v>
      </c>
      <c r="H89" s="298" t="str">
        <f t="shared" si="17"/>
        <v>1000-2500</v>
      </c>
      <c r="I89" s="298">
        <f t="shared" si="18"/>
        <v>1800</v>
      </c>
      <c r="J89" s="298">
        <f t="shared" si="19"/>
        <v>630</v>
      </c>
      <c r="K89" s="298">
        <f t="shared" si="20"/>
        <v>875</v>
      </c>
      <c r="L89" s="290" t="str">
        <f t="shared" si="28"/>
        <v/>
      </c>
      <c r="M89" s="290">
        <f t="shared" si="28"/>
        <v>420</v>
      </c>
      <c r="N89" s="290">
        <f t="shared" si="28"/>
        <v>525</v>
      </c>
      <c r="O89" s="290">
        <f t="shared" si="28"/>
        <v>630</v>
      </c>
      <c r="P89" s="290">
        <f t="shared" si="28"/>
        <v>735</v>
      </c>
      <c r="Q89" s="290">
        <f t="shared" si="28"/>
        <v>875</v>
      </c>
      <c r="R89" s="298" t="str">
        <f>Input!I90</f>
        <v>638x870x864</v>
      </c>
      <c r="S89" s="298" t="str">
        <f>Input!J90</f>
        <v>740</v>
      </c>
      <c r="T89" s="298" t="str">
        <f>Input!K90</f>
        <v>264</v>
      </c>
      <c r="U89" s="298" t="str">
        <f>Input!L90</f>
        <v>50</v>
      </c>
      <c r="V89" s="4" t="str">
        <f>IF(Input!$M90=1,"Spec.","")&amp;IF(Input!$O90=1, "00","")&amp;IF(Input!$P90=1, "/0","")&amp;IF(Input!$Q90=1, "/1","")&amp;IF(Input!$R90=1, "/2","")&amp;IF(Input!$S90=1, "/3","")&amp;IF(Input!$T90=1, "/4","")&amp;IF(Input!$U90=1, "/5","")</f>
        <v>/0/1</v>
      </c>
      <c r="W89" s="4" t="str">
        <f>IF(Input!$V90=1,"Spec.","")&amp;IF(Input!$W90=1, "/21","")&amp;IF(Input!$X90=1, "/18","")&amp;IF(Input!$Y90=1, "/16","")&amp;IF(Input!$Z90=1, "/14","")&amp;IF(Input!$AA90=1, "/11,5","")&amp;IF(Input!$AB90=1, "/10","")&amp;IF(Input!$AB90=1,"/7,5","")</f>
        <v>/18/16/14</v>
      </c>
      <c r="X89" s="291" t="str">
        <f t="shared" si="21"/>
        <v>0/1</v>
      </c>
      <c r="Y89" s="4" t="str">
        <f t="shared" si="22"/>
        <v>18/16/14</v>
      </c>
      <c r="Z89" s="4" t="str">
        <f>IF(Input!$M90=1,"Special match","")&amp;IF(Input!$N90=1, "/Without","")&amp;IF(Input!$O90=1, "/SAE-00","")&amp;IF(Input!$P90=1, "/SAE-0","")&amp;IF(Input!$Q90=1, "/SAE-1","")&amp;IF(Input!$R90=1, "/SAE-2","")&amp;IF(Input!$S90=1, "/SAE-3","")&amp;IF(Input!$T90=1, "/SAE-4","")&amp;IF(Input!$U90=1, "/SAE-5","")</f>
        <v>/Without/SAE-0/SAE-1</v>
      </c>
      <c r="AA89" s="4" t="str">
        <f>IF(Input!$V90=1,"Special match","")&amp;IF(Input!$W90=1, "/21 ","")&amp;IF(Input!$X90=1, "/18 ","")&amp;IF(Input!$Y90=1, "/16 ","")&amp;IF(Input!$Z90=1, "/14 ","")&amp;IF(Input!$AA90=1, "/11,5 ","")&amp;IF(Input!$AB90=1, "/10 ","")&amp;IF(Input!$AB90=1, "/7,5","")</f>
        <v xml:space="preserve">/18 /16 /14 </v>
      </c>
      <c r="AB89" s="4" t="str">
        <f>IF(Input!$AD90=1,"Rubber wheel coupling","")&amp;IF(Input!$AE90=1, "/Rubber block drive, with alu. ring","")&amp;IF(Input!$AF90=1, "/(High) flexible coupling","")</f>
        <v>/Rubber block drive, with alu. ring/(High) flexible coupling</v>
      </c>
      <c r="AC89" s="4" t="str">
        <f>IF(Input!$AG90=1,"Mechanical-joint clutch","")&amp;IF(Input!$AH90=1, "/ Mechanical","")&amp;IF(Input!$AI90=1, "/ Electrical","")&amp;IF(Input!$AJ90=1, "/ Pneumatical","")</f>
        <v>/ Mechanical/ Electrical</v>
      </c>
      <c r="AD89" s="291" t="str">
        <f t="shared" si="23"/>
        <v>Without/SAE-0/SAE-1</v>
      </c>
      <c r="AE89" s="4" t="str">
        <f t="shared" si="24"/>
        <v>18 /16 /14  inch</v>
      </c>
      <c r="AF89" s="4" t="str">
        <f t="shared" si="25"/>
        <v>Rubber block drive, with alu. ring/(High) flexible coupling</v>
      </c>
      <c r="AG89" s="4" t="str">
        <f t="shared" si="26"/>
        <v xml:space="preserve"> Mechanical/ Electrical</v>
      </c>
      <c r="AH89" s="4" t="str">
        <f>IF(Input!AK90=1,"Available","Not available")</f>
        <v>Available</v>
      </c>
      <c r="AI89" s="4" t="str">
        <f>IF(Input!AL90="","",Input!AL90)</f>
        <v>Note: If using flexible couping, rate will rise 8%</v>
      </c>
    </row>
    <row r="90" spans="1:35" x14ac:dyDescent="0.25">
      <c r="A90" s="4" t="str">
        <f>VLOOKUP(Input!A91, Variabelen!$A$2:$B$7,2,FALSE)</f>
        <v>MEDIUM/HEAVY DUTY GEARBOX</v>
      </c>
      <c r="B90" s="284">
        <f>Input!B91</f>
        <v>300</v>
      </c>
      <c r="C90" s="4" t="str">
        <f>IF(Input!C91="","",Input!C91)</f>
        <v/>
      </c>
      <c r="D90" s="297">
        <f>Input!F91</f>
        <v>2.04</v>
      </c>
      <c r="E90" s="298" t="str">
        <f>Input!G91</f>
        <v>0,35</v>
      </c>
      <c r="F90" s="4">
        <f>Input!D91</f>
        <v>1000</v>
      </c>
      <c r="G90" s="298">
        <f>Input!E91</f>
        <v>2500</v>
      </c>
      <c r="H90" s="298" t="str">
        <f t="shared" si="17"/>
        <v>1000-2500</v>
      </c>
      <c r="I90" s="298">
        <f t="shared" si="18"/>
        <v>1800</v>
      </c>
      <c r="J90" s="298">
        <f t="shared" si="19"/>
        <v>630</v>
      </c>
      <c r="K90" s="298">
        <f t="shared" si="20"/>
        <v>875</v>
      </c>
      <c r="L90" s="290" t="str">
        <f t="shared" si="28"/>
        <v/>
      </c>
      <c r="M90" s="290">
        <f t="shared" si="28"/>
        <v>420</v>
      </c>
      <c r="N90" s="290">
        <f t="shared" si="28"/>
        <v>525</v>
      </c>
      <c r="O90" s="290">
        <f t="shared" si="28"/>
        <v>630</v>
      </c>
      <c r="P90" s="290">
        <f t="shared" si="28"/>
        <v>735</v>
      </c>
      <c r="Q90" s="290">
        <f t="shared" si="28"/>
        <v>875</v>
      </c>
      <c r="R90" s="298" t="str">
        <f>Input!I91</f>
        <v>638x870x864</v>
      </c>
      <c r="S90" s="298" t="str">
        <f>Input!J91</f>
        <v>740</v>
      </c>
      <c r="T90" s="298" t="str">
        <f>Input!K91</f>
        <v>264</v>
      </c>
      <c r="U90" s="298" t="str">
        <f>Input!L91</f>
        <v>50</v>
      </c>
      <c r="V90" s="4" t="str">
        <f>IF(Input!$M91=1,"Spec.","")&amp;IF(Input!$O91=1, "00","")&amp;IF(Input!$P91=1, "/0","")&amp;IF(Input!$Q91=1, "/1","")&amp;IF(Input!$R91=1, "/2","")&amp;IF(Input!$S91=1, "/3","")&amp;IF(Input!$T91=1, "/4","")&amp;IF(Input!$U91=1, "/5","")</f>
        <v>/0/1</v>
      </c>
      <c r="W90" s="4" t="str">
        <f>IF(Input!$V91=1,"Spec.","")&amp;IF(Input!$W91=1, "/21","")&amp;IF(Input!$X91=1, "/18","")&amp;IF(Input!$Y91=1, "/16","")&amp;IF(Input!$Z91=1, "/14","")&amp;IF(Input!$AA91=1, "/11,5","")&amp;IF(Input!$AB91=1, "/10","")&amp;IF(Input!$AB91=1,"/7,5","")</f>
        <v>/18/16/14</v>
      </c>
      <c r="X90" s="291" t="str">
        <f t="shared" si="21"/>
        <v>0/1</v>
      </c>
      <c r="Y90" s="4" t="str">
        <f t="shared" si="22"/>
        <v>18/16/14</v>
      </c>
      <c r="Z90" s="4" t="str">
        <f>IF(Input!$M91=1,"Special match","")&amp;IF(Input!$N91=1, "/Without","")&amp;IF(Input!$O91=1, "/SAE-00","")&amp;IF(Input!$P91=1, "/SAE-0","")&amp;IF(Input!$Q91=1, "/SAE-1","")&amp;IF(Input!$R91=1, "/SAE-2","")&amp;IF(Input!$S91=1, "/SAE-3","")&amp;IF(Input!$T91=1, "/SAE-4","")&amp;IF(Input!$U91=1, "/SAE-5","")</f>
        <v>/Without/SAE-0/SAE-1</v>
      </c>
      <c r="AA90" s="4" t="str">
        <f>IF(Input!$V91=1,"Special match","")&amp;IF(Input!$W91=1, "/21 ","")&amp;IF(Input!$X91=1, "/18 ","")&amp;IF(Input!$Y91=1, "/16 ","")&amp;IF(Input!$Z91=1, "/14 ","")&amp;IF(Input!$AA91=1, "/11,5 ","")&amp;IF(Input!$AB91=1, "/10 ","")&amp;IF(Input!$AB91=1, "/7,5","")</f>
        <v xml:space="preserve">/18 /16 /14 </v>
      </c>
      <c r="AB90" s="4" t="str">
        <f>IF(Input!$AD91=1,"Rubber wheel coupling","")&amp;IF(Input!$AE91=1, "/Rubber block drive, with alu. ring","")&amp;IF(Input!$AF91=1, "/(High) flexible coupling","")</f>
        <v>/Rubber block drive, with alu. ring/(High) flexible coupling</v>
      </c>
      <c r="AC90" s="4" t="str">
        <f>IF(Input!$AG91=1,"Mechanical-joint clutch","")&amp;IF(Input!$AH91=1, "/ Mechanical","")&amp;IF(Input!$AI91=1, "/ Electrical","")&amp;IF(Input!$AJ91=1, "/ Pneumatical","")</f>
        <v>/ Mechanical/ Electrical</v>
      </c>
      <c r="AD90" s="291" t="str">
        <f t="shared" si="23"/>
        <v>Without/SAE-0/SAE-1</v>
      </c>
      <c r="AE90" s="4" t="str">
        <f t="shared" si="24"/>
        <v>18 /16 /14  inch</v>
      </c>
      <c r="AF90" s="4" t="str">
        <f t="shared" si="25"/>
        <v>Rubber block drive, with alu. ring/(High) flexible coupling</v>
      </c>
      <c r="AG90" s="4" t="str">
        <f t="shared" si="26"/>
        <v xml:space="preserve"> Mechanical/ Electrical</v>
      </c>
      <c r="AH90" s="4" t="str">
        <f>IF(Input!AK91=1,"Available","Not available")</f>
        <v>Available</v>
      </c>
      <c r="AI90" s="4" t="str">
        <f>IF(Input!AL91="","",Input!AL91)</f>
        <v>Note: If using flexible couping, rate will rise 8%</v>
      </c>
    </row>
    <row r="91" spans="1:35" x14ac:dyDescent="0.25">
      <c r="A91" s="4" t="str">
        <f>VLOOKUP(Input!A92, Variabelen!$A$2:$B$7,2,FALSE)</f>
        <v>MEDIUM/HEAVY DUTY GEARBOX</v>
      </c>
      <c r="B91" s="284">
        <f>Input!B92</f>
        <v>300</v>
      </c>
      <c r="C91" s="4" t="str">
        <f>IF(Input!C92="","",Input!C92)</f>
        <v/>
      </c>
      <c r="D91" s="297">
        <f>Input!F92</f>
        <v>2.54</v>
      </c>
      <c r="E91" s="298" t="str">
        <f>Input!G92</f>
        <v>0,35</v>
      </c>
      <c r="F91" s="4">
        <f>Input!D92</f>
        <v>1000</v>
      </c>
      <c r="G91" s="298">
        <f>Input!E92</f>
        <v>2500</v>
      </c>
      <c r="H91" s="298" t="str">
        <f t="shared" si="17"/>
        <v>1000-2500</v>
      </c>
      <c r="I91" s="298">
        <f t="shared" si="18"/>
        <v>1800</v>
      </c>
      <c r="J91" s="298">
        <f t="shared" si="19"/>
        <v>630</v>
      </c>
      <c r="K91" s="298">
        <f t="shared" si="20"/>
        <v>875</v>
      </c>
      <c r="L91" s="290" t="str">
        <f t="shared" si="28"/>
        <v/>
      </c>
      <c r="M91" s="290">
        <f t="shared" si="28"/>
        <v>420</v>
      </c>
      <c r="N91" s="290">
        <f t="shared" si="28"/>
        <v>525</v>
      </c>
      <c r="O91" s="290">
        <f t="shared" si="28"/>
        <v>630</v>
      </c>
      <c r="P91" s="290">
        <f t="shared" si="28"/>
        <v>735</v>
      </c>
      <c r="Q91" s="290">
        <f t="shared" si="28"/>
        <v>875</v>
      </c>
      <c r="R91" s="298" t="str">
        <f>Input!I92</f>
        <v>638x870x864</v>
      </c>
      <c r="S91" s="298" t="str">
        <f>Input!J92</f>
        <v>740</v>
      </c>
      <c r="T91" s="298" t="str">
        <f>Input!K92</f>
        <v>264</v>
      </c>
      <c r="U91" s="298" t="str">
        <f>Input!L92</f>
        <v>50</v>
      </c>
      <c r="V91" s="4" t="str">
        <f>IF(Input!$M92=1,"Spec.","")&amp;IF(Input!$O92=1, "00","")&amp;IF(Input!$P92=1, "/0","")&amp;IF(Input!$Q92=1, "/1","")&amp;IF(Input!$R92=1, "/2","")&amp;IF(Input!$S92=1, "/3","")&amp;IF(Input!$T92=1, "/4","")&amp;IF(Input!$U92=1, "/5","")</f>
        <v>/0/1</v>
      </c>
      <c r="W91" s="4" t="str">
        <f>IF(Input!$V92=1,"Spec.","")&amp;IF(Input!$W92=1, "/21","")&amp;IF(Input!$X92=1, "/18","")&amp;IF(Input!$Y92=1, "/16","")&amp;IF(Input!$Z92=1, "/14","")&amp;IF(Input!$AA92=1, "/11,5","")&amp;IF(Input!$AB92=1, "/10","")&amp;IF(Input!$AB92=1,"/7,5","")</f>
        <v>/18/16/14</v>
      </c>
      <c r="X91" s="291" t="str">
        <f t="shared" si="21"/>
        <v>0/1</v>
      </c>
      <c r="Y91" s="4" t="str">
        <f t="shared" si="22"/>
        <v>18/16/14</v>
      </c>
      <c r="Z91" s="4" t="str">
        <f>IF(Input!$M92=1,"Special match","")&amp;IF(Input!$N92=1, "/Without","")&amp;IF(Input!$O92=1, "/SAE-00","")&amp;IF(Input!$P92=1, "/SAE-0","")&amp;IF(Input!$Q92=1, "/SAE-1","")&amp;IF(Input!$R92=1, "/SAE-2","")&amp;IF(Input!$S92=1, "/SAE-3","")&amp;IF(Input!$T92=1, "/SAE-4","")&amp;IF(Input!$U92=1, "/SAE-5","")</f>
        <v>/Without/SAE-0/SAE-1</v>
      </c>
      <c r="AA91" s="4" t="str">
        <f>IF(Input!$V92=1,"Special match","")&amp;IF(Input!$W92=1, "/21 ","")&amp;IF(Input!$X92=1, "/18 ","")&amp;IF(Input!$Y92=1, "/16 ","")&amp;IF(Input!$Z92=1, "/14 ","")&amp;IF(Input!$AA92=1, "/11,5 ","")&amp;IF(Input!$AB92=1, "/10 ","")&amp;IF(Input!$AB92=1, "/7,5","")</f>
        <v xml:space="preserve">/18 /16 /14 </v>
      </c>
      <c r="AB91" s="4" t="str">
        <f>IF(Input!$AD92=1,"Rubber wheel coupling","")&amp;IF(Input!$AE92=1, "/Rubber block drive, with alu. ring","")&amp;IF(Input!$AF92=1, "/(High) flexible coupling","")</f>
        <v>/Rubber block drive, with alu. ring/(High) flexible coupling</v>
      </c>
      <c r="AC91" s="4" t="str">
        <f>IF(Input!$AG92=1,"Mechanical-joint clutch","")&amp;IF(Input!$AH92=1, "/ Mechanical","")&amp;IF(Input!$AI92=1, "/ Electrical","")&amp;IF(Input!$AJ92=1, "/ Pneumatical","")</f>
        <v>/ Mechanical/ Electrical</v>
      </c>
      <c r="AD91" s="291" t="str">
        <f t="shared" si="23"/>
        <v>Without/SAE-0/SAE-1</v>
      </c>
      <c r="AE91" s="4" t="str">
        <f t="shared" si="24"/>
        <v>18 /16 /14  inch</v>
      </c>
      <c r="AF91" s="4" t="str">
        <f t="shared" si="25"/>
        <v>Rubber block drive, with alu. ring/(High) flexible coupling</v>
      </c>
      <c r="AG91" s="4" t="str">
        <f t="shared" si="26"/>
        <v xml:space="preserve"> Mechanical/ Electrical</v>
      </c>
      <c r="AH91" s="4" t="str">
        <f>IF(Input!AK92=1,"Available","Not available")</f>
        <v>Available</v>
      </c>
      <c r="AI91" s="4" t="str">
        <f>IF(Input!AL92="","",Input!AL92)</f>
        <v>Note: If using flexible couping, rate will rise 8%</v>
      </c>
    </row>
    <row r="92" spans="1:35" x14ac:dyDescent="0.25">
      <c r="A92" s="4" t="str">
        <f>VLOOKUP(Input!A93, Variabelen!$A$2:$B$7,2,FALSE)</f>
        <v>MEDIUM/HEAVY DUTY GEARBOX</v>
      </c>
      <c r="B92" s="284">
        <f>Input!B93</f>
        <v>300</v>
      </c>
      <c r="C92" s="4" t="str">
        <f>IF(Input!C93="","",Input!C93)</f>
        <v/>
      </c>
      <c r="D92" s="297">
        <f>Input!F93</f>
        <v>3</v>
      </c>
      <c r="E92" s="298" t="str">
        <f>Input!G93</f>
        <v>0,33</v>
      </c>
      <c r="F92" s="4">
        <f>Input!D93</f>
        <v>1000</v>
      </c>
      <c r="G92" s="298">
        <f>Input!E93</f>
        <v>2500</v>
      </c>
      <c r="H92" s="298" t="str">
        <f t="shared" si="17"/>
        <v>1000-2500</v>
      </c>
      <c r="I92" s="298">
        <f t="shared" si="18"/>
        <v>1800</v>
      </c>
      <c r="J92" s="298">
        <f t="shared" si="19"/>
        <v>594</v>
      </c>
      <c r="K92" s="298">
        <f t="shared" si="20"/>
        <v>825</v>
      </c>
      <c r="L92" s="290" t="str">
        <f t="shared" ref="L92:Q101" si="29">IF(AND(L$1&gt;=$F92,L$1&lt;=$G92),L$1*$E92,"")</f>
        <v/>
      </c>
      <c r="M92" s="290">
        <f t="shared" si="29"/>
        <v>396</v>
      </c>
      <c r="N92" s="290">
        <f t="shared" si="29"/>
        <v>495</v>
      </c>
      <c r="O92" s="290">
        <f t="shared" si="29"/>
        <v>594</v>
      </c>
      <c r="P92" s="290">
        <f t="shared" si="29"/>
        <v>693</v>
      </c>
      <c r="Q92" s="290">
        <f t="shared" si="29"/>
        <v>825</v>
      </c>
      <c r="R92" s="298" t="str">
        <f>Input!I93</f>
        <v>638x870x864</v>
      </c>
      <c r="S92" s="298" t="str">
        <f>Input!J93</f>
        <v>740</v>
      </c>
      <c r="T92" s="298" t="str">
        <f>Input!K93</f>
        <v>264</v>
      </c>
      <c r="U92" s="298" t="str">
        <f>Input!L93</f>
        <v>50</v>
      </c>
      <c r="V92" s="4" t="str">
        <f>IF(Input!$M93=1,"Spec.","")&amp;IF(Input!$O93=1, "00","")&amp;IF(Input!$P93=1, "/0","")&amp;IF(Input!$Q93=1, "/1","")&amp;IF(Input!$R93=1, "/2","")&amp;IF(Input!$S93=1, "/3","")&amp;IF(Input!$T93=1, "/4","")&amp;IF(Input!$U93=1, "/5","")</f>
        <v>/0/1</v>
      </c>
      <c r="W92" s="4" t="str">
        <f>IF(Input!$V93=1,"Spec.","")&amp;IF(Input!$W93=1, "/21","")&amp;IF(Input!$X93=1, "/18","")&amp;IF(Input!$Y93=1, "/16","")&amp;IF(Input!$Z93=1, "/14","")&amp;IF(Input!$AA93=1, "/11,5","")&amp;IF(Input!$AB93=1, "/10","")&amp;IF(Input!$AB93=1,"/7,5","")</f>
        <v>/18/16/14</v>
      </c>
      <c r="X92" s="291" t="str">
        <f t="shared" si="21"/>
        <v>0/1</v>
      </c>
      <c r="Y92" s="4" t="str">
        <f t="shared" si="22"/>
        <v>18/16/14</v>
      </c>
      <c r="Z92" s="4" t="str">
        <f>IF(Input!$M93=1,"Special match","")&amp;IF(Input!$N93=1, "/Without","")&amp;IF(Input!$O93=1, "/SAE-00","")&amp;IF(Input!$P93=1, "/SAE-0","")&amp;IF(Input!$Q93=1, "/SAE-1","")&amp;IF(Input!$R93=1, "/SAE-2","")&amp;IF(Input!$S93=1, "/SAE-3","")&amp;IF(Input!$T93=1, "/SAE-4","")&amp;IF(Input!$U93=1, "/SAE-5","")</f>
        <v>/Without/SAE-0/SAE-1</v>
      </c>
      <c r="AA92" s="4" t="str">
        <f>IF(Input!$V93=1,"Special match","")&amp;IF(Input!$W93=1, "/21 ","")&amp;IF(Input!$X93=1, "/18 ","")&amp;IF(Input!$Y93=1, "/16 ","")&amp;IF(Input!$Z93=1, "/14 ","")&amp;IF(Input!$AA93=1, "/11,5 ","")&amp;IF(Input!$AB93=1, "/10 ","")&amp;IF(Input!$AB93=1, "/7,5","")</f>
        <v xml:space="preserve">/18 /16 /14 </v>
      </c>
      <c r="AB92" s="4" t="str">
        <f>IF(Input!$AD93=1,"Rubber wheel coupling","")&amp;IF(Input!$AE93=1, "/Rubber block drive, with alu. ring","")&amp;IF(Input!$AF93=1, "/(High) flexible coupling","")</f>
        <v>/Rubber block drive, with alu. ring/(High) flexible coupling</v>
      </c>
      <c r="AC92" s="4" t="str">
        <f>IF(Input!$AG93=1,"Mechanical-joint clutch","")&amp;IF(Input!$AH93=1, "/ Mechanical","")&amp;IF(Input!$AI93=1, "/ Electrical","")&amp;IF(Input!$AJ93=1, "/ Pneumatical","")</f>
        <v>/ Mechanical/ Electrical</v>
      </c>
      <c r="AD92" s="291" t="str">
        <f t="shared" si="23"/>
        <v>Without/SAE-0/SAE-1</v>
      </c>
      <c r="AE92" s="4" t="str">
        <f t="shared" si="24"/>
        <v>18 /16 /14  inch</v>
      </c>
      <c r="AF92" s="4" t="str">
        <f t="shared" si="25"/>
        <v>Rubber block drive, with alu. ring/(High) flexible coupling</v>
      </c>
      <c r="AG92" s="4" t="str">
        <f t="shared" si="26"/>
        <v xml:space="preserve"> Mechanical/ Electrical</v>
      </c>
      <c r="AH92" s="4" t="str">
        <f>IF(Input!AK93=1,"Available","Not available")</f>
        <v>Available</v>
      </c>
      <c r="AI92" s="4" t="str">
        <f>IF(Input!AL93="","",Input!AL93)</f>
        <v>Note: If using flexible couping, rate will rise 8%</v>
      </c>
    </row>
    <row r="93" spans="1:35" x14ac:dyDescent="0.25">
      <c r="A93" s="4" t="str">
        <f>VLOOKUP(Input!A94, Variabelen!$A$2:$B$7,2,FALSE)</f>
        <v>MEDIUM/HEAVY DUTY GEARBOX</v>
      </c>
      <c r="B93" s="284">
        <f>Input!B94</f>
        <v>300</v>
      </c>
      <c r="C93" s="4" t="str">
        <f>IF(Input!C94="","",Input!C94)</f>
        <v/>
      </c>
      <c r="D93" s="297">
        <f>Input!F94</f>
        <v>3.53</v>
      </c>
      <c r="E93" s="298" t="str">
        <f>Input!G94</f>
        <v>0,30</v>
      </c>
      <c r="F93" s="4">
        <f>Input!D94</f>
        <v>1000</v>
      </c>
      <c r="G93" s="298">
        <f>Input!E94</f>
        <v>2500</v>
      </c>
      <c r="H93" s="298" t="str">
        <f t="shared" si="17"/>
        <v>1000-2500</v>
      </c>
      <c r="I93" s="298">
        <f t="shared" si="18"/>
        <v>1800</v>
      </c>
      <c r="J93" s="298">
        <f t="shared" si="19"/>
        <v>540</v>
      </c>
      <c r="K93" s="298">
        <f t="shared" si="20"/>
        <v>750</v>
      </c>
      <c r="L93" s="290" t="str">
        <f t="shared" si="29"/>
        <v/>
      </c>
      <c r="M93" s="290">
        <f t="shared" si="29"/>
        <v>360</v>
      </c>
      <c r="N93" s="290">
        <f t="shared" si="29"/>
        <v>450</v>
      </c>
      <c r="O93" s="290">
        <f t="shared" si="29"/>
        <v>540</v>
      </c>
      <c r="P93" s="290">
        <f t="shared" si="29"/>
        <v>630</v>
      </c>
      <c r="Q93" s="290">
        <f t="shared" si="29"/>
        <v>750</v>
      </c>
      <c r="R93" s="298" t="str">
        <f>Input!I94</f>
        <v>638x870x864</v>
      </c>
      <c r="S93" s="298" t="str">
        <f>Input!J94</f>
        <v>740</v>
      </c>
      <c r="T93" s="298" t="str">
        <f>Input!K94</f>
        <v>264</v>
      </c>
      <c r="U93" s="298" t="str">
        <f>Input!L94</f>
        <v>50</v>
      </c>
      <c r="V93" s="4" t="str">
        <f>IF(Input!$M94=1,"Spec.","")&amp;IF(Input!$O94=1, "00","")&amp;IF(Input!$P94=1, "/0","")&amp;IF(Input!$Q94=1, "/1","")&amp;IF(Input!$R94=1, "/2","")&amp;IF(Input!$S94=1, "/3","")&amp;IF(Input!$T94=1, "/4","")&amp;IF(Input!$U94=1, "/5","")</f>
        <v>/0/1</v>
      </c>
      <c r="W93" s="4" t="str">
        <f>IF(Input!$V94=1,"Spec.","")&amp;IF(Input!$W94=1, "/21","")&amp;IF(Input!$X94=1, "/18","")&amp;IF(Input!$Y94=1, "/16","")&amp;IF(Input!$Z94=1, "/14","")&amp;IF(Input!$AA94=1, "/11,5","")&amp;IF(Input!$AB94=1, "/10","")&amp;IF(Input!$AB94=1,"/7,5","")</f>
        <v>/18/16/14</v>
      </c>
      <c r="X93" s="291" t="str">
        <f t="shared" si="21"/>
        <v>0/1</v>
      </c>
      <c r="Y93" s="4" t="str">
        <f t="shared" si="22"/>
        <v>18/16/14</v>
      </c>
      <c r="Z93" s="4" t="str">
        <f>IF(Input!$M94=1,"Special match","")&amp;IF(Input!$N94=1, "/Without","")&amp;IF(Input!$O94=1, "/SAE-00","")&amp;IF(Input!$P94=1, "/SAE-0","")&amp;IF(Input!$Q94=1, "/SAE-1","")&amp;IF(Input!$R94=1, "/SAE-2","")&amp;IF(Input!$S94=1, "/SAE-3","")&amp;IF(Input!$T94=1, "/SAE-4","")&amp;IF(Input!$U94=1, "/SAE-5","")</f>
        <v>/Without/SAE-0/SAE-1</v>
      </c>
      <c r="AA93" s="4" t="str">
        <f>IF(Input!$V94=1,"Special match","")&amp;IF(Input!$W94=1, "/21 ","")&amp;IF(Input!$X94=1, "/18 ","")&amp;IF(Input!$Y94=1, "/16 ","")&amp;IF(Input!$Z94=1, "/14 ","")&amp;IF(Input!$AA94=1, "/11,5 ","")&amp;IF(Input!$AB94=1, "/10 ","")&amp;IF(Input!$AB94=1, "/7,5","")</f>
        <v xml:space="preserve">/18 /16 /14 </v>
      </c>
      <c r="AB93" s="4" t="str">
        <f>IF(Input!$AD94=1,"Rubber wheel coupling","")&amp;IF(Input!$AE94=1, "/Rubber block drive, with alu. ring","")&amp;IF(Input!$AF94=1, "/(High) flexible coupling","")</f>
        <v>/Rubber block drive, with alu. ring/(High) flexible coupling</v>
      </c>
      <c r="AC93" s="4" t="str">
        <f>IF(Input!$AG94=1,"Mechanical-joint clutch","")&amp;IF(Input!$AH94=1, "/ Mechanical","")&amp;IF(Input!$AI94=1, "/ Electrical","")&amp;IF(Input!$AJ94=1, "/ Pneumatical","")</f>
        <v>/ Mechanical/ Electrical</v>
      </c>
      <c r="AD93" s="291" t="str">
        <f t="shared" si="23"/>
        <v>Without/SAE-0/SAE-1</v>
      </c>
      <c r="AE93" s="4" t="str">
        <f t="shared" si="24"/>
        <v>18 /16 /14  inch</v>
      </c>
      <c r="AF93" s="4" t="str">
        <f t="shared" si="25"/>
        <v>Rubber block drive, with alu. ring/(High) flexible coupling</v>
      </c>
      <c r="AG93" s="4" t="str">
        <f t="shared" si="26"/>
        <v xml:space="preserve"> Mechanical/ Electrical</v>
      </c>
      <c r="AH93" s="4" t="str">
        <f>IF(Input!AK94=1,"Available","Not available")</f>
        <v>Available</v>
      </c>
      <c r="AI93" s="4" t="str">
        <f>IF(Input!AL94="","",Input!AL94)</f>
        <v>Note: If using flexible couping, rate will rise 8%</v>
      </c>
    </row>
    <row r="94" spans="1:35" x14ac:dyDescent="0.25">
      <c r="A94" s="4" t="str">
        <f>VLOOKUP(Input!A95, Variabelen!$A$2:$B$7,2,FALSE)</f>
        <v>MEDIUM/HEAVY DUTY GEARBOX</v>
      </c>
      <c r="B94" s="284">
        <f>Input!B95</f>
        <v>300</v>
      </c>
      <c r="C94" s="4" t="str">
        <f>IF(Input!C95="","",Input!C95)</f>
        <v/>
      </c>
      <c r="D94" s="297">
        <f>Input!F95</f>
        <v>4.0999999999999996</v>
      </c>
      <c r="E94" s="298" t="str">
        <f>Input!G95</f>
        <v>0,25</v>
      </c>
      <c r="F94" s="4">
        <f>Input!D95</f>
        <v>1000</v>
      </c>
      <c r="G94" s="298">
        <f>Input!E95</f>
        <v>2500</v>
      </c>
      <c r="H94" s="298" t="str">
        <f t="shared" si="17"/>
        <v>1000-2500</v>
      </c>
      <c r="I94" s="298">
        <f t="shared" si="18"/>
        <v>1800</v>
      </c>
      <c r="J94" s="298">
        <f t="shared" si="19"/>
        <v>450</v>
      </c>
      <c r="K94" s="298">
        <f t="shared" si="20"/>
        <v>625</v>
      </c>
      <c r="L94" s="290" t="str">
        <f t="shared" si="29"/>
        <v/>
      </c>
      <c r="M94" s="290">
        <f t="shared" si="29"/>
        <v>300</v>
      </c>
      <c r="N94" s="290">
        <f t="shared" si="29"/>
        <v>375</v>
      </c>
      <c r="O94" s="290">
        <f t="shared" si="29"/>
        <v>450</v>
      </c>
      <c r="P94" s="290">
        <f t="shared" si="29"/>
        <v>525</v>
      </c>
      <c r="Q94" s="290">
        <f t="shared" si="29"/>
        <v>625</v>
      </c>
      <c r="R94" s="298" t="str">
        <f>Input!I95</f>
        <v>638x870x864</v>
      </c>
      <c r="S94" s="298" t="str">
        <f>Input!J95</f>
        <v>740</v>
      </c>
      <c r="T94" s="298" t="str">
        <f>Input!K95</f>
        <v>264</v>
      </c>
      <c r="U94" s="298" t="str">
        <f>Input!L95</f>
        <v>50</v>
      </c>
      <c r="V94" s="4" t="str">
        <f>IF(Input!$M95=1,"Spec.","")&amp;IF(Input!$O95=1, "00","")&amp;IF(Input!$P95=1, "/0","")&amp;IF(Input!$Q95=1, "/1","")&amp;IF(Input!$R95=1, "/2","")&amp;IF(Input!$S95=1, "/3","")&amp;IF(Input!$T95=1, "/4","")&amp;IF(Input!$U95=1, "/5","")</f>
        <v>/0/1</v>
      </c>
      <c r="W94" s="4" t="str">
        <f>IF(Input!$V95=1,"Spec.","")&amp;IF(Input!$W95=1, "/21","")&amp;IF(Input!$X95=1, "/18","")&amp;IF(Input!$Y95=1, "/16","")&amp;IF(Input!$Z95=1, "/14","")&amp;IF(Input!$AA95=1, "/11,5","")&amp;IF(Input!$AB95=1, "/10","")&amp;IF(Input!$AB95=1,"/7,5","")</f>
        <v>/18/16/14</v>
      </c>
      <c r="X94" s="291" t="str">
        <f t="shared" si="21"/>
        <v>0/1</v>
      </c>
      <c r="Y94" s="4" t="str">
        <f t="shared" si="22"/>
        <v>18/16/14</v>
      </c>
      <c r="Z94" s="4" t="str">
        <f>IF(Input!$M95=1,"Special match","")&amp;IF(Input!$N95=1, "/Without","")&amp;IF(Input!$O95=1, "/SAE-00","")&amp;IF(Input!$P95=1, "/SAE-0","")&amp;IF(Input!$Q95=1, "/SAE-1","")&amp;IF(Input!$R95=1, "/SAE-2","")&amp;IF(Input!$S95=1, "/SAE-3","")&amp;IF(Input!$T95=1, "/SAE-4","")&amp;IF(Input!$U95=1, "/SAE-5","")</f>
        <v>/Without/SAE-0/SAE-1</v>
      </c>
      <c r="AA94" s="4" t="str">
        <f>IF(Input!$V95=1,"Special match","")&amp;IF(Input!$W95=1, "/21 ","")&amp;IF(Input!$X95=1, "/18 ","")&amp;IF(Input!$Y95=1, "/16 ","")&amp;IF(Input!$Z95=1, "/14 ","")&amp;IF(Input!$AA95=1, "/11,5 ","")&amp;IF(Input!$AB95=1, "/10 ","")&amp;IF(Input!$AB95=1, "/7,5","")</f>
        <v xml:space="preserve">/18 /16 /14 </v>
      </c>
      <c r="AB94" s="4" t="str">
        <f>IF(Input!$AD95=1,"Rubber wheel coupling","")&amp;IF(Input!$AE95=1, "/Rubber block drive, with alu. ring","")&amp;IF(Input!$AF95=1, "/(High) flexible coupling","")</f>
        <v>/Rubber block drive, with alu. ring/(High) flexible coupling</v>
      </c>
      <c r="AC94" s="4" t="str">
        <f>IF(Input!$AG95=1,"Mechanical-joint clutch","")&amp;IF(Input!$AH95=1, "/ Mechanical","")&amp;IF(Input!$AI95=1, "/ Electrical","")&amp;IF(Input!$AJ95=1, "/ Pneumatical","")</f>
        <v>/ Mechanical/ Electrical</v>
      </c>
      <c r="AD94" s="291" t="str">
        <f t="shared" si="23"/>
        <v>Without/SAE-0/SAE-1</v>
      </c>
      <c r="AE94" s="4" t="str">
        <f t="shared" si="24"/>
        <v>18 /16 /14  inch</v>
      </c>
      <c r="AF94" s="4" t="str">
        <f t="shared" si="25"/>
        <v>Rubber block drive, with alu. ring/(High) flexible coupling</v>
      </c>
      <c r="AG94" s="4" t="str">
        <f t="shared" si="26"/>
        <v xml:space="preserve"> Mechanical/ Electrical</v>
      </c>
      <c r="AH94" s="4" t="str">
        <f>IF(Input!AK95=1,"Available","Not available")</f>
        <v>Available</v>
      </c>
      <c r="AI94" s="4" t="str">
        <f>IF(Input!AL95="","",Input!AL95)</f>
        <v>Note: If using flexible couping, rate will rise 8%</v>
      </c>
    </row>
    <row r="95" spans="1:35" x14ac:dyDescent="0.25">
      <c r="A95" s="4" t="str">
        <f>VLOOKUP(Input!A96, Variabelen!$A$2:$B$7,2,FALSE)</f>
        <v>MEDIUM/HEAVY DUTY GEARBOX</v>
      </c>
      <c r="B95" s="284">
        <f>Input!B96</f>
        <v>300</v>
      </c>
      <c r="C95" s="4" t="str">
        <f>IF(Input!C96="","",Input!C96)</f>
        <v/>
      </c>
      <c r="D95" s="297">
        <f>Input!F96</f>
        <v>4.47</v>
      </c>
      <c r="E95" s="298" t="str">
        <f>Input!G96</f>
        <v>0,25</v>
      </c>
      <c r="F95" s="4">
        <f>Input!D96</f>
        <v>1000</v>
      </c>
      <c r="G95" s="298">
        <f>Input!E96</f>
        <v>2500</v>
      </c>
      <c r="H95" s="298" t="str">
        <f t="shared" si="17"/>
        <v>1000-2500</v>
      </c>
      <c r="I95" s="298">
        <f t="shared" si="18"/>
        <v>1800</v>
      </c>
      <c r="J95" s="298">
        <f t="shared" si="19"/>
        <v>450</v>
      </c>
      <c r="K95" s="298">
        <f t="shared" si="20"/>
        <v>625</v>
      </c>
      <c r="L95" s="290" t="str">
        <f t="shared" si="29"/>
        <v/>
      </c>
      <c r="M95" s="290">
        <f t="shared" si="29"/>
        <v>300</v>
      </c>
      <c r="N95" s="290">
        <f t="shared" si="29"/>
        <v>375</v>
      </c>
      <c r="O95" s="290">
        <f t="shared" si="29"/>
        <v>450</v>
      </c>
      <c r="P95" s="290">
        <f t="shared" si="29"/>
        <v>525</v>
      </c>
      <c r="Q95" s="290">
        <f t="shared" si="29"/>
        <v>625</v>
      </c>
      <c r="R95" s="298" t="str">
        <f>Input!I96</f>
        <v>638x870x864</v>
      </c>
      <c r="S95" s="298" t="str">
        <f>Input!J96</f>
        <v>740</v>
      </c>
      <c r="T95" s="298" t="str">
        <f>Input!K96</f>
        <v>264</v>
      </c>
      <c r="U95" s="298" t="str">
        <f>Input!L96</f>
        <v>50</v>
      </c>
      <c r="V95" s="4" t="str">
        <f>IF(Input!$M96=1,"Spec.","")&amp;IF(Input!$O96=1, "00","")&amp;IF(Input!$P96=1, "/0","")&amp;IF(Input!$Q96=1, "/1","")&amp;IF(Input!$R96=1, "/2","")&amp;IF(Input!$S96=1, "/3","")&amp;IF(Input!$T96=1, "/4","")&amp;IF(Input!$U96=1, "/5","")</f>
        <v>/0/1</v>
      </c>
      <c r="W95" s="4" t="str">
        <f>IF(Input!$V96=1,"Spec.","")&amp;IF(Input!$W96=1, "/21","")&amp;IF(Input!$X96=1, "/18","")&amp;IF(Input!$Y96=1, "/16","")&amp;IF(Input!$Z96=1, "/14","")&amp;IF(Input!$AA96=1, "/11,5","")&amp;IF(Input!$AB96=1, "/10","")&amp;IF(Input!$AB96=1,"/7,5","")</f>
        <v>/18/16/14</v>
      </c>
      <c r="X95" s="291" t="str">
        <f t="shared" si="21"/>
        <v>0/1</v>
      </c>
      <c r="Y95" s="4" t="str">
        <f t="shared" si="22"/>
        <v>18/16/14</v>
      </c>
      <c r="Z95" s="4" t="str">
        <f>IF(Input!$M96=1,"Special match","")&amp;IF(Input!$N96=1, "/Without","")&amp;IF(Input!$O96=1, "/SAE-00","")&amp;IF(Input!$P96=1, "/SAE-0","")&amp;IF(Input!$Q96=1, "/SAE-1","")&amp;IF(Input!$R96=1, "/SAE-2","")&amp;IF(Input!$S96=1, "/SAE-3","")&amp;IF(Input!$T96=1, "/SAE-4","")&amp;IF(Input!$U96=1, "/SAE-5","")</f>
        <v>/Without/SAE-0/SAE-1</v>
      </c>
      <c r="AA95" s="4" t="str">
        <f>IF(Input!$V96=1,"Special match","")&amp;IF(Input!$W96=1, "/21 ","")&amp;IF(Input!$X96=1, "/18 ","")&amp;IF(Input!$Y96=1, "/16 ","")&amp;IF(Input!$Z96=1, "/14 ","")&amp;IF(Input!$AA96=1, "/11,5 ","")&amp;IF(Input!$AB96=1, "/10 ","")&amp;IF(Input!$AB96=1, "/7,5","")</f>
        <v xml:space="preserve">/18 /16 /14 </v>
      </c>
      <c r="AB95" s="4" t="str">
        <f>IF(Input!$AD96=1,"Rubber wheel coupling","")&amp;IF(Input!$AE96=1, "/Rubber block drive, with alu. ring","")&amp;IF(Input!$AF96=1, "/(High) flexible coupling","")</f>
        <v>/Rubber block drive, with alu. ring/(High) flexible coupling</v>
      </c>
      <c r="AC95" s="4" t="str">
        <f>IF(Input!$AG96=1,"Mechanical-joint clutch","")&amp;IF(Input!$AH96=1, "/ Mechanical","")&amp;IF(Input!$AI96=1, "/ Electrical","")&amp;IF(Input!$AJ96=1, "/ Pneumatical","")</f>
        <v>/ Mechanical/ Electrical</v>
      </c>
      <c r="AD95" s="291" t="str">
        <f t="shared" si="23"/>
        <v>Without/SAE-0/SAE-1</v>
      </c>
      <c r="AE95" s="4" t="str">
        <f t="shared" si="24"/>
        <v>18 /16 /14  inch</v>
      </c>
      <c r="AF95" s="4" t="str">
        <f t="shared" si="25"/>
        <v>Rubber block drive, with alu. ring/(High) flexible coupling</v>
      </c>
      <c r="AG95" s="4" t="str">
        <f t="shared" si="26"/>
        <v xml:space="preserve"> Mechanical/ Electrical</v>
      </c>
      <c r="AH95" s="4" t="str">
        <f>IF(Input!AK96=1,"Available","Not available")</f>
        <v>Available</v>
      </c>
      <c r="AI95" s="4" t="str">
        <f>IF(Input!AL96="","",Input!AL96)</f>
        <v>Note: If using flexible couping, rate will rise 8%</v>
      </c>
    </row>
    <row r="96" spans="1:35" x14ac:dyDescent="0.25">
      <c r="A96" s="4" t="str">
        <f>VLOOKUP(Input!A97, Variabelen!$A$2:$B$7,2,FALSE)</f>
        <v>MEDIUM/HEAVY DUTY GEARBOX</v>
      </c>
      <c r="B96" s="284">
        <f>Input!B97</f>
        <v>300</v>
      </c>
      <c r="C96" s="4" t="str">
        <f>IF(Input!C97="","",Input!C97)</f>
        <v/>
      </c>
      <c r="D96" s="297">
        <f>Input!F97</f>
        <v>4.6100000000000003</v>
      </c>
      <c r="E96" s="298" t="str">
        <f>Input!G97</f>
        <v>0,25</v>
      </c>
      <c r="F96" s="4">
        <f>Input!D97</f>
        <v>1000</v>
      </c>
      <c r="G96" s="298">
        <f>Input!E97</f>
        <v>2500</v>
      </c>
      <c r="H96" s="298" t="str">
        <f t="shared" si="17"/>
        <v>1000-2500</v>
      </c>
      <c r="I96" s="298">
        <f t="shared" si="18"/>
        <v>1800</v>
      </c>
      <c r="J96" s="298">
        <f t="shared" si="19"/>
        <v>450</v>
      </c>
      <c r="K96" s="298">
        <f t="shared" si="20"/>
        <v>625</v>
      </c>
      <c r="L96" s="290" t="str">
        <f t="shared" si="29"/>
        <v/>
      </c>
      <c r="M96" s="290">
        <f t="shared" si="29"/>
        <v>300</v>
      </c>
      <c r="N96" s="290">
        <f t="shared" si="29"/>
        <v>375</v>
      </c>
      <c r="O96" s="290">
        <f t="shared" si="29"/>
        <v>450</v>
      </c>
      <c r="P96" s="290">
        <f t="shared" si="29"/>
        <v>525</v>
      </c>
      <c r="Q96" s="290">
        <f t="shared" si="29"/>
        <v>625</v>
      </c>
      <c r="R96" s="298" t="str">
        <f>Input!I97</f>
        <v>638x870x864</v>
      </c>
      <c r="S96" s="298" t="str">
        <f>Input!J97</f>
        <v>740</v>
      </c>
      <c r="T96" s="298" t="str">
        <f>Input!K97</f>
        <v>264</v>
      </c>
      <c r="U96" s="298" t="str">
        <f>Input!L97</f>
        <v>50</v>
      </c>
      <c r="V96" s="4" t="str">
        <f>IF(Input!$M97=1,"Spec.","")&amp;IF(Input!$O97=1, "00","")&amp;IF(Input!$P97=1, "/0","")&amp;IF(Input!$Q97=1, "/1","")&amp;IF(Input!$R97=1, "/2","")&amp;IF(Input!$S97=1, "/3","")&amp;IF(Input!$T97=1, "/4","")&amp;IF(Input!$U97=1, "/5","")</f>
        <v>/0/1</v>
      </c>
      <c r="W96" s="4" t="str">
        <f>IF(Input!$V97=1,"Spec.","")&amp;IF(Input!$W97=1, "/21","")&amp;IF(Input!$X97=1, "/18","")&amp;IF(Input!$Y97=1, "/16","")&amp;IF(Input!$Z97=1, "/14","")&amp;IF(Input!$AA97=1, "/11,5","")&amp;IF(Input!$AB97=1, "/10","")&amp;IF(Input!$AB97=1,"/7,5","")</f>
        <v>/18/16/14</v>
      </c>
      <c r="X96" s="291" t="str">
        <f t="shared" si="21"/>
        <v>0/1</v>
      </c>
      <c r="Y96" s="4" t="str">
        <f t="shared" si="22"/>
        <v>18/16/14</v>
      </c>
      <c r="Z96" s="4" t="str">
        <f>IF(Input!$M97=1,"Special match","")&amp;IF(Input!$N97=1, "/Without","")&amp;IF(Input!$O97=1, "/SAE-00","")&amp;IF(Input!$P97=1, "/SAE-0","")&amp;IF(Input!$Q97=1, "/SAE-1","")&amp;IF(Input!$R97=1, "/SAE-2","")&amp;IF(Input!$S97=1, "/SAE-3","")&amp;IF(Input!$T97=1, "/SAE-4","")&amp;IF(Input!$U97=1, "/SAE-5","")</f>
        <v>/Without/SAE-0/SAE-1</v>
      </c>
      <c r="AA96" s="4" t="str">
        <f>IF(Input!$V97=1,"Special match","")&amp;IF(Input!$W97=1, "/21 ","")&amp;IF(Input!$X97=1, "/18 ","")&amp;IF(Input!$Y97=1, "/16 ","")&amp;IF(Input!$Z97=1, "/14 ","")&amp;IF(Input!$AA97=1, "/11,5 ","")&amp;IF(Input!$AB97=1, "/10 ","")&amp;IF(Input!$AB97=1, "/7,5","")</f>
        <v xml:space="preserve">/18 /16 /14 </v>
      </c>
      <c r="AB96" s="4" t="str">
        <f>IF(Input!$AD97=1,"Rubber wheel coupling","")&amp;IF(Input!$AE97=1, "/Rubber block drive, with alu. ring","")&amp;IF(Input!$AF97=1, "/(High) flexible coupling","")</f>
        <v>/Rubber block drive, with alu. ring/(High) flexible coupling</v>
      </c>
      <c r="AC96" s="4" t="str">
        <f>IF(Input!$AG97=1,"Mechanical-joint clutch","")&amp;IF(Input!$AH97=1, "/ Mechanical","")&amp;IF(Input!$AI97=1, "/ Electrical","")&amp;IF(Input!$AJ97=1, "/ Pneumatical","")</f>
        <v>/ Mechanical/ Electrical</v>
      </c>
      <c r="AD96" s="291" t="str">
        <f t="shared" si="23"/>
        <v>Without/SAE-0/SAE-1</v>
      </c>
      <c r="AE96" s="4" t="str">
        <f t="shared" si="24"/>
        <v>18 /16 /14  inch</v>
      </c>
      <c r="AF96" s="4" t="str">
        <f t="shared" si="25"/>
        <v>Rubber block drive, with alu. ring/(High) flexible coupling</v>
      </c>
      <c r="AG96" s="4" t="str">
        <f t="shared" si="26"/>
        <v xml:space="preserve"> Mechanical/ Electrical</v>
      </c>
      <c r="AH96" s="4" t="str">
        <f>IF(Input!AK97=1,"Available","Not available")</f>
        <v>Available</v>
      </c>
      <c r="AI96" s="4" t="str">
        <f>IF(Input!AL97="","",Input!AL97)</f>
        <v>Note: If using flexible couping, rate will rise 8%</v>
      </c>
    </row>
    <row r="97" spans="1:35" x14ac:dyDescent="0.25">
      <c r="A97" s="4" t="str">
        <f>VLOOKUP(Input!A98, Variabelen!$A$2:$B$7,2,FALSE)</f>
        <v>MEDIUM/HEAVY DUTY GEARBOX</v>
      </c>
      <c r="B97" s="284">
        <f>Input!B98</f>
        <v>300</v>
      </c>
      <c r="C97" s="4" t="str">
        <f>IF(Input!C98="","",Input!C98)</f>
        <v/>
      </c>
      <c r="D97" s="297">
        <f>Input!F98</f>
        <v>4.9400000000000004</v>
      </c>
      <c r="E97" s="298" t="str">
        <f>Input!G98</f>
        <v>0,20</v>
      </c>
      <c r="F97" s="4">
        <f>Input!D98</f>
        <v>1000</v>
      </c>
      <c r="G97" s="298">
        <f>Input!E98</f>
        <v>2500</v>
      </c>
      <c r="H97" s="298" t="str">
        <f t="shared" si="17"/>
        <v>1000-2500</v>
      </c>
      <c r="I97" s="298">
        <f t="shared" si="18"/>
        <v>1800</v>
      </c>
      <c r="J97" s="298">
        <f t="shared" si="19"/>
        <v>360</v>
      </c>
      <c r="K97" s="298">
        <f t="shared" si="20"/>
        <v>500</v>
      </c>
      <c r="L97" s="290" t="str">
        <f t="shared" si="29"/>
        <v/>
      </c>
      <c r="M97" s="290">
        <f t="shared" si="29"/>
        <v>240</v>
      </c>
      <c r="N97" s="290">
        <f t="shared" si="29"/>
        <v>300</v>
      </c>
      <c r="O97" s="290">
        <f t="shared" si="29"/>
        <v>360</v>
      </c>
      <c r="P97" s="290">
        <f t="shared" si="29"/>
        <v>420</v>
      </c>
      <c r="Q97" s="290">
        <f t="shared" si="29"/>
        <v>500</v>
      </c>
      <c r="R97" s="298" t="str">
        <f>Input!I98</f>
        <v>638x870x864</v>
      </c>
      <c r="S97" s="298" t="str">
        <f>Input!J98</f>
        <v>740</v>
      </c>
      <c r="T97" s="298" t="str">
        <f>Input!K98</f>
        <v>264</v>
      </c>
      <c r="U97" s="298" t="str">
        <f>Input!L98</f>
        <v>50</v>
      </c>
      <c r="V97" s="4" t="str">
        <f>IF(Input!$M98=1,"Spec.","")&amp;IF(Input!$O98=1, "00","")&amp;IF(Input!$P98=1, "/0","")&amp;IF(Input!$Q98=1, "/1","")&amp;IF(Input!$R98=1, "/2","")&amp;IF(Input!$S98=1, "/3","")&amp;IF(Input!$T98=1, "/4","")&amp;IF(Input!$U98=1, "/5","")</f>
        <v>/0/1</v>
      </c>
      <c r="W97" s="4" t="str">
        <f>IF(Input!$V98=1,"Spec.","")&amp;IF(Input!$W98=1, "/21","")&amp;IF(Input!$X98=1, "/18","")&amp;IF(Input!$Y98=1, "/16","")&amp;IF(Input!$Z98=1, "/14","")&amp;IF(Input!$AA98=1, "/11,5","")&amp;IF(Input!$AB98=1, "/10","")&amp;IF(Input!$AB98=1,"/7,5","")</f>
        <v>/18/16/14</v>
      </c>
      <c r="X97" s="291" t="str">
        <f t="shared" si="21"/>
        <v>0/1</v>
      </c>
      <c r="Y97" s="4" t="str">
        <f t="shared" si="22"/>
        <v>18/16/14</v>
      </c>
      <c r="Z97" s="4" t="str">
        <f>IF(Input!$M98=1,"Special match","")&amp;IF(Input!$N98=1, "/Without","")&amp;IF(Input!$O98=1, "/SAE-00","")&amp;IF(Input!$P98=1, "/SAE-0","")&amp;IF(Input!$Q98=1, "/SAE-1","")&amp;IF(Input!$R98=1, "/SAE-2","")&amp;IF(Input!$S98=1, "/SAE-3","")&amp;IF(Input!$T98=1, "/SAE-4","")&amp;IF(Input!$U98=1, "/SAE-5","")</f>
        <v>/Without/SAE-0/SAE-1</v>
      </c>
      <c r="AA97" s="4" t="str">
        <f>IF(Input!$V98=1,"Special match","")&amp;IF(Input!$W98=1, "/21 ","")&amp;IF(Input!$X98=1, "/18 ","")&amp;IF(Input!$Y98=1, "/16 ","")&amp;IF(Input!$Z98=1, "/14 ","")&amp;IF(Input!$AA98=1, "/11,5 ","")&amp;IF(Input!$AB98=1, "/10 ","")&amp;IF(Input!$AB98=1, "/7,5","")</f>
        <v xml:space="preserve">/18 /16 /14 </v>
      </c>
      <c r="AB97" s="4" t="str">
        <f>IF(Input!$AD98=1,"Rubber wheel coupling","")&amp;IF(Input!$AE98=1, "/Rubber block drive, with alu. ring","")&amp;IF(Input!$AF98=1, "/(High) flexible coupling","")</f>
        <v>/Rubber block drive, with alu. ring/(High) flexible coupling</v>
      </c>
      <c r="AC97" s="4" t="str">
        <f>IF(Input!$AG98=1,"Mechanical-joint clutch","")&amp;IF(Input!$AH98=1, "/ Mechanical","")&amp;IF(Input!$AI98=1, "/ Electrical","")&amp;IF(Input!$AJ98=1, "/ Pneumatical","")</f>
        <v>/ Mechanical/ Electrical</v>
      </c>
      <c r="AD97" s="291" t="str">
        <f t="shared" si="23"/>
        <v>Without/SAE-0/SAE-1</v>
      </c>
      <c r="AE97" s="4" t="str">
        <f t="shared" si="24"/>
        <v>18 /16 /14  inch</v>
      </c>
      <c r="AF97" s="4" t="str">
        <f t="shared" si="25"/>
        <v>Rubber block drive, with alu. ring/(High) flexible coupling</v>
      </c>
      <c r="AG97" s="4" t="str">
        <f t="shared" si="26"/>
        <v xml:space="preserve"> Mechanical/ Electrical</v>
      </c>
      <c r="AH97" s="4" t="str">
        <f>IF(Input!AK98=1,"Available","Not available")</f>
        <v>Available</v>
      </c>
      <c r="AI97" s="4" t="str">
        <f>IF(Input!AL98="","",Input!AL98)</f>
        <v>Note: If using flexible couping, rate will rise 8%</v>
      </c>
    </row>
    <row r="98" spans="1:35" x14ac:dyDescent="0.25">
      <c r="A98" s="4" t="str">
        <f>VLOOKUP(Input!A99, Variabelen!$A$2:$B$7,2,FALSE)</f>
        <v>MEDIUM/HEAVY DUTY GEARBOX</v>
      </c>
      <c r="B98" s="284">
        <f>Input!B99</f>
        <v>300</v>
      </c>
      <c r="C98" s="4" t="str">
        <f>IF(Input!C99="","",Input!C99)</f>
        <v/>
      </c>
      <c r="D98" s="297">
        <f>Input!F99</f>
        <v>5.44</v>
      </c>
      <c r="E98" s="298" t="str">
        <f>Input!G99</f>
        <v>0,17</v>
      </c>
      <c r="F98" s="4">
        <f>Input!D99</f>
        <v>1000</v>
      </c>
      <c r="G98" s="298">
        <f>Input!E99</f>
        <v>2500</v>
      </c>
      <c r="H98" s="298" t="str">
        <f t="shared" si="17"/>
        <v>1000-2500</v>
      </c>
      <c r="I98" s="298">
        <f t="shared" si="18"/>
        <v>1800</v>
      </c>
      <c r="J98" s="298">
        <f t="shared" si="19"/>
        <v>306</v>
      </c>
      <c r="K98" s="298">
        <f t="shared" si="20"/>
        <v>425.00000000000006</v>
      </c>
      <c r="L98" s="290" t="str">
        <f t="shared" si="29"/>
        <v/>
      </c>
      <c r="M98" s="290">
        <f t="shared" si="29"/>
        <v>204.00000000000003</v>
      </c>
      <c r="N98" s="290">
        <f t="shared" si="29"/>
        <v>255.00000000000003</v>
      </c>
      <c r="O98" s="290">
        <f t="shared" si="29"/>
        <v>306</v>
      </c>
      <c r="P98" s="290">
        <f t="shared" si="29"/>
        <v>357</v>
      </c>
      <c r="Q98" s="290">
        <f t="shared" si="29"/>
        <v>425.00000000000006</v>
      </c>
      <c r="R98" s="298" t="str">
        <f>Input!I99</f>
        <v>638x870x864</v>
      </c>
      <c r="S98" s="298" t="str">
        <f>Input!J99</f>
        <v>740</v>
      </c>
      <c r="T98" s="298" t="str">
        <f>Input!K99</f>
        <v>264</v>
      </c>
      <c r="U98" s="298" t="str">
        <f>Input!L99</f>
        <v>50</v>
      </c>
      <c r="V98" s="4" t="str">
        <f>IF(Input!$M99=1,"Spec.","")&amp;IF(Input!$O99=1, "00","")&amp;IF(Input!$P99=1, "/0","")&amp;IF(Input!$Q99=1, "/1","")&amp;IF(Input!$R99=1, "/2","")&amp;IF(Input!$S99=1, "/3","")&amp;IF(Input!$T99=1, "/4","")&amp;IF(Input!$U99=1, "/5","")</f>
        <v>/0/1</v>
      </c>
      <c r="W98" s="4" t="str">
        <f>IF(Input!$V99=1,"Spec.","")&amp;IF(Input!$W99=1, "/21","")&amp;IF(Input!$X99=1, "/18","")&amp;IF(Input!$Y99=1, "/16","")&amp;IF(Input!$Z99=1, "/14","")&amp;IF(Input!$AA99=1, "/11,5","")&amp;IF(Input!$AB99=1, "/10","")&amp;IF(Input!$AB99=1,"/7,5","")</f>
        <v>/18/16/14</v>
      </c>
      <c r="X98" s="291" t="str">
        <f t="shared" si="21"/>
        <v>0/1</v>
      </c>
      <c r="Y98" s="4" t="str">
        <f t="shared" si="22"/>
        <v>18/16/14</v>
      </c>
      <c r="Z98" s="4" t="str">
        <f>IF(Input!$M99=1,"Special match","")&amp;IF(Input!$N99=1, "/Without","")&amp;IF(Input!$O99=1, "/SAE-00","")&amp;IF(Input!$P99=1, "/SAE-0","")&amp;IF(Input!$Q99=1, "/SAE-1","")&amp;IF(Input!$R99=1, "/SAE-2","")&amp;IF(Input!$S99=1, "/SAE-3","")&amp;IF(Input!$T99=1, "/SAE-4","")&amp;IF(Input!$U99=1, "/SAE-5","")</f>
        <v>/Without/SAE-0/SAE-1</v>
      </c>
      <c r="AA98" s="4" t="str">
        <f>IF(Input!$V99=1,"Special match","")&amp;IF(Input!$W99=1, "/21 ","")&amp;IF(Input!$X99=1, "/18 ","")&amp;IF(Input!$Y99=1, "/16 ","")&amp;IF(Input!$Z99=1, "/14 ","")&amp;IF(Input!$AA99=1, "/11,5 ","")&amp;IF(Input!$AB99=1, "/10 ","")&amp;IF(Input!$AB99=1, "/7,5","")</f>
        <v xml:space="preserve">/18 /16 /14 </v>
      </c>
      <c r="AB98" s="4" t="str">
        <f>IF(Input!$AD99=1,"Rubber wheel coupling","")&amp;IF(Input!$AE99=1, "/Rubber block drive, with alu. ring","")&amp;IF(Input!$AF99=1, "/(High) flexible coupling","")</f>
        <v>/Rubber block drive, with alu. ring/(High) flexible coupling</v>
      </c>
      <c r="AC98" s="4" t="str">
        <f>IF(Input!$AG99=1,"Mechanical-joint clutch","")&amp;IF(Input!$AH99=1, "/ Mechanical","")&amp;IF(Input!$AI99=1, "/ Electrical","")&amp;IF(Input!$AJ99=1, "/ Pneumatical","")</f>
        <v>/ Mechanical/ Electrical</v>
      </c>
      <c r="AD98" s="291" t="str">
        <f t="shared" si="23"/>
        <v>Without/SAE-0/SAE-1</v>
      </c>
      <c r="AE98" s="4" t="str">
        <f t="shared" si="24"/>
        <v>18 /16 /14  inch</v>
      </c>
      <c r="AF98" s="4" t="str">
        <f t="shared" si="25"/>
        <v>Rubber block drive, with alu. ring/(High) flexible coupling</v>
      </c>
      <c r="AG98" s="4" t="str">
        <f t="shared" si="26"/>
        <v xml:space="preserve"> Mechanical/ Electrical</v>
      </c>
      <c r="AH98" s="4" t="str">
        <f>IF(Input!AK99=1,"Available","Not available")</f>
        <v>Available</v>
      </c>
      <c r="AI98" s="4" t="str">
        <f>IF(Input!AL99="","",Input!AL99)</f>
        <v>Note: If using flexible couping, rate will rise 8%</v>
      </c>
    </row>
    <row r="99" spans="1:35" x14ac:dyDescent="0.25">
      <c r="A99" s="4" t="str">
        <f>VLOOKUP(Input!A100, Variabelen!$A$2:$B$7,2,FALSE)</f>
        <v>MEDIUM/HEAVY DUTY GEARBOX</v>
      </c>
      <c r="B99" s="284" t="str">
        <f>Input!B100</f>
        <v>HC300</v>
      </c>
      <c r="C99" s="4" t="str">
        <f>IF(Input!C100="","",Input!C100)</f>
        <v/>
      </c>
      <c r="D99" s="297">
        <f>Input!F100</f>
        <v>1.5</v>
      </c>
      <c r="E99" s="298" t="str">
        <f>Input!G100</f>
        <v>0,35</v>
      </c>
      <c r="F99" s="4">
        <f>Input!D100</f>
        <v>750</v>
      </c>
      <c r="G99" s="298">
        <f>Input!E100</f>
        <v>2500</v>
      </c>
      <c r="H99" s="298" t="str">
        <f t="shared" si="17"/>
        <v>750-2500</v>
      </c>
      <c r="I99" s="298">
        <f t="shared" si="18"/>
        <v>1800</v>
      </c>
      <c r="J99" s="298">
        <f t="shared" si="19"/>
        <v>630</v>
      </c>
      <c r="K99" s="298">
        <f t="shared" si="20"/>
        <v>875</v>
      </c>
      <c r="L99" s="290">
        <f t="shared" si="29"/>
        <v>315</v>
      </c>
      <c r="M99" s="290">
        <f t="shared" si="29"/>
        <v>420</v>
      </c>
      <c r="N99" s="290">
        <f t="shared" si="29"/>
        <v>525</v>
      </c>
      <c r="O99" s="290">
        <f t="shared" si="29"/>
        <v>630</v>
      </c>
      <c r="P99" s="290">
        <f t="shared" si="29"/>
        <v>735</v>
      </c>
      <c r="Q99" s="290">
        <f t="shared" si="29"/>
        <v>875</v>
      </c>
      <c r="R99" s="298" t="str">
        <f>Input!I100</f>
        <v>798x930x918</v>
      </c>
      <c r="S99" s="298" t="str">
        <f>Input!J100</f>
        <v>700</v>
      </c>
      <c r="T99" s="298" t="str">
        <f>Input!K100</f>
        <v>264</v>
      </c>
      <c r="U99" s="298" t="str">
        <f>Input!L100</f>
        <v>50</v>
      </c>
      <c r="V99" s="4" t="str">
        <f>IF(Input!$M100=1,"Spec.","")&amp;IF(Input!$O100=1, "00","")&amp;IF(Input!$P100=1, "/0","")&amp;IF(Input!$Q100=1, "/1","")&amp;IF(Input!$R100=1, "/2","")&amp;IF(Input!$S100=1, "/3","")&amp;IF(Input!$T100=1, "/4","")&amp;IF(Input!$U100=1, "/5","")</f>
        <v>/0/1</v>
      </c>
      <c r="W99" s="4" t="str">
        <f>IF(Input!$V100=1,"Spec.","")&amp;IF(Input!$W100=1, "/21","")&amp;IF(Input!$X100=1, "/18","")&amp;IF(Input!$Y100=1, "/16","")&amp;IF(Input!$Z100=1, "/14","")&amp;IF(Input!$AA100=1, "/11,5","")&amp;IF(Input!$AB100=1, "/10","")&amp;IF(Input!$AB100=1,"/7,5","")</f>
        <v>/18/16/14</v>
      </c>
      <c r="X99" s="291" t="str">
        <f t="shared" si="21"/>
        <v>0/1</v>
      </c>
      <c r="Y99" s="4" t="str">
        <f t="shared" si="22"/>
        <v>18/16/14</v>
      </c>
      <c r="Z99" s="4" t="str">
        <f>IF(Input!$M100=1,"Special match","")&amp;IF(Input!$N100=1, "/Without","")&amp;IF(Input!$O100=1, "/SAE-00","")&amp;IF(Input!$P100=1, "/SAE-0","")&amp;IF(Input!$Q100=1, "/SAE-1","")&amp;IF(Input!$R100=1, "/SAE-2","")&amp;IF(Input!$S100=1, "/SAE-3","")&amp;IF(Input!$T100=1, "/SAE-4","")&amp;IF(Input!$U100=1, "/SAE-5","")</f>
        <v>/Without/SAE-0/SAE-1</v>
      </c>
      <c r="AA99" s="4" t="str">
        <f>IF(Input!$V100=1,"Special match","")&amp;IF(Input!$W100=1, "/21 ","")&amp;IF(Input!$X100=1, "/18 ","")&amp;IF(Input!$Y100=1, "/16 ","")&amp;IF(Input!$Z100=1, "/14 ","")&amp;IF(Input!$AA100=1, "/11,5 ","")&amp;IF(Input!$AB100=1, "/10 ","")&amp;IF(Input!$AB100=1, "/7,5","")</f>
        <v xml:space="preserve">/18 /16 /14 </v>
      </c>
      <c r="AB99" s="4" t="str">
        <f>IF(Input!$AD100=1,"Rubber wheel coupling","")&amp;IF(Input!$AE100=1, "/Rubber block drive, with alu. ring","")&amp;IF(Input!$AF100=1, "/(High) flexible coupling","")</f>
        <v>/Rubber block drive, with alu. ring</v>
      </c>
      <c r="AC99" s="4" t="str">
        <f>IF(Input!$AG100=1,"Mechanical-joint clutch","")&amp;IF(Input!$AH100=1, "/ Mechanical","")&amp;IF(Input!$AI100=1, "/ Electrical","")&amp;IF(Input!$AJ100=1, "/ Pneumatical","")</f>
        <v>/ Mechanical/ Electrical</v>
      </c>
      <c r="AD99" s="291" t="str">
        <f t="shared" si="23"/>
        <v>Without/SAE-0/SAE-1</v>
      </c>
      <c r="AE99" s="4" t="str">
        <f t="shared" si="24"/>
        <v>18 /16 /14  inch</v>
      </c>
      <c r="AF99" s="4" t="str">
        <f t="shared" si="25"/>
        <v>Rubber block drive, with alu. ring</v>
      </c>
      <c r="AG99" s="4" t="str">
        <f t="shared" si="26"/>
        <v xml:space="preserve"> Mechanical/ Electrical</v>
      </c>
      <c r="AH99" s="4" t="str">
        <f>IF(Input!AK100=1,"Available","Not available")</f>
        <v>Not available</v>
      </c>
      <c r="AI99" s="4" t="str">
        <f>IF(Input!AL100="","",Input!AL100)</f>
        <v/>
      </c>
    </row>
    <row r="100" spans="1:35" x14ac:dyDescent="0.25">
      <c r="A100" s="4" t="str">
        <f>VLOOKUP(Input!A101, Variabelen!$A$2:$B$7,2,FALSE)</f>
        <v>MEDIUM/HEAVY DUTY GEARBOX</v>
      </c>
      <c r="B100" s="284" t="str">
        <f>Input!B101</f>
        <v>HC300</v>
      </c>
      <c r="C100" s="4" t="str">
        <f>IF(Input!C101="","",Input!C101)</f>
        <v/>
      </c>
      <c r="D100" s="297">
        <f>Input!F101</f>
        <v>1.87</v>
      </c>
      <c r="E100" s="298" t="str">
        <f>Input!G101</f>
        <v>0,35</v>
      </c>
      <c r="F100" s="4">
        <f>Input!D101</f>
        <v>750</v>
      </c>
      <c r="G100" s="298">
        <f>Input!E101</f>
        <v>2500</v>
      </c>
      <c r="H100" s="298" t="str">
        <f t="shared" si="17"/>
        <v>750-2500</v>
      </c>
      <c r="I100" s="298">
        <f t="shared" si="18"/>
        <v>1800</v>
      </c>
      <c r="J100" s="298">
        <f t="shared" si="19"/>
        <v>630</v>
      </c>
      <c r="K100" s="298">
        <f t="shared" si="20"/>
        <v>875</v>
      </c>
      <c r="L100" s="290">
        <f t="shared" si="29"/>
        <v>315</v>
      </c>
      <c r="M100" s="290">
        <f t="shared" si="29"/>
        <v>420</v>
      </c>
      <c r="N100" s="290">
        <f t="shared" si="29"/>
        <v>525</v>
      </c>
      <c r="O100" s="290">
        <f t="shared" si="29"/>
        <v>630</v>
      </c>
      <c r="P100" s="290">
        <f t="shared" si="29"/>
        <v>735</v>
      </c>
      <c r="Q100" s="290">
        <f t="shared" si="29"/>
        <v>875</v>
      </c>
      <c r="R100" s="298" t="str">
        <f>Input!I101</f>
        <v>798x930x918</v>
      </c>
      <c r="S100" s="298" t="str">
        <f>Input!J101</f>
        <v>700</v>
      </c>
      <c r="T100" s="298" t="str">
        <f>Input!K101</f>
        <v>264</v>
      </c>
      <c r="U100" s="298" t="str">
        <f>Input!L101</f>
        <v>50</v>
      </c>
      <c r="V100" s="4" t="str">
        <f>IF(Input!$M101=1,"Spec.","")&amp;IF(Input!$O101=1, "00","")&amp;IF(Input!$P101=1, "/0","")&amp;IF(Input!$Q101=1, "/1","")&amp;IF(Input!$R101=1, "/2","")&amp;IF(Input!$S101=1, "/3","")&amp;IF(Input!$T101=1, "/4","")&amp;IF(Input!$U101=1, "/5","")</f>
        <v>/0/1</v>
      </c>
      <c r="W100" s="4" t="str">
        <f>IF(Input!$V101=1,"Spec.","")&amp;IF(Input!$W101=1, "/21","")&amp;IF(Input!$X101=1, "/18","")&amp;IF(Input!$Y101=1, "/16","")&amp;IF(Input!$Z101=1, "/14","")&amp;IF(Input!$AA101=1, "/11,5","")&amp;IF(Input!$AB101=1, "/10","")&amp;IF(Input!$AB101=1,"/7,5","")</f>
        <v>/18/16/14</v>
      </c>
      <c r="X100" s="291" t="str">
        <f t="shared" si="21"/>
        <v>0/1</v>
      </c>
      <c r="Y100" s="4" t="str">
        <f t="shared" si="22"/>
        <v>18/16/14</v>
      </c>
      <c r="Z100" s="4" t="str">
        <f>IF(Input!$M101=1,"Special match","")&amp;IF(Input!$N101=1, "/Without","")&amp;IF(Input!$O101=1, "/SAE-00","")&amp;IF(Input!$P101=1, "/SAE-0","")&amp;IF(Input!$Q101=1, "/SAE-1","")&amp;IF(Input!$R101=1, "/SAE-2","")&amp;IF(Input!$S101=1, "/SAE-3","")&amp;IF(Input!$T101=1, "/SAE-4","")&amp;IF(Input!$U101=1, "/SAE-5","")</f>
        <v>/Without/SAE-0/SAE-1</v>
      </c>
      <c r="AA100" s="4" t="str">
        <f>IF(Input!$V101=1,"Special match","")&amp;IF(Input!$W101=1, "/21 ","")&amp;IF(Input!$X101=1, "/18 ","")&amp;IF(Input!$Y101=1, "/16 ","")&amp;IF(Input!$Z101=1, "/14 ","")&amp;IF(Input!$AA101=1, "/11,5 ","")&amp;IF(Input!$AB101=1, "/10 ","")&amp;IF(Input!$AB101=1, "/7,5","")</f>
        <v xml:space="preserve">/18 /16 /14 </v>
      </c>
      <c r="AB100" s="4" t="str">
        <f>IF(Input!$AD101=1,"Rubber wheel coupling","")&amp;IF(Input!$AE101=1, "/Rubber block drive, with alu. ring","")&amp;IF(Input!$AF101=1, "/(High) flexible coupling","")</f>
        <v>/Rubber block drive, with alu. ring</v>
      </c>
      <c r="AC100" s="4" t="str">
        <f>IF(Input!$AG101=1,"Mechanical-joint clutch","")&amp;IF(Input!$AH101=1, "/ Mechanical","")&amp;IF(Input!$AI101=1, "/ Electrical","")&amp;IF(Input!$AJ101=1, "/ Pneumatical","")</f>
        <v>/ Mechanical/ Electrical</v>
      </c>
      <c r="AD100" s="291" t="str">
        <f t="shared" si="23"/>
        <v>Without/SAE-0/SAE-1</v>
      </c>
      <c r="AE100" s="4" t="str">
        <f t="shared" si="24"/>
        <v>18 /16 /14  inch</v>
      </c>
      <c r="AF100" s="4" t="str">
        <f t="shared" si="25"/>
        <v>Rubber block drive, with alu. ring</v>
      </c>
      <c r="AG100" s="4" t="str">
        <f t="shared" si="26"/>
        <v xml:space="preserve"> Mechanical/ Electrical</v>
      </c>
      <c r="AH100" s="4" t="str">
        <f>IF(Input!AK101=1,"Available","Not available")</f>
        <v>Not available</v>
      </c>
      <c r="AI100" s="4" t="str">
        <f>IF(Input!AL101="","",Input!AL101)</f>
        <v/>
      </c>
    </row>
    <row r="101" spans="1:35" x14ac:dyDescent="0.25">
      <c r="A101" s="4" t="str">
        <f>VLOOKUP(Input!A102, Variabelen!$A$2:$B$7,2,FALSE)</f>
        <v>MEDIUM/HEAVY DUTY GEARBOX</v>
      </c>
      <c r="B101" s="284" t="str">
        <f>Input!B102</f>
        <v>HC300</v>
      </c>
      <c r="C101" s="4" t="str">
        <f>IF(Input!C102="","",Input!C102)</f>
        <v/>
      </c>
      <c r="D101" s="297">
        <f>Input!F102</f>
        <v>2.04</v>
      </c>
      <c r="E101" s="298" t="str">
        <f>Input!G102</f>
        <v>0,35</v>
      </c>
      <c r="F101" s="4">
        <f>Input!D102</f>
        <v>750</v>
      </c>
      <c r="G101" s="298">
        <f>Input!E102</f>
        <v>2500</v>
      </c>
      <c r="H101" s="298" t="str">
        <f t="shared" si="17"/>
        <v>750-2500</v>
      </c>
      <c r="I101" s="298">
        <f t="shared" si="18"/>
        <v>1800</v>
      </c>
      <c r="J101" s="298">
        <f t="shared" si="19"/>
        <v>630</v>
      </c>
      <c r="K101" s="298">
        <f t="shared" si="20"/>
        <v>875</v>
      </c>
      <c r="L101" s="290">
        <f t="shared" si="29"/>
        <v>315</v>
      </c>
      <c r="M101" s="290">
        <f t="shared" si="29"/>
        <v>420</v>
      </c>
      <c r="N101" s="290">
        <f t="shared" si="29"/>
        <v>525</v>
      </c>
      <c r="O101" s="290">
        <f t="shared" si="29"/>
        <v>630</v>
      </c>
      <c r="P101" s="290">
        <f t="shared" si="29"/>
        <v>735</v>
      </c>
      <c r="Q101" s="290">
        <f t="shared" si="29"/>
        <v>875</v>
      </c>
      <c r="R101" s="298" t="str">
        <f>Input!I102</f>
        <v>798x930x918</v>
      </c>
      <c r="S101" s="298" t="str">
        <f>Input!J102</f>
        <v>700</v>
      </c>
      <c r="T101" s="298" t="str">
        <f>Input!K102</f>
        <v>264</v>
      </c>
      <c r="U101" s="298" t="str">
        <f>Input!L102</f>
        <v>50</v>
      </c>
      <c r="V101" s="4" t="str">
        <f>IF(Input!$M102=1,"Spec.","")&amp;IF(Input!$O102=1, "00","")&amp;IF(Input!$P102=1, "/0","")&amp;IF(Input!$Q102=1, "/1","")&amp;IF(Input!$R102=1, "/2","")&amp;IF(Input!$S102=1, "/3","")&amp;IF(Input!$T102=1, "/4","")&amp;IF(Input!$U102=1, "/5","")</f>
        <v>/0/1</v>
      </c>
      <c r="W101" s="4" t="str">
        <f>IF(Input!$V102=1,"Spec.","")&amp;IF(Input!$W102=1, "/21","")&amp;IF(Input!$X102=1, "/18","")&amp;IF(Input!$Y102=1, "/16","")&amp;IF(Input!$Z102=1, "/14","")&amp;IF(Input!$AA102=1, "/11,5","")&amp;IF(Input!$AB102=1, "/10","")&amp;IF(Input!$AB102=1,"/7,5","")</f>
        <v>/18/16/14</v>
      </c>
      <c r="X101" s="291" t="str">
        <f t="shared" si="21"/>
        <v>0/1</v>
      </c>
      <c r="Y101" s="4" t="str">
        <f t="shared" si="22"/>
        <v>18/16/14</v>
      </c>
      <c r="Z101" s="4" t="str">
        <f>IF(Input!$M102=1,"Special match","")&amp;IF(Input!$N102=1, "/Without","")&amp;IF(Input!$O102=1, "/SAE-00","")&amp;IF(Input!$P102=1, "/SAE-0","")&amp;IF(Input!$Q102=1, "/SAE-1","")&amp;IF(Input!$R102=1, "/SAE-2","")&amp;IF(Input!$S102=1, "/SAE-3","")&amp;IF(Input!$T102=1, "/SAE-4","")&amp;IF(Input!$U102=1, "/SAE-5","")</f>
        <v>/Without/SAE-0/SAE-1</v>
      </c>
      <c r="AA101" s="4" t="str">
        <f>IF(Input!$V102=1,"Special match","")&amp;IF(Input!$W102=1, "/21 ","")&amp;IF(Input!$X102=1, "/18 ","")&amp;IF(Input!$Y102=1, "/16 ","")&amp;IF(Input!$Z102=1, "/14 ","")&amp;IF(Input!$AA102=1, "/11,5 ","")&amp;IF(Input!$AB102=1, "/10 ","")&amp;IF(Input!$AB102=1, "/7,5","")</f>
        <v xml:space="preserve">/18 /16 /14 </v>
      </c>
      <c r="AB101" s="4" t="str">
        <f>IF(Input!$AD102=1,"Rubber wheel coupling","")&amp;IF(Input!$AE102=1, "/Rubber block drive, with alu. ring","")&amp;IF(Input!$AF102=1, "/(High) flexible coupling","")</f>
        <v>/Rubber block drive, with alu. ring</v>
      </c>
      <c r="AC101" s="4" t="str">
        <f>IF(Input!$AG102=1,"Mechanical-joint clutch","")&amp;IF(Input!$AH102=1, "/ Mechanical","")&amp;IF(Input!$AI102=1, "/ Electrical","")&amp;IF(Input!$AJ102=1, "/ Pneumatical","")</f>
        <v>/ Mechanical/ Electrical</v>
      </c>
      <c r="AD101" s="291" t="str">
        <f t="shared" si="23"/>
        <v>Without/SAE-0/SAE-1</v>
      </c>
      <c r="AE101" s="4" t="str">
        <f t="shared" si="24"/>
        <v>18 /16 /14  inch</v>
      </c>
      <c r="AF101" s="4" t="str">
        <f t="shared" si="25"/>
        <v>Rubber block drive, with alu. ring</v>
      </c>
      <c r="AG101" s="4" t="str">
        <f t="shared" si="26"/>
        <v xml:space="preserve"> Mechanical/ Electrical</v>
      </c>
      <c r="AH101" s="4" t="str">
        <f>IF(Input!AK102=1,"Available","Not available")</f>
        <v>Not available</v>
      </c>
      <c r="AI101" s="4" t="str">
        <f>IF(Input!AL102="","",Input!AL102)</f>
        <v/>
      </c>
    </row>
    <row r="102" spans="1:35" x14ac:dyDescent="0.25">
      <c r="A102" s="4" t="str">
        <f>VLOOKUP(Input!A103, Variabelen!$A$2:$B$7,2,FALSE)</f>
        <v>MEDIUM/HEAVY DUTY GEARBOX</v>
      </c>
      <c r="B102" s="284" t="str">
        <f>Input!B103</f>
        <v>HC300</v>
      </c>
      <c r="C102" s="4" t="str">
        <f>IF(Input!C103="","",Input!C103)</f>
        <v/>
      </c>
      <c r="D102" s="297">
        <f>Input!F103</f>
        <v>2.23</v>
      </c>
      <c r="E102" s="298" t="str">
        <f>Input!G103</f>
        <v>0,35</v>
      </c>
      <c r="F102" s="4">
        <f>Input!D103</f>
        <v>750</v>
      </c>
      <c r="G102" s="298">
        <f>Input!E103</f>
        <v>2500</v>
      </c>
      <c r="H102" s="298" t="str">
        <f t="shared" si="17"/>
        <v>750-2500</v>
      </c>
      <c r="I102" s="298">
        <f t="shared" si="18"/>
        <v>1800</v>
      </c>
      <c r="J102" s="298">
        <f t="shared" si="19"/>
        <v>630</v>
      </c>
      <c r="K102" s="298">
        <f t="shared" si="20"/>
        <v>875</v>
      </c>
      <c r="L102" s="290">
        <f t="shared" ref="L102:Q111" si="30">IF(AND(L$1&gt;=$F102,L$1&lt;=$G102),L$1*$E102,"")</f>
        <v>315</v>
      </c>
      <c r="M102" s="290">
        <f t="shared" si="30"/>
        <v>420</v>
      </c>
      <c r="N102" s="290">
        <f t="shared" si="30"/>
        <v>525</v>
      </c>
      <c r="O102" s="290">
        <f t="shared" si="30"/>
        <v>630</v>
      </c>
      <c r="P102" s="290">
        <f t="shared" si="30"/>
        <v>735</v>
      </c>
      <c r="Q102" s="290">
        <f t="shared" si="30"/>
        <v>875</v>
      </c>
      <c r="R102" s="298" t="str">
        <f>Input!I103</f>
        <v>798x930x918</v>
      </c>
      <c r="S102" s="298" t="str">
        <f>Input!J103</f>
        <v>700</v>
      </c>
      <c r="T102" s="298" t="str">
        <f>Input!K103</f>
        <v>264</v>
      </c>
      <c r="U102" s="298" t="str">
        <f>Input!L103</f>
        <v>50</v>
      </c>
      <c r="V102" s="4" t="str">
        <f>IF(Input!$M103=1,"Spec.","")&amp;IF(Input!$O103=1, "00","")&amp;IF(Input!$P103=1, "/0","")&amp;IF(Input!$Q103=1, "/1","")&amp;IF(Input!$R103=1, "/2","")&amp;IF(Input!$S103=1, "/3","")&amp;IF(Input!$T103=1, "/4","")&amp;IF(Input!$U103=1, "/5","")</f>
        <v>/0/1</v>
      </c>
      <c r="W102" s="4" t="str">
        <f>IF(Input!$V103=1,"Spec.","")&amp;IF(Input!$W103=1, "/21","")&amp;IF(Input!$X103=1, "/18","")&amp;IF(Input!$Y103=1, "/16","")&amp;IF(Input!$Z103=1, "/14","")&amp;IF(Input!$AA103=1, "/11,5","")&amp;IF(Input!$AB103=1, "/10","")&amp;IF(Input!$AB103=1,"/7,5","")</f>
        <v>/18/16/14</v>
      </c>
      <c r="X102" s="291" t="str">
        <f t="shared" si="21"/>
        <v>0/1</v>
      </c>
      <c r="Y102" s="4" t="str">
        <f t="shared" si="22"/>
        <v>18/16/14</v>
      </c>
      <c r="Z102" s="4" t="str">
        <f>IF(Input!$M103=1,"Special match","")&amp;IF(Input!$N103=1, "/Without","")&amp;IF(Input!$O103=1, "/SAE-00","")&amp;IF(Input!$P103=1, "/SAE-0","")&amp;IF(Input!$Q103=1, "/SAE-1","")&amp;IF(Input!$R103=1, "/SAE-2","")&amp;IF(Input!$S103=1, "/SAE-3","")&amp;IF(Input!$T103=1, "/SAE-4","")&amp;IF(Input!$U103=1, "/SAE-5","")</f>
        <v>/Without/SAE-0/SAE-1</v>
      </c>
      <c r="AA102" s="4" t="str">
        <f>IF(Input!$V103=1,"Special match","")&amp;IF(Input!$W103=1, "/21 ","")&amp;IF(Input!$X103=1, "/18 ","")&amp;IF(Input!$Y103=1, "/16 ","")&amp;IF(Input!$Z103=1, "/14 ","")&amp;IF(Input!$AA103=1, "/11,5 ","")&amp;IF(Input!$AB103=1, "/10 ","")&amp;IF(Input!$AB103=1, "/7,5","")</f>
        <v xml:space="preserve">/18 /16 /14 </v>
      </c>
      <c r="AB102" s="4" t="str">
        <f>IF(Input!$AD103=1,"Rubber wheel coupling","")&amp;IF(Input!$AE103=1, "/Rubber block drive, with alu. ring","")&amp;IF(Input!$AF103=1, "/(High) flexible coupling","")</f>
        <v>/Rubber block drive, with alu. ring</v>
      </c>
      <c r="AC102" s="4" t="str">
        <f>IF(Input!$AG103=1,"Mechanical-joint clutch","")&amp;IF(Input!$AH103=1, "/ Mechanical","")&amp;IF(Input!$AI103=1, "/ Electrical","")&amp;IF(Input!$AJ103=1, "/ Pneumatical","")</f>
        <v>/ Mechanical/ Electrical</v>
      </c>
      <c r="AD102" s="291" t="str">
        <f t="shared" si="23"/>
        <v>Without/SAE-0/SAE-1</v>
      </c>
      <c r="AE102" s="4" t="str">
        <f t="shared" si="24"/>
        <v>18 /16 /14  inch</v>
      </c>
      <c r="AF102" s="4" t="str">
        <f t="shared" si="25"/>
        <v>Rubber block drive, with alu. ring</v>
      </c>
      <c r="AG102" s="4" t="str">
        <f t="shared" si="26"/>
        <v xml:space="preserve"> Mechanical/ Electrical</v>
      </c>
      <c r="AH102" s="4" t="str">
        <f>IF(Input!AK103=1,"Available","Not available")</f>
        <v>Not available</v>
      </c>
      <c r="AI102" s="4" t="str">
        <f>IF(Input!AL103="","",Input!AL103)</f>
        <v/>
      </c>
    </row>
    <row r="103" spans="1:35" x14ac:dyDescent="0.25">
      <c r="A103" s="4" t="str">
        <f>VLOOKUP(Input!A104, Variabelen!$A$2:$B$7,2,FALSE)</f>
        <v>MEDIUM/HEAVY DUTY GEARBOX</v>
      </c>
      <c r="B103" s="284" t="str">
        <f>Input!B104</f>
        <v>HC300</v>
      </c>
      <c r="C103" s="4" t="str">
        <f>IF(Input!C104="","",Input!C104)</f>
        <v/>
      </c>
      <c r="D103" s="297">
        <f>Input!F104</f>
        <v>2.54</v>
      </c>
      <c r="E103" s="298" t="str">
        <f>Input!G104</f>
        <v>0,35</v>
      </c>
      <c r="F103" s="4">
        <f>Input!D104</f>
        <v>750</v>
      </c>
      <c r="G103" s="298">
        <f>Input!E104</f>
        <v>2500</v>
      </c>
      <c r="H103" s="298" t="str">
        <f t="shared" si="17"/>
        <v>750-2500</v>
      </c>
      <c r="I103" s="298">
        <f t="shared" si="18"/>
        <v>1800</v>
      </c>
      <c r="J103" s="298">
        <f t="shared" si="19"/>
        <v>630</v>
      </c>
      <c r="K103" s="298">
        <f t="shared" si="20"/>
        <v>875</v>
      </c>
      <c r="L103" s="290">
        <f t="shared" si="30"/>
        <v>315</v>
      </c>
      <c r="M103" s="290">
        <f t="shared" si="30"/>
        <v>420</v>
      </c>
      <c r="N103" s="290">
        <f t="shared" si="30"/>
        <v>525</v>
      </c>
      <c r="O103" s="290">
        <f t="shared" si="30"/>
        <v>630</v>
      </c>
      <c r="P103" s="290">
        <f t="shared" si="30"/>
        <v>735</v>
      </c>
      <c r="Q103" s="290">
        <f t="shared" si="30"/>
        <v>875</v>
      </c>
      <c r="R103" s="298" t="str">
        <f>Input!I104</f>
        <v>798x930x918</v>
      </c>
      <c r="S103" s="298" t="str">
        <f>Input!J104</f>
        <v>700</v>
      </c>
      <c r="T103" s="298" t="str">
        <f>Input!K104</f>
        <v>264</v>
      </c>
      <c r="U103" s="298" t="str">
        <f>Input!L104</f>
        <v>50</v>
      </c>
      <c r="V103" s="4" t="str">
        <f>IF(Input!$M104=1,"Spec.","")&amp;IF(Input!$O104=1, "00","")&amp;IF(Input!$P104=1, "/0","")&amp;IF(Input!$Q104=1, "/1","")&amp;IF(Input!$R104=1, "/2","")&amp;IF(Input!$S104=1, "/3","")&amp;IF(Input!$T104=1, "/4","")&amp;IF(Input!$U104=1, "/5","")</f>
        <v>/0/1</v>
      </c>
      <c r="W103" s="4" t="str">
        <f>IF(Input!$V104=1,"Spec.","")&amp;IF(Input!$W104=1, "/21","")&amp;IF(Input!$X104=1, "/18","")&amp;IF(Input!$Y104=1, "/16","")&amp;IF(Input!$Z104=1, "/14","")&amp;IF(Input!$AA104=1, "/11,5","")&amp;IF(Input!$AB104=1, "/10","")&amp;IF(Input!$AB104=1,"/7,5","")</f>
        <v>/18/16/14</v>
      </c>
      <c r="X103" s="291" t="str">
        <f t="shared" si="21"/>
        <v>0/1</v>
      </c>
      <c r="Y103" s="4" t="str">
        <f t="shared" si="22"/>
        <v>18/16/14</v>
      </c>
      <c r="Z103" s="4" t="str">
        <f>IF(Input!$M104=1,"Special match","")&amp;IF(Input!$N104=1, "/Without","")&amp;IF(Input!$O104=1, "/SAE-00","")&amp;IF(Input!$P104=1, "/SAE-0","")&amp;IF(Input!$Q104=1, "/SAE-1","")&amp;IF(Input!$R104=1, "/SAE-2","")&amp;IF(Input!$S104=1, "/SAE-3","")&amp;IF(Input!$T104=1, "/SAE-4","")&amp;IF(Input!$U104=1, "/SAE-5","")</f>
        <v>/Without/SAE-0/SAE-1</v>
      </c>
      <c r="AA103" s="4" t="str">
        <f>IF(Input!$V104=1,"Special match","")&amp;IF(Input!$W104=1, "/21 ","")&amp;IF(Input!$X104=1, "/18 ","")&amp;IF(Input!$Y104=1, "/16 ","")&amp;IF(Input!$Z104=1, "/14 ","")&amp;IF(Input!$AA104=1, "/11,5 ","")&amp;IF(Input!$AB104=1, "/10 ","")&amp;IF(Input!$AB104=1, "/7,5","")</f>
        <v xml:space="preserve">/18 /16 /14 </v>
      </c>
      <c r="AB103" s="4" t="str">
        <f>IF(Input!$AD104=1,"Rubber wheel coupling","")&amp;IF(Input!$AE104=1, "/Rubber block drive, with alu. ring","")&amp;IF(Input!$AF104=1, "/(High) flexible coupling","")</f>
        <v>/Rubber block drive, with alu. ring</v>
      </c>
      <c r="AC103" s="4" t="str">
        <f>IF(Input!$AG104=1,"Mechanical-joint clutch","")&amp;IF(Input!$AH104=1, "/ Mechanical","")&amp;IF(Input!$AI104=1, "/ Electrical","")&amp;IF(Input!$AJ104=1, "/ Pneumatical","")</f>
        <v>/ Mechanical/ Electrical</v>
      </c>
      <c r="AD103" s="291" t="str">
        <f t="shared" si="23"/>
        <v>Without/SAE-0/SAE-1</v>
      </c>
      <c r="AE103" s="4" t="str">
        <f t="shared" si="24"/>
        <v>18 /16 /14  inch</v>
      </c>
      <c r="AF103" s="4" t="str">
        <f t="shared" si="25"/>
        <v>Rubber block drive, with alu. ring</v>
      </c>
      <c r="AG103" s="4" t="str">
        <f t="shared" si="26"/>
        <v xml:space="preserve"> Mechanical/ Electrical</v>
      </c>
      <c r="AH103" s="4" t="str">
        <f>IF(Input!AK104=1,"Available","Not available")</f>
        <v>Not available</v>
      </c>
      <c r="AI103" s="4" t="str">
        <f>IF(Input!AL104="","",Input!AL104)</f>
        <v/>
      </c>
    </row>
    <row r="104" spans="1:35" x14ac:dyDescent="0.25">
      <c r="A104" s="4" t="str">
        <f>VLOOKUP(Input!A105, Variabelen!$A$2:$B$7,2,FALSE)</f>
        <v>MEDIUM/HEAVY DUTY GEARBOX</v>
      </c>
      <c r="B104" s="284" t="str">
        <f>Input!B105</f>
        <v>HC300</v>
      </c>
      <c r="C104" s="4" t="str">
        <f>IF(Input!C105="","",Input!C105)</f>
        <v/>
      </c>
      <c r="D104" s="297">
        <f>Input!F105</f>
        <v>3</v>
      </c>
      <c r="E104" s="298" t="str">
        <f>Input!G105</f>
        <v>0,35</v>
      </c>
      <c r="F104" s="4">
        <f>Input!D105</f>
        <v>750</v>
      </c>
      <c r="G104" s="298">
        <f>Input!E105</f>
        <v>2500</v>
      </c>
      <c r="H104" s="298" t="str">
        <f t="shared" si="17"/>
        <v>750-2500</v>
      </c>
      <c r="I104" s="298">
        <f t="shared" si="18"/>
        <v>1800</v>
      </c>
      <c r="J104" s="298">
        <f t="shared" si="19"/>
        <v>630</v>
      </c>
      <c r="K104" s="298">
        <f t="shared" si="20"/>
        <v>875</v>
      </c>
      <c r="L104" s="290">
        <f t="shared" si="30"/>
        <v>315</v>
      </c>
      <c r="M104" s="290">
        <f t="shared" si="30"/>
        <v>420</v>
      </c>
      <c r="N104" s="290">
        <f t="shared" si="30"/>
        <v>525</v>
      </c>
      <c r="O104" s="290">
        <f t="shared" si="30"/>
        <v>630</v>
      </c>
      <c r="P104" s="290">
        <f t="shared" si="30"/>
        <v>735</v>
      </c>
      <c r="Q104" s="290">
        <f t="shared" si="30"/>
        <v>875</v>
      </c>
      <c r="R104" s="298" t="str">
        <f>Input!I105</f>
        <v>798x930x918</v>
      </c>
      <c r="S104" s="298" t="str">
        <f>Input!J105</f>
        <v>700</v>
      </c>
      <c r="T104" s="298" t="str">
        <f>Input!K105</f>
        <v>264</v>
      </c>
      <c r="U104" s="298" t="str">
        <f>Input!L105</f>
        <v>50</v>
      </c>
      <c r="V104" s="4" t="str">
        <f>IF(Input!$M105=1,"Spec.","")&amp;IF(Input!$O105=1, "00","")&amp;IF(Input!$P105=1, "/0","")&amp;IF(Input!$Q105=1, "/1","")&amp;IF(Input!$R105=1, "/2","")&amp;IF(Input!$S105=1, "/3","")&amp;IF(Input!$T105=1, "/4","")&amp;IF(Input!$U105=1, "/5","")</f>
        <v>/0/1</v>
      </c>
      <c r="W104" s="4" t="str">
        <f>IF(Input!$V105=1,"Spec.","")&amp;IF(Input!$W105=1, "/21","")&amp;IF(Input!$X105=1, "/18","")&amp;IF(Input!$Y105=1, "/16","")&amp;IF(Input!$Z105=1, "/14","")&amp;IF(Input!$AA105=1, "/11,5","")&amp;IF(Input!$AB105=1, "/10","")&amp;IF(Input!$AB105=1,"/7,5","")</f>
        <v>/18/16/14</v>
      </c>
      <c r="X104" s="291" t="str">
        <f t="shared" si="21"/>
        <v>0/1</v>
      </c>
      <c r="Y104" s="4" t="str">
        <f t="shared" si="22"/>
        <v>18/16/14</v>
      </c>
      <c r="Z104" s="4" t="str">
        <f>IF(Input!$M105=1,"Special match","")&amp;IF(Input!$N105=1, "/Without","")&amp;IF(Input!$O105=1, "/SAE-00","")&amp;IF(Input!$P105=1, "/SAE-0","")&amp;IF(Input!$Q105=1, "/SAE-1","")&amp;IF(Input!$R105=1, "/SAE-2","")&amp;IF(Input!$S105=1, "/SAE-3","")&amp;IF(Input!$T105=1, "/SAE-4","")&amp;IF(Input!$U105=1, "/SAE-5","")</f>
        <v>/Without/SAE-0/SAE-1</v>
      </c>
      <c r="AA104" s="4" t="str">
        <f>IF(Input!$V105=1,"Special match","")&amp;IF(Input!$W105=1, "/21 ","")&amp;IF(Input!$X105=1, "/18 ","")&amp;IF(Input!$Y105=1, "/16 ","")&amp;IF(Input!$Z105=1, "/14 ","")&amp;IF(Input!$AA105=1, "/11,5 ","")&amp;IF(Input!$AB105=1, "/10 ","")&amp;IF(Input!$AB105=1, "/7,5","")</f>
        <v xml:space="preserve">/18 /16 /14 </v>
      </c>
      <c r="AB104" s="4" t="str">
        <f>IF(Input!$AD105=1,"Rubber wheel coupling","")&amp;IF(Input!$AE105=1, "/Rubber block drive, with alu. ring","")&amp;IF(Input!$AF105=1, "/(High) flexible coupling","")</f>
        <v>/Rubber block drive, with alu. ring</v>
      </c>
      <c r="AC104" s="4" t="str">
        <f>IF(Input!$AG105=1,"Mechanical-joint clutch","")&amp;IF(Input!$AH105=1, "/ Mechanical","")&amp;IF(Input!$AI105=1, "/ Electrical","")&amp;IF(Input!$AJ105=1, "/ Pneumatical","")</f>
        <v>/ Mechanical/ Electrical</v>
      </c>
      <c r="AD104" s="291" t="str">
        <f t="shared" si="23"/>
        <v>Without/SAE-0/SAE-1</v>
      </c>
      <c r="AE104" s="4" t="str">
        <f t="shared" si="24"/>
        <v>18 /16 /14  inch</v>
      </c>
      <c r="AF104" s="4" t="str">
        <f t="shared" si="25"/>
        <v>Rubber block drive, with alu. ring</v>
      </c>
      <c r="AG104" s="4" t="str">
        <f t="shared" si="26"/>
        <v xml:space="preserve"> Mechanical/ Electrical</v>
      </c>
      <c r="AH104" s="4" t="str">
        <f>IF(Input!AK105=1,"Available","Not available")</f>
        <v>Not available</v>
      </c>
      <c r="AI104" s="4" t="str">
        <f>IF(Input!AL105="","",Input!AL105)</f>
        <v/>
      </c>
    </row>
    <row r="105" spans="1:35" x14ac:dyDescent="0.25">
      <c r="A105" s="4" t="str">
        <f>VLOOKUP(Input!A106, Variabelen!$A$2:$B$7,2,FALSE)</f>
        <v>MEDIUM/HEAVY DUTY GEARBOX</v>
      </c>
      <c r="B105" s="284" t="str">
        <f>Input!B106</f>
        <v>HC300</v>
      </c>
      <c r="C105" s="4" t="str">
        <f>IF(Input!C106="","",Input!C106)</f>
        <v/>
      </c>
      <c r="D105" s="297">
        <f>Input!F106</f>
        <v>3.53</v>
      </c>
      <c r="E105" s="298" t="str">
        <f>Input!G106</f>
        <v>0,35</v>
      </c>
      <c r="F105" s="4">
        <f>Input!D106</f>
        <v>750</v>
      </c>
      <c r="G105" s="298">
        <f>Input!E106</f>
        <v>2500</v>
      </c>
      <c r="H105" s="298" t="str">
        <f t="shared" si="17"/>
        <v>750-2500</v>
      </c>
      <c r="I105" s="298">
        <f t="shared" si="18"/>
        <v>1800</v>
      </c>
      <c r="J105" s="298">
        <f t="shared" si="19"/>
        <v>630</v>
      </c>
      <c r="K105" s="298">
        <f t="shared" si="20"/>
        <v>875</v>
      </c>
      <c r="L105" s="290">
        <f t="shared" si="30"/>
        <v>315</v>
      </c>
      <c r="M105" s="290">
        <f t="shared" si="30"/>
        <v>420</v>
      </c>
      <c r="N105" s="290">
        <f t="shared" si="30"/>
        <v>525</v>
      </c>
      <c r="O105" s="290">
        <f t="shared" si="30"/>
        <v>630</v>
      </c>
      <c r="P105" s="290">
        <f t="shared" si="30"/>
        <v>735</v>
      </c>
      <c r="Q105" s="290">
        <f t="shared" si="30"/>
        <v>875</v>
      </c>
      <c r="R105" s="298" t="str">
        <f>Input!I106</f>
        <v>798x930x918</v>
      </c>
      <c r="S105" s="298" t="str">
        <f>Input!J106</f>
        <v>700</v>
      </c>
      <c r="T105" s="298" t="str">
        <f>Input!K106</f>
        <v>264</v>
      </c>
      <c r="U105" s="298" t="str">
        <f>Input!L106</f>
        <v>50</v>
      </c>
      <c r="V105" s="4" t="str">
        <f>IF(Input!$M106=1,"Spec.","")&amp;IF(Input!$O106=1, "00","")&amp;IF(Input!$P106=1, "/0","")&amp;IF(Input!$Q106=1, "/1","")&amp;IF(Input!$R106=1, "/2","")&amp;IF(Input!$S106=1, "/3","")&amp;IF(Input!$T106=1, "/4","")&amp;IF(Input!$U106=1, "/5","")</f>
        <v>/0/1</v>
      </c>
      <c r="W105" s="4" t="str">
        <f>IF(Input!$V106=1,"Spec.","")&amp;IF(Input!$W106=1, "/21","")&amp;IF(Input!$X106=1, "/18","")&amp;IF(Input!$Y106=1, "/16","")&amp;IF(Input!$Z106=1, "/14","")&amp;IF(Input!$AA106=1, "/11,5","")&amp;IF(Input!$AB106=1, "/10","")&amp;IF(Input!$AB106=1,"/7,5","")</f>
        <v>/18/16/14</v>
      </c>
      <c r="X105" s="291" t="str">
        <f t="shared" si="21"/>
        <v>0/1</v>
      </c>
      <c r="Y105" s="4" t="str">
        <f t="shared" si="22"/>
        <v>18/16/14</v>
      </c>
      <c r="Z105" s="4" t="str">
        <f>IF(Input!$M106=1,"Special match","")&amp;IF(Input!$N106=1, "/Without","")&amp;IF(Input!$O106=1, "/SAE-00","")&amp;IF(Input!$P106=1, "/SAE-0","")&amp;IF(Input!$Q106=1, "/SAE-1","")&amp;IF(Input!$R106=1, "/SAE-2","")&amp;IF(Input!$S106=1, "/SAE-3","")&amp;IF(Input!$T106=1, "/SAE-4","")&amp;IF(Input!$U106=1, "/SAE-5","")</f>
        <v>/Without/SAE-0/SAE-1</v>
      </c>
      <c r="AA105" s="4" t="str">
        <f>IF(Input!$V106=1,"Special match","")&amp;IF(Input!$W106=1, "/21 ","")&amp;IF(Input!$X106=1, "/18 ","")&amp;IF(Input!$Y106=1, "/16 ","")&amp;IF(Input!$Z106=1, "/14 ","")&amp;IF(Input!$AA106=1, "/11,5 ","")&amp;IF(Input!$AB106=1, "/10 ","")&amp;IF(Input!$AB106=1, "/7,5","")</f>
        <v xml:space="preserve">/18 /16 /14 </v>
      </c>
      <c r="AB105" s="4" t="str">
        <f>IF(Input!$AD106=1,"Rubber wheel coupling","")&amp;IF(Input!$AE106=1, "/Rubber block drive, with alu. ring","")&amp;IF(Input!$AF106=1, "/(High) flexible coupling","")</f>
        <v>/Rubber block drive, with alu. ring</v>
      </c>
      <c r="AC105" s="4" t="str">
        <f>IF(Input!$AG106=1,"Mechanical-joint clutch","")&amp;IF(Input!$AH106=1, "/ Mechanical","")&amp;IF(Input!$AI106=1, "/ Electrical","")&amp;IF(Input!$AJ106=1, "/ Pneumatical","")</f>
        <v>/ Mechanical/ Electrical</v>
      </c>
      <c r="AD105" s="291" t="str">
        <f t="shared" si="23"/>
        <v>Without/SAE-0/SAE-1</v>
      </c>
      <c r="AE105" s="4" t="str">
        <f t="shared" si="24"/>
        <v>18 /16 /14  inch</v>
      </c>
      <c r="AF105" s="4" t="str">
        <f t="shared" si="25"/>
        <v>Rubber block drive, with alu. ring</v>
      </c>
      <c r="AG105" s="4" t="str">
        <f t="shared" si="26"/>
        <v xml:space="preserve"> Mechanical/ Electrical</v>
      </c>
      <c r="AH105" s="4" t="str">
        <f>IF(Input!AK106=1,"Available","Not available")</f>
        <v>Not available</v>
      </c>
      <c r="AI105" s="4" t="str">
        <f>IF(Input!AL106="","",Input!AL106)</f>
        <v/>
      </c>
    </row>
    <row r="106" spans="1:35" x14ac:dyDescent="0.25">
      <c r="A106" s="4" t="str">
        <f>VLOOKUP(Input!A107, Variabelen!$A$2:$B$7,2,FALSE)</f>
        <v>MEDIUM/HEAVY DUTY GEARBOX</v>
      </c>
      <c r="B106" s="284" t="str">
        <f>Input!B107</f>
        <v>HC300</v>
      </c>
      <c r="C106" s="4" t="str">
        <f>IF(Input!C107="","",Input!C107)</f>
        <v/>
      </c>
      <c r="D106" s="297">
        <f>Input!F107</f>
        <v>4.0999999999999996</v>
      </c>
      <c r="E106" s="298" t="str">
        <f>Input!G107</f>
        <v>0,272</v>
      </c>
      <c r="F106" s="4">
        <f>Input!D107</f>
        <v>750</v>
      </c>
      <c r="G106" s="298">
        <f>Input!E107</f>
        <v>2500</v>
      </c>
      <c r="H106" s="298" t="str">
        <f t="shared" si="17"/>
        <v>750-2500</v>
      </c>
      <c r="I106" s="298">
        <f t="shared" si="18"/>
        <v>1800</v>
      </c>
      <c r="J106" s="298">
        <f t="shared" si="19"/>
        <v>489.6</v>
      </c>
      <c r="K106" s="298">
        <f t="shared" si="20"/>
        <v>680</v>
      </c>
      <c r="L106" s="290">
        <f t="shared" si="30"/>
        <v>244.8</v>
      </c>
      <c r="M106" s="290">
        <f t="shared" si="30"/>
        <v>326.40000000000003</v>
      </c>
      <c r="N106" s="290">
        <f t="shared" si="30"/>
        <v>408.00000000000006</v>
      </c>
      <c r="O106" s="290">
        <f t="shared" si="30"/>
        <v>489.6</v>
      </c>
      <c r="P106" s="290">
        <f t="shared" si="30"/>
        <v>571.20000000000005</v>
      </c>
      <c r="Q106" s="290">
        <f t="shared" si="30"/>
        <v>680</v>
      </c>
      <c r="R106" s="298" t="str">
        <f>Input!I107</f>
        <v>798x930x918</v>
      </c>
      <c r="S106" s="298" t="str">
        <f>Input!J107</f>
        <v>700</v>
      </c>
      <c r="T106" s="298" t="str">
        <f>Input!K107</f>
        <v>264</v>
      </c>
      <c r="U106" s="298" t="str">
        <f>Input!L107</f>
        <v>50</v>
      </c>
      <c r="V106" s="4" t="str">
        <f>IF(Input!$M107=1,"Spec.","")&amp;IF(Input!$O107=1, "00","")&amp;IF(Input!$P107=1, "/0","")&amp;IF(Input!$Q107=1, "/1","")&amp;IF(Input!$R107=1, "/2","")&amp;IF(Input!$S107=1, "/3","")&amp;IF(Input!$T107=1, "/4","")&amp;IF(Input!$U107=1, "/5","")</f>
        <v>/0/1</v>
      </c>
      <c r="W106" s="4" t="str">
        <f>IF(Input!$V107=1,"Spec.","")&amp;IF(Input!$W107=1, "/21","")&amp;IF(Input!$X107=1, "/18","")&amp;IF(Input!$Y107=1, "/16","")&amp;IF(Input!$Z107=1, "/14","")&amp;IF(Input!$AA107=1, "/11,5","")&amp;IF(Input!$AB107=1, "/10","")&amp;IF(Input!$AB107=1,"/7,5","")</f>
        <v>/18/16/14</v>
      </c>
      <c r="X106" s="291" t="str">
        <f t="shared" si="21"/>
        <v>0/1</v>
      </c>
      <c r="Y106" s="4" t="str">
        <f t="shared" si="22"/>
        <v>18/16/14</v>
      </c>
      <c r="Z106" s="4" t="str">
        <f>IF(Input!$M107=1,"Special match","")&amp;IF(Input!$N107=1, "/Without","")&amp;IF(Input!$O107=1, "/SAE-00","")&amp;IF(Input!$P107=1, "/SAE-0","")&amp;IF(Input!$Q107=1, "/SAE-1","")&amp;IF(Input!$R107=1, "/SAE-2","")&amp;IF(Input!$S107=1, "/SAE-3","")&amp;IF(Input!$T107=1, "/SAE-4","")&amp;IF(Input!$U107=1, "/SAE-5","")</f>
        <v>/Without/SAE-0/SAE-1</v>
      </c>
      <c r="AA106" s="4" t="str">
        <f>IF(Input!$V107=1,"Special match","")&amp;IF(Input!$W107=1, "/21 ","")&amp;IF(Input!$X107=1, "/18 ","")&amp;IF(Input!$Y107=1, "/16 ","")&amp;IF(Input!$Z107=1, "/14 ","")&amp;IF(Input!$AA107=1, "/11,5 ","")&amp;IF(Input!$AB107=1, "/10 ","")&amp;IF(Input!$AB107=1, "/7,5","")</f>
        <v xml:space="preserve">/18 /16 /14 </v>
      </c>
      <c r="AB106" s="4" t="str">
        <f>IF(Input!$AD107=1,"Rubber wheel coupling","")&amp;IF(Input!$AE107=1, "/Rubber block drive, with alu. ring","")&amp;IF(Input!$AF107=1, "/(High) flexible coupling","")</f>
        <v>/Rubber block drive, with alu. ring</v>
      </c>
      <c r="AC106" s="4" t="str">
        <f>IF(Input!$AG107=1,"Mechanical-joint clutch","")&amp;IF(Input!$AH107=1, "/ Mechanical","")&amp;IF(Input!$AI107=1, "/ Electrical","")&amp;IF(Input!$AJ107=1, "/ Pneumatical","")</f>
        <v>/ Mechanical/ Electrical</v>
      </c>
      <c r="AD106" s="291" t="str">
        <f t="shared" si="23"/>
        <v>Without/SAE-0/SAE-1</v>
      </c>
      <c r="AE106" s="4" t="str">
        <f t="shared" si="24"/>
        <v>18 /16 /14  inch</v>
      </c>
      <c r="AF106" s="4" t="str">
        <f t="shared" si="25"/>
        <v>Rubber block drive, with alu. ring</v>
      </c>
      <c r="AG106" s="4" t="str">
        <f t="shared" si="26"/>
        <v xml:space="preserve"> Mechanical/ Electrical</v>
      </c>
      <c r="AH106" s="4" t="str">
        <f>IF(Input!AK107=1,"Available","Not available")</f>
        <v>Not available</v>
      </c>
      <c r="AI106" s="4" t="str">
        <f>IF(Input!AL107="","",Input!AL107)</f>
        <v/>
      </c>
    </row>
    <row r="107" spans="1:35" x14ac:dyDescent="0.25">
      <c r="A107" s="4" t="str">
        <f>VLOOKUP(Input!A108, Variabelen!$A$2:$B$7,2,FALSE)</f>
        <v>MEDIUM/HEAVY DUTY GEARBOX</v>
      </c>
      <c r="B107" s="284" t="str">
        <f>Input!B108</f>
        <v>HC300</v>
      </c>
      <c r="C107" s="4" t="str">
        <f>IF(Input!C108="","",Input!C108)</f>
        <v/>
      </c>
      <c r="D107" s="297">
        <f>Input!F108</f>
        <v>4.47</v>
      </c>
      <c r="E107" s="298" t="str">
        <f>Input!G108</f>
        <v>0,272</v>
      </c>
      <c r="F107" s="4">
        <f>Input!D108</f>
        <v>750</v>
      </c>
      <c r="G107" s="298">
        <f>Input!E108</f>
        <v>2500</v>
      </c>
      <c r="H107" s="298" t="str">
        <f t="shared" si="17"/>
        <v>750-2500</v>
      </c>
      <c r="I107" s="298">
        <f t="shared" si="18"/>
        <v>1800</v>
      </c>
      <c r="J107" s="298">
        <f t="shared" si="19"/>
        <v>489.6</v>
      </c>
      <c r="K107" s="298">
        <f t="shared" si="20"/>
        <v>680</v>
      </c>
      <c r="L107" s="290">
        <f t="shared" si="30"/>
        <v>244.8</v>
      </c>
      <c r="M107" s="290">
        <f t="shared" si="30"/>
        <v>326.40000000000003</v>
      </c>
      <c r="N107" s="290">
        <f t="shared" si="30"/>
        <v>408.00000000000006</v>
      </c>
      <c r="O107" s="290">
        <f t="shared" si="30"/>
        <v>489.6</v>
      </c>
      <c r="P107" s="290">
        <f t="shared" si="30"/>
        <v>571.20000000000005</v>
      </c>
      <c r="Q107" s="290">
        <f t="shared" si="30"/>
        <v>680</v>
      </c>
      <c r="R107" s="298" t="str">
        <f>Input!I108</f>
        <v>798x930x918</v>
      </c>
      <c r="S107" s="298" t="str">
        <f>Input!J108</f>
        <v>700</v>
      </c>
      <c r="T107" s="298" t="str">
        <f>Input!K108</f>
        <v>264</v>
      </c>
      <c r="U107" s="298" t="str">
        <f>Input!L108</f>
        <v>50</v>
      </c>
      <c r="V107" s="4" t="str">
        <f>IF(Input!$M108=1,"Spec.","")&amp;IF(Input!$O108=1, "00","")&amp;IF(Input!$P108=1, "/0","")&amp;IF(Input!$Q108=1, "/1","")&amp;IF(Input!$R108=1, "/2","")&amp;IF(Input!$S108=1, "/3","")&amp;IF(Input!$T108=1, "/4","")&amp;IF(Input!$U108=1, "/5","")</f>
        <v>/0/1</v>
      </c>
      <c r="W107" s="4" t="str">
        <f>IF(Input!$V108=1,"Spec.","")&amp;IF(Input!$W108=1, "/21","")&amp;IF(Input!$X108=1, "/18","")&amp;IF(Input!$Y108=1, "/16","")&amp;IF(Input!$Z108=1, "/14","")&amp;IF(Input!$AA108=1, "/11,5","")&amp;IF(Input!$AB108=1, "/10","")&amp;IF(Input!$AB108=1,"/7,5","")</f>
        <v>/18/16/14</v>
      </c>
      <c r="X107" s="291" t="str">
        <f t="shared" si="21"/>
        <v>0/1</v>
      </c>
      <c r="Y107" s="4" t="str">
        <f t="shared" si="22"/>
        <v>18/16/14</v>
      </c>
      <c r="Z107" s="4" t="str">
        <f>IF(Input!$M108=1,"Special match","")&amp;IF(Input!$N108=1, "/Without","")&amp;IF(Input!$O108=1, "/SAE-00","")&amp;IF(Input!$P108=1, "/SAE-0","")&amp;IF(Input!$Q108=1, "/SAE-1","")&amp;IF(Input!$R108=1, "/SAE-2","")&amp;IF(Input!$S108=1, "/SAE-3","")&amp;IF(Input!$T108=1, "/SAE-4","")&amp;IF(Input!$U108=1, "/SAE-5","")</f>
        <v>/Without/SAE-0/SAE-1</v>
      </c>
      <c r="AA107" s="4" t="str">
        <f>IF(Input!$V108=1,"Special match","")&amp;IF(Input!$W108=1, "/21 ","")&amp;IF(Input!$X108=1, "/18 ","")&amp;IF(Input!$Y108=1, "/16 ","")&amp;IF(Input!$Z108=1, "/14 ","")&amp;IF(Input!$AA108=1, "/11,5 ","")&amp;IF(Input!$AB108=1, "/10 ","")&amp;IF(Input!$AB108=1, "/7,5","")</f>
        <v xml:space="preserve">/18 /16 /14 </v>
      </c>
      <c r="AB107" s="4" t="str">
        <f>IF(Input!$AD108=1,"Rubber wheel coupling","")&amp;IF(Input!$AE108=1, "/Rubber block drive, with alu. ring","")&amp;IF(Input!$AF108=1, "/(High) flexible coupling","")</f>
        <v>/Rubber block drive, with alu. ring</v>
      </c>
      <c r="AC107" s="4" t="str">
        <f>IF(Input!$AG108=1,"Mechanical-joint clutch","")&amp;IF(Input!$AH108=1, "/ Mechanical","")&amp;IF(Input!$AI108=1, "/ Electrical","")&amp;IF(Input!$AJ108=1, "/ Pneumatical","")</f>
        <v>/ Mechanical/ Electrical</v>
      </c>
      <c r="AD107" s="291" t="str">
        <f t="shared" si="23"/>
        <v>Without/SAE-0/SAE-1</v>
      </c>
      <c r="AE107" s="4" t="str">
        <f t="shared" si="24"/>
        <v>18 /16 /14  inch</v>
      </c>
      <c r="AF107" s="4" t="str">
        <f t="shared" si="25"/>
        <v>Rubber block drive, with alu. ring</v>
      </c>
      <c r="AG107" s="4" t="str">
        <f t="shared" si="26"/>
        <v xml:space="preserve"> Mechanical/ Electrical</v>
      </c>
      <c r="AH107" s="4" t="str">
        <f>IF(Input!AK108=1,"Available","Not available")</f>
        <v>Not available</v>
      </c>
      <c r="AI107" s="4" t="str">
        <f>IF(Input!AL108="","",Input!AL108)</f>
        <v/>
      </c>
    </row>
    <row r="108" spans="1:35" x14ac:dyDescent="0.25">
      <c r="A108" s="4" t="str">
        <f>VLOOKUP(Input!A109, Variabelen!$A$2:$B$7,2,FALSE)</f>
        <v>MEDIUM/HEAVY DUTY GEARBOX</v>
      </c>
      <c r="B108" s="284" t="str">
        <f>Input!B109</f>
        <v>HC300</v>
      </c>
      <c r="C108" s="4" t="str">
        <f>IF(Input!C109="","",Input!C109)</f>
        <v/>
      </c>
      <c r="D108" s="297">
        <f>Input!F109</f>
        <v>4.6100000000000003</v>
      </c>
      <c r="E108" s="298" t="str">
        <f>Input!G109</f>
        <v>0,25</v>
      </c>
      <c r="F108" s="4">
        <f>Input!D109</f>
        <v>750</v>
      </c>
      <c r="G108" s="298">
        <f>Input!E109</f>
        <v>2500</v>
      </c>
      <c r="H108" s="298" t="str">
        <f t="shared" si="17"/>
        <v>750-2500</v>
      </c>
      <c r="I108" s="298">
        <f t="shared" si="18"/>
        <v>1800</v>
      </c>
      <c r="J108" s="298">
        <f t="shared" si="19"/>
        <v>450</v>
      </c>
      <c r="K108" s="298">
        <f t="shared" si="20"/>
        <v>625</v>
      </c>
      <c r="L108" s="290">
        <f t="shared" si="30"/>
        <v>225</v>
      </c>
      <c r="M108" s="290">
        <f t="shared" si="30"/>
        <v>300</v>
      </c>
      <c r="N108" s="290">
        <f t="shared" si="30"/>
        <v>375</v>
      </c>
      <c r="O108" s="290">
        <f t="shared" si="30"/>
        <v>450</v>
      </c>
      <c r="P108" s="290">
        <f t="shared" si="30"/>
        <v>525</v>
      </c>
      <c r="Q108" s="290">
        <f t="shared" si="30"/>
        <v>625</v>
      </c>
      <c r="R108" s="298" t="str">
        <f>Input!I109</f>
        <v>798x930x918</v>
      </c>
      <c r="S108" s="298" t="str">
        <f>Input!J109</f>
        <v>700</v>
      </c>
      <c r="T108" s="298" t="str">
        <f>Input!K109</f>
        <v>264</v>
      </c>
      <c r="U108" s="298" t="str">
        <f>Input!L109</f>
        <v>50</v>
      </c>
      <c r="V108" s="4" t="str">
        <f>IF(Input!$M109=1,"Spec.","")&amp;IF(Input!$O109=1, "00","")&amp;IF(Input!$P109=1, "/0","")&amp;IF(Input!$Q109=1, "/1","")&amp;IF(Input!$R109=1, "/2","")&amp;IF(Input!$S109=1, "/3","")&amp;IF(Input!$T109=1, "/4","")&amp;IF(Input!$U109=1, "/5","")</f>
        <v>/0/1</v>
      </c>
      <c r="W108" s="4" t="str">
        <f>IF(Input!$V109=1,"Spec.","")&amp;IF(Input!$W109=1, "/21","")&amp;IF(Input!$X109=1, "/18","")&amp;IF(Input!$Y109=1, "/16","")&amp;IF(Input!$Z109=1, "/14","")&amp;IF(Input!$AA109=1, "/11,5","")&amp;IF(Input!$AB109=1, "/10","")&amp;IF(Input!$AB109=1,"/7,5","")</f>
        <v>/18/16/14</v>
      </c>
      <c r="X108" s="291" t="str">
        <f t="shared" si="21"/>
        <v>0/1</v>
      </c>
      <c r="Y108" s="4" t="str">
        <f t="shared" si="22"/>
        <v>18/16/14</v>
      </c>
      <c r="Z108" s="4" t="str">
        <f>IF(Input!$M109=1,"Special match","")&amp;IF(Input!$N109=1, "/Without","")&amp;IF(Input!$O109=1, "/SAE-00","")&amp;IF(Input!$P109=1, "/SAE-0","")&amp;IF(Input!$Q109=1, "/SAE-1","")&amp;IF(Input!$R109=1, "/SAE-2","")&amp;IF(Input!$S109=1, "/SAE-3","")&amp;IF(Input!$T109=1, "/SAE-4","")&amp;IF(Input!$U109=1, "/SAE-5","")</f>
        <v>/Without/SAE-0/SAE-1</v>
      </c>
      <c r="AA108" s="4" t="str">
        <f>IF(Input!$V109=1,"Special match","")&amp;IF(Input!$W109=1, "/21 ","")&amp;IF(Input!$X109=1, "/18 ","")&amp;IF(Input!$Y109=1, "/16 ","")&amp;IF(Input!$Z109=1, "/14 ","")&amp;IF(Input!$AA109=1, "/11,5 ","")&amp;IF(Input!$AB109=1, "/10 ","")&amp;IF(Input!$AB109=1, "/7,5","")</f>
        <v xml:space="preserve">/18 /16 /14 </v>
      </c>
      <c r="AB108" s="4" t="str">
        <f>IF(Input!$AD109=1,"Rubber wheel coupling","")&amp;IF(Input!$AE109=1, "/Rubber block drive, with alu. ring","")&amp;IF(Input!$AF109=1, "/(High) flexible coupling","")</f>
        <v>/Rubber block drive, with alu. ring</v>
      </c>
      <c r="AC108" s="4" t="str">
        <f>IF(Input!$AG109=1,"Mechanical-joint clutch","")&amp;IF(Input!$AH109=1, "/ Mechanical","")&amp;IF(Input!$AI109=1, "/ Electrical","")&amp;IF(Input!$AJ109=1, "/ Pneumatical","")</f>
        <v>/ Mechanical/ Electrical</v>
      </c>
      <c r="AD108" s="291" t="str">
        <f t="shared" si="23"/>
        <v>Without/SAE-0/SAE-1</v>
      </c>
      <c r="AE108" s="4" t="str">
        <f t="shared" si="24"/>
        <v>18 /16 /14  inch</v>
      </c>
      <c r="AF108" s="4" t="str">
        <f t="shared" si="25"/>
        <v>Rubber block drive, with alu. ring</v>
      </c>
      <c r="AG108" s="4" t="str">
        <f t="shared" si="26"/>
        <v xml:space="preserve"> Mechanical/ Electrical</v>
      </c>
      <c r="AH108" s="4" t="str">
        <f>IF(Input!AK109=1,"Available","Not available")</f>
        <v>Not available</v>
      </c>
      <c r="AI108" s="4" t="str">
        <f>IF(Input!AL109="","",Input!AL109)</f>
        <v/>
      </c>
    </row>
    <row r="109" spans="1:35" x14ac:dyDescent="0.25">
      <c r="A109" s="4" t="str">
        <f>VLOOKUP(Input!A110, Variabelen!$A$2:$B$7,2,FALSE)</f>
        <v>MEDIUM/HEAVY DUTY GEARBOX</v>
      </c>
      <c r="B109" s="284" t="str">
        <f>Input!B110</f>
        <v>HC300</v>
      </c>
      <c r="C109" s="4" t="str">
        <f>IF(Input!C110="","",Input!C110)</f>
        <v/>
      </c>
      <c r="D109" s="297">
        <f>Input!F110</f>
        <v>4.9400000000000004</v>
      </c>
      <c r="E109" s="298" t="str">
        <f>Input!G110</f>
        <v>0,20</v>
      </c>
      <c r="F109" s="4">
        <f>Input!D110</f>
        <v>750</v>
      </c>
      <c r="G109" s="298">
        <f>Input!E110</f>
        <v>2500</v>
      </c>
      <c r="H109" s="298" t="str">
        <f t="shared" si="17"/>
        <v>750-2500</v>
      </c>
      <c r="I109" s="298">
        <f t="shared" si="18"/>
        <v>1800</v>
      </c>
      <c r="J109" s="298">
        <f t="shared" si="19"/>
        <v>360</v>
      </c>
      <c r="K109" s="298">
        <f t="shared" si="20"/>
        <v>500</v>
      </c>
      <c r="L109" s="290">
        <f t="shared" si="30"/>
        <v>180</v>
      </c>
      <c r="M109" s="290">
        <f t="shared" si="30"/>
        <v>240</v>
      </c>
      <c r="N109" s="290">
        <f t="shared" si="30"/>
        <v>300</v>
      </c>
      <c r="O109" s="290">
        <f t="shared" si="30"/>
        <v>360</v>
      </c>
      <c r="P109" s="290">
        <f t="shared" si="30"/>
        <v>420</v>
      </c>
      <c r="Q109" s="290">
        <f t="shared" si="30"/>
        <v>500</v>
      </c>
      <c r="R109" s="298" t="str">
        <f>Input!I110</f>
        <v>798x930x918</v>
      </c>
      <c r="S109" s="298" t="str">
        <f>Input!J110</f>
        <v>700</v>
      </c>
      <c r="T109" s="298" t="str">
        <f>Input!K110</f>
        <v>264</v>
      </c>
      <c r="U109" s="298" t="str">
        <f>Input!L110</f>
        <v>50</v>
      </c>
      <c r="V109" s="4" t="str">
        <f>IF(Input!$M110=1,"Spec.","")&amp;IF(Input!$O110=1, "00","")&amp;IF(Input!$P110=1, "/0","")&amp;IF(Input!$Q110=1, "/1","")&amp;IF(Input!$R110=1, "/2","")&amp;IF(Input!$S110=1, "/3","")&amp;IF(Input!$T110=1, "/4","")&amp;IF(Input!$U110=1, "/5","")</f>
        <v>/0/1</v>
      </c>
      <c r="W109" s="4" t="str">
        <f>IF(Input!$V110=1,"Spec.","")&amp;IF(Input!$W110=1, "/21","")&amp;IF(Input!$X110=1, "/18","")&amp;IF(Input!$Y110=1, "/16","")&amp;IF(Input!$Z110=1, "/14","")&amp;IF(Input!$AA110=1, "/11,5","")&amp;IF(Input!$AB110=1, "/10","")&amp;IF(Input!$AB110=1,"/7,5","")</f>
        <v>/18/16/14</v>
      </c>
      <c r="X109" s="291" t="str">
        <f t="shared" si="21"/>
        <v>0/1</v>
      </c>
      <c r="Y109" s="4" t="str">
        <f t="shared" si="22"/>
        <v>18/16/14</v>
      </c>
      <c r="Z109" s="4" t="str">
        <f>IF(Input!$M110=1,"Special match","")&amp;IF(Input!$N110=1, "/Without","")&amp;IF(Input!$O110=1, "/SAE-00","")&amp;IF(Input!$P110=1, "/SAE-0","")&amp;IF(Input!$Q110=1, "/SAE-1","")&amp;IF(Input!$R110=1, "/SAE-2","")&amp;IF(Input!$S110=1, "/SAE-3","")&amp;IF(Input!$T110=1, "/SAE-4","")&amp;IF(Input!$U110=1, "/SAE-5","")</f>
        <v>/Without/SAE-0/SAE-1</v>
      </c>
      <c r="AA109" s="4" t="str">
        <f>IF(Input!$V110=1,"Special match","")&amp;IF(Input!$W110=1, "/21 ","")&amp;IF(Input!$X110=1, "/18 ","")&amp;IF(Input!$Y110=1, "/16 ","")&amp;IF(Input!$Z110=1, "/14 ","")&amp;IF(Input!$AA110=1, "/11,5 ","")&amp;IF(Input!$AB110=1, "/10 ","")&amp;IF(Input!$AB110=1, "/7,5","")</f>
        <v xml:space="preserve">/18 /16 /14 </v>
      </c>
      <c r="AB109" s="4" t="str">
        <f>IF(Input!$AD110=1,"Rubber wheel coupling","")&amp;IF(Input!$AE110=1, "/Rubber block drive, with alu. ring","")&amp;IF(Input!$AF110=1, "/(High) flexible coupling","")</f>
        <v>/Rubber block drive, with alu. ring</v>
      </c>
      <c r="AC109" s="4" t="str">
        <f>IF(Input!$AG110=1,"Mechanical-joint clutch","")&amp;IF(Input!$AH110=1, "/ Mechanical","")&amp;IF(Input!$AI110=1, "/ Electrical","")&amp;IF(Input!$AJ110=1, "/ Pneumatical","")</f>
        <v>/ Mechanical/ Electrical</v>
      </c>
      <c r="AD109" s="291" t="str">
        <f t="shared" si="23"/>
        <v>Without/SAE-0/SAE-1</v>
      </c>
      <c r="AE109" s="4" t="str">
        <f t="shared" si="24"/>
        <v>18 /16 /14  inch</v>
      </c>
      <c r="AF109" s="4" t="str">
        <f t="shared" si="25"/>
        <v>Rubber block drive, with alu. ring</v>
      </c>
      <c r="AG109" s="4" t="str">
        <f t="shared" si="26"/>
        <v xml:space="preserve"> Mechanical/ Electrical</v>
      </c>
      <c r="AH109" s="4" t="str">
        <f>IF(Input!AK110=1,"Available","Not available")</f>
        <v>Not available</v>
      </c>
      <c r="AI109" s="4" t="str">
        <f>IF(Input!AL110="","",Input!AL110)</f>
        <v/>
      </c>
    </row>
    <row r="110" spans="1:35" x14ac:dyDescent="0.25">
      <c r="A110" s="4" t="str">
        <f>VLOOKUP(Input!A111, Variabelen!$A$2:$B$7,2,FALSE)</f>
        <v>MEDIUM/HEAVY DUTY GEARBOX</v>
      </c>
      <c r="B110" s="284" t="str">
        <f>Input!B111</f>
        <v>HC300</v>
      </c>
      <c r="C110" s="4" t="str">
        <f>IF(Input!C111="","",Input!C111)</f>
        <v/>
      </c>
      <c r="D110" s="297">
        <f>Input!F111</f>
        <v>5.44</v>
      </c>
      <c r="E110" s="298" t="str">
        <f>Input!G111</f>
        <v>0,177</v>
      </c>
      <c r="F110" s="4">
        <f>Input!D111</f>
        <v>750</v>
      </c>
      <c r="G110" s="298">
        <f>Input!E111</f>
        <v>2500</v>
      </c>
      <c r="H110" s="298" t="str">
        <f t="shared" si="17"/>
        <v>750-2500</v>
      </c>
      <c r="I110" s="298">
        <f t="shared" si="18"/>
        <v>1800</v>
      </c>
      <c r="J110" s="298">
        <f t="shared" si="19"/>
        <v>318.59999999999997</v>
      </c>
      <c r="K110" s="298">
        <f t="shared" si="20"/>
        <v>442.5</v>
      </c>
      <c r="L110" s="290">
        <f t="shared" si="30"/>
        <v>159.29999999999998</v>
      </c>
      <c r="M110" s="290">
        <f t="shared" si="30"/>
        <v>212.39999999999998</v>
      </c>
      <c r="N110" s="290">
        <f t="shared" si="30"/>
        <v>265.5</v>
      </c>
      <c r="O110" s="290">
        <f t="shared" si="30"/>
        <v>318.59999999999997</v>
      </c>
      <c r="P110" s="290">
        <f t="shared" si="30"/>
        <v>371.7</v>
      </c>
      <c r="Q110" s="290">
        <f t="shared" si="30"/>
        <v>442.5</v>
      </c>
      <c r="R110" s="298" t="str">
        <f>Input!I111</f>
        <v>798x930x918</v>
      </c>
      <c r="S110" s="298" t="str">
        <f>Input!J111</f>
        <v>700</v>
      </c>
      <c r="T110" s="298" t="str">
        <f>Input!K111</f>
        <v>264</v>
      </c>
      <c r="U110" s="298" t="str">
        <f>Input!L111</f>
        <v>50</v>
      </c>
      <c r="V110" s="4" t="str">
        <f>IF(Input!$M111=1,"Spec.","")&amp;IF(Input!$O111=1, "00","")&amp;IF(Input!$P111=1, "/0","")&amp;IF(Input!$Q111=1, "/1","")&amp;IF(Input!$R111=1, "/2","")&amp;IF(Input!$S111=1, "/3","")&amp;IF(Input!$T111=1, "/4","")&amp;IF(Input!$U111=1, "/5","")</f>
        <v>/0/1</v>
      </c>
      <c r="W110" s="4" t="str">
        <f>IF(Input!$V111=1,"Spec.","")&amp;IF(Input!$W111=1, "/21","")&amp;IF(Input!$X111=1, "/18","")&amp;IF(Input!$Y111=1, "/16","")&amp;IF(Input!$Z111=1, "/14","")&amp;IF(Input!$AA111=1, "/11,5","")&amp;IF(Input!$AB111=1, "/10","")&amp;IF(Input!$AB111=1,"/7,5","")</f>
        <v>/18/16/14</v>
      </c>
      <c r="X110" s="291" t="str">
        <f t="shared" si="21"/>
        <v>0/1</v>
      </c>
      <c r="Y110" s="4" t="str">
        <f t="shared" si="22"/>
        <v>18/16/14</v>
      </c>
      <c r="Z110" s="4" t="str">
        <f>IF(Input!$M111=1,"Special match","")&amp;IF(Input!$N111=1, "/Without","")&amp;IF(Input!$O111=1, "/SAE-00","")&amp;IF(Input!$P111=1, "/SAE-0","")&amp;IF(Input!$Q111=1, "/SAE-1","")&amp;IF(Input!$R111=1, "/SAE-2","")&amp;IF(Input!$S111=1, "/SAE-3","")&amp;IF(Input!$T111=1, "/SAE-4","")&amp;IF(Input!$U111=1, "/SAE-5","")</f>
        <v>/Without/SAE-0/SAE-1</v>
      </c>
      <c r="AA110" s="4" t="str">
        <f>IF(Input!$V111=1,"Special match","")&amp;IF(Input!$W111=1, "/21 ","")&amp;IF(Input!$X111=1, "/18 ","")&amp;IF(Input!$Y111=1, "/16 ","")&amp;IF(Input!$Z111=1, "/14 ","")&amp;IF(Input!$AA111=1, "/11,5 ","")&amp;IF(Input!$AB111=1, "/10 ","")&amp;IF(Input!$AB111=1, "/7,5","")</f>
        <v xml:space="preserve">/18 /16 /14 </v>
      </c>
      <c r="AB110" s="4" t="str">
        <f>IF(Input!$AD111=1,"Rubber wheel coupling","")&amp;IF(Input!$AE111=1, "/Rubber block drive, with alu. ring","")&amp;IF(Input!$AF111=1, "/(High) flexible coupling","")</f>
        <v>/Rubber block drive, with alu. ring</v>
      </c>
      <c r="AC110" s="4" t="str">
        <f>IF(Input!$AG111=1,"Mechanical-joint clutch","")&amp;IF(Input!$AH111=1, "/ Mechanical","")&amp;IF(Input!$AI111=1, "/ Electrical","")&amp;IF(Input!$AJ111=1, "/ Pneumatical","")</f>
        <v>/ Mechanical/ Electrical</v>
      </c>
      <c r="AD110" s="291" t="str">
        <f t="shared" si="23"/>
        <v>Without/SAE-0/SAE-1</v>
      </c>
      <c r="AE110" s="4" t="str">
        <f t="shared" si="24"/>
        <v>18 /16 /14  inch</v>
      </c>
      <c r="AF110" s="4" t="str">
        <f t="shared" si="25"/>
        <v>Rubber block drive, with alu. ring</v>
      </c>
      <c r="AG110" s="4" t="str">
        <f t="shared" si="26"/>
        <v xml:space="preserve"> Mechanical/ Electrical</v>
      </c>
      <c r="AH110" s="4" t="str">
        <f>IF(Input!AK111=1,"Available","Not available")</f>
        <v>Not available</v>
      </c>
      <c r="AI110" s="4" t="str">
        <f>IF(Input!AL111="","",Input!AL111)</f>
        <v/>
      </c>
    </row>
    <row r="111" spans="1:35" x14ac:dyDescent="0.25">
      <c r="A111" s="4" t="str">
        <f>VLOOKUP(Input!A112, Variabelen!$A$2:$B$7,2,FALSE)</f>
        <v>MEDIUM/HEAVY DUTY GEARBOX</v>
      </c>
      <c r="B111" s="284" t="str">
        <f>Input!B112</f>
        <v>D300A</v>
      </c>
      <c r="C111" s="4" t="str">
        <f>IF(Input!C112="","",Input!C112)</f>
        <v/>
      </c>
      <c r="D111" s="297">
        <f>Input!F112</f>
        <v>4</v>
      </c>
      <c r="E111" s="298" t="str">
        <f>Input!G112</f>
        <v>0,35</v>
      </c>
      <c r="F111" s="4">
        <f>Input!D112</f>
        <v>1000</v>
      </c>
      <c r="G111" s="298">
        <f>Input!E112</f>
        <v>2300</v>
      </c>
      <c r="H111" s="298" t="str">
        <f t="shared" si="17"/>
        <v>1000-2300</v>
      </c>
      <c r="I111" s="298">
        <f t="shared" si="18"/>
        <v>1800</v>
      </c>
      <c r="J111" s="298">
        <f t="shared" si="19"/>
        <v>630</v>
      </c>
      <c r="K111" s="298">
        <f t="shared" si="20"/>
        <v>805</v>
      </c>
      <c r="L111" s="290" t="str">
        <f t="shared" si="30"/>
        <v/>
      </c>
      <c r="M111" s="290">
        <f t="shared" si="30"/>
        <v>420</v>
      </c>
      <c r="N111" s="290">
        <f t="shared" si="30"/>
        <v>525</v>
      </c>
      <c r="O111" s="290">
        <f t="shared" si="30"/>
        <v>630</v>
      </c>
      <c r="P111" s="290">
        <f t="shared" si="30"/>
        <v>735</v>
      </c>
      <c r="Q111" s="290" t="str">
        <f t="shared" si="30"/>
        <v/>
      </c>
      <c r="R111" s="298" t="str">
        <f>Input!I112</f>
        <v>786x920x1040</v>
      </c>
      <c r="S111" s="298" t="str">
        <f>Input!J112</f>
        <v>940</v>
      </c>
      <c r="T111" s="298" t="str">
        <f>Input!K112</f>
        <v>355</v>
      </c>
      <c r="U111" s="298" t="str">
        <f>Input!L112</f>
        <v>60</v>
      </c>
      <c r="V111" s="4" t="str">
        <f>IF(Input!$M112=1,"Spec.","")&amp;IF(Input!$O112=1, "00","")&amp;IF(Input!$P112=1, "/0","")&amp;IF(Input!$Q112=1, "/1","")&amp;IF(Input!$R112=1, "/2","")&amp;IF(Input!$S112=1, "/3","")&amp;IF(Input!$T112=1, "/4","")&amp;IF(Input!$U112=1, "/5","")</f>
        <v>/0/1</v>
      </c>
      <c r="W111" s="4" t="str">
        <f>IF(Input!$V112=1,"Spec.","")&amp;IF(Input!$W112=1, "/21","")&amp;IF(Input!$X112=1, "/18","")&amp;IF(Input!$Y112=1, "/16","")&amp;IF(Input!$Z112=1, "/14","")&amp;IF(Input!$AA112=1, "/11,5","")&amp;IF(Input!$AB112=1, "/10","")&amp;IF(Input!$AB112=1,"/7,5","")</f>
        <v>/18/16/14</v>
      </c>
      <c r="X111" s="291" t="str">
        <f t="shared" si="21"/>
        <v>0/1</v>
      </c>
      <c r="Y111" s="4" t="str">
        <f t="shared" si="22"/>
        <v>18/16/14</v>
      </c>
      <c r="Z111" s="4" t="str">
        <f>IF(Input!$M112=1,"Special match","")&amp;IF(Input!$N112=1, "/Without","")&amp;IF(Input!$O112=1, "/SAE-00","")&amp;IF(Input!$P112=1, "/SAE-0","")&amp;IF(Input!$Q112=1, "/SAE-1","")&amp;IF(Input!$R112=1, "/SAE-2","")&amp;IF(Input!$S112=1, "/SAE-3","")&amp;IF(Input!$T112=1, "/SAE-4","")&amp;IF(Input!$U112=1, "/SAE-5","")</f>
        <v>/Without/SAE-0/SAE-1</v>
      </c>
      <c r="AA111" s="4" t="str">
        <f>IF(Input!$V112=1,"Special match","")&amp;IF(Input!$W112=1, "/21 ","")&amp;IF(Input!$X112=1, "/18 ","")&amp;IF(Input!$Y112=1, "/16 ","")&amp;IF(Input!$Z112=1, "/14 ","")&amp;IF(Input!$AA112=1, "/11,5 ","")&amp;IF(Input!$AB112=1, "/10 ","")&amp;IF(Input!$AB112=1, "/7,5","")</f>
        <v xml:space="preserve">/18 /16 /14 </v>
      </c>
      <c r="AB111" s="4" t="str">
        <f>IF(Input!$AD112=1,"Rubber wheel coupling","")&amp;IF(Input!$AE112=1, "/Rubber block drive, with alu. ring","")&amp;IF(Input!$AF112=1, "/(High) flexible coupling","")</f>
        <v>/Rubber block drive, with alu. ring/(High) flexible coupling</v>
      </c>
      <c r="AC111" s="4" t="str">
        <f>IF(Input!$AG112=1,"Mechanical-joint clutch","")&amp;IF(Input!$AH112=1, "/ Mechanical","")&amp;IF(Input!$AI112=1, "/ Electrical","")&amp;IF(Input!$AJ112=1, "/ Pneumatical","")</f>
        <v>/ Mechanical/ Electrical</v>
      </c>
      <c r="AD111" s="291" t="str">
        <f t="shared" si="23"/>
        <v>Without/SAE-0/SAE-1</v>
      </c>
      <c r="AE111" s="4" t="str">
        <f t="shared" si="24"/>
        <v>18 /16 /14  inch</v>
      </c>
      <c r="AF111" s="4" t="str">
        <f t="shared" si="25"/>
        <v>Rubber block drive, with alu. ring/(High) flexible coupling</v>
      </c>
      <c r="AG111" s="4" t="str">
        <f t="shared" si="26"/>
        <v xml:space="preserve"> Mechanical/ Electrical</v>
      </c>
      <c r="AH111" s="4" t="str">
        <f>IF(Input!AK112=1,"Available","Not available")</f>
        <v>Available</v>
      </c>
      <c r="AI111" s="4" t="str">
        <f>IF(Input!AL112="","",Input!AL112)</f>
        <v>Note: If using flexible couping, rate will rise 8%</v>
      </c>
    </row>
    <row r="112" spans="1:35" x14ac:dyDescent="0.25">
      <c r="A112" s="4" t="str">
        <f>VLOOKUP(Input!A113, Variabelen!$A$2:$B$7,2,FALSE)</f>
        <v>MEDIUM/HEAVY DUTY GEARBOX</v>
      </c>
      <c r="B112" s="284" t="str">
        <f>Input!B113</f>
        <v>D300A</v>
      </c>
      <c r="C112" s="4" t="str">
        <f>IF(Input!C113="","",Input!C113)</f>
        <v/>
      </c>
      <c r="D112" s="297">
        <f>Input!F113</f>
        <v>4.4800000000000004</v>
      </c>
      <c r="E112" s="298" t="str">
        <f>Input!G113</f>
        <v>0,33</v>
      </c>
      <c r="F112" s="4">
        <f>Input!D113</f>
        <v>1000</v>
      </c>
      <c r="G112" s="298">
        <f>Input!E113</f>
        <v>2300</v>
      </c>
      <c r="H112" s="298" t="str">
        <f t="shared" si="17"/>
        <v>1000-2300</v>
      </c>
      <c r="I112" s="298">
        <f t="shared" si="18"/>
        <v>1800</v>
      </c>
      <c r="J112" s="298">
        <f t="shared" si="19"/>
        <v>594</v>
      </c>
      <c r="K112" s="298">
        <f t="shared" si="20"/>
        <v>759</v>
      </c>
      <c r="L112" s="290" t="str">
        <f t="shared" ref="L112:Q121" si="31">IF(AND(L$1&gt;=$F112,L$1&lt;=$G112),L$1*$E112,"")</f>
        <v/>
      </c>
      <c r="M112" s="290">
        <f t="shared" si="31"/>
        <v>396</v>
      </c>
      <c r="N112" s="290">
        <f t="shared" si="31"/>
        <v>495</v>
      </c>
      <c r="O112" s="290">
        <f t="shared" si="31"/>
        <v>594</v>
      </c>
      <c r="P112" s="290">
        <f t="shared" si="31"/>
        <v>693</v>
      </c>
      <c r="Q112" s="290" t="str">
        <f t="shared" si="31"/>
        <v/>
      </c>
      <c r="R112" s="298" t="str">
        <f>Input!I113</f>
        <v>786x920x1040</v>
      </c>
      <c r="S112" s="298" t="str">
        <f>Input!J113</f>
        <v>940</v>
      </c>
      <c r="T112" s="298" t="str">
        <f>Input!K113</f>
        <v>355</v>
      </c>
      <c r="U112" s="298" t="str">
        <f>Input!L113</f>
        <v>60</v>
      </c>
      <c r="V112" s="4" t="str">
        <f>IF(Input!$M113=1,"Spec.","")&amp;IF(Input!$O113=1, "00","")&amp;IF(Input!$P113=1, "/0","")&amp;IF(Input!$Q113=1, "/1","")&amp;IF(Input!$R113=1, "/2","")&amp;IF(Input!$S113=1, "/3","")&amp;IF(Input!$T113=1, "/4","")&amp;IF(Input!$U113=1, "/5","")</f>
        <v>/0/1</v>
      </c>
      <c r="W112" s="4" t="str">
        <f>IF(Input!$V113=1,"Spec.","")&amp;IF(Input!$W113=1, "/21","")&amp;IF(Input!$X113=1, "/18","")&amp;IF(Input!$Y113=1, "/16","")&amp;IF(Input!$Z113=1, "/14","")&amp;IF(Input!$AA113=1, "/11,5","")&amp;IF(Input!$AB113=1, "/10","")&amp;IF(Input!$AB113=1,"/7,5","")</f>
        <v>/18/16/14</v>
      </c>
      <c r="X112" s="291" t="str">
        <f t="shared" si="21"/>
        <v>0/1</v>
      </c>
      <c r="Y112" s="4" t="str">
        <f t="shared" si="22"/>
        <v>18/16/14</v>
      </c>
      <c r="Z112" s="4" t="str">
        <f>IF(Input!$M113=1,"Special match","")&amp;IF(Input!$N113=1, "/Without","")&amp;IF(Input!$O113=1, "/SAE-00","")&amp;IF(Input!$P113=1, "/SAE-0","")&amp;IF(Input!$Q113=1, "/SAE-1","")&amp;IF(Input!$R113=1, "/SAE-2","")&amp;IF(Input!$S113=1, "/SAE-3","")&amp;IF(Input!$T113=1, "/SAE-4","")&amp;IF(Input!$U113=1, "/SAE-5","")</f>
        <v>/Without/SAE-0/SAE-1</v>
      </c>
      <c r="AA112" s="4" t="str">
        <f>IF(Input!$V113=1,"Special match","")&amp;IF(Input!$W113=1, "/21 ","")&amp;IF(Input!$X113=1, "/18 ","")&amp;IF(Input!$Y113=1, "/16 ","")&amp;IF(Input!$Z113=1, "/14 ","")&amp;IF(Input!$AA113=1, "/11,5 ","")&amp;IF(Input!$AB113=1, "/10 ","")&amp;IF(Input!$AB113=1, "/7,5","")</f>
        <v xml:space="preserve">/18 /16 /14 </v>
      </c>
      <c r="AB112" s="4" t="str">
        <f>IF(Input!$AD113=1,"Rubber wheel coupling","")&amp;IF(Input!$AE113=1, "/Rubber block drive, with alu. ring","")&amp;IF(Input!$AF113=1, "/(High) flexible coupling","")</f>
        <v>/Rubber block drive, with alu. ring/(High) flexible coupling</v>
      </c>
      <c r="AC112" s="4" t="str">
        <f>IF(Input!$AG113=1,"Mechanical-joint clutch","")&amp;IF(Input!$AH113=1, "/ Mechanical","")&amp;IF(Input!$AI113=1, "/ Electrical","")&amp;IF(Input!$AJ113=1, "/ Pneumatical","")</f>
        <v>/ Mechanical/ Electrical</v>
      </c>
      <c r="AD112" s="291" t="str">
        <f t="shared" si="23"/>
        <v>Without/SAE-0/SAE-1</v>
      </c>
      <c r="AE112" s="4" t="str">
        <f t="shared" si="24"/>
        <v>18 /16 /14  inch</v>
      </c>
      <c r="AF112" s="4" t="str">
        <f t="shared" si="25"/>
        <v>Rubber block drive, with alu. ring/(High) flexible coupling</v>
      </c>
      <c r="AG112" s="4" t="str">
        <f t="shared" si="26"/>
        <v xml:space="preserve"> Mechanical/ Electrical</v>
      </c>
      <c r="AH112" s="4" t="str">
        <f>IF(Input!AK113=1,"Available","Not available")</f>
        <v>Available</v>
      </c>
      <c r="AI112" s="4" t="str">
        <f>IF(Input!AL113="","",Input!AL113)</f>
        <v>Note: If using flexible couping, rate will rise 8%</v>
      </c>
    </row>
    <row r="113" spans="1:35" x14ac:dyDescent="0.25">
      <c r="A113" s="4" t="str">
        <f>VLOOKUP(Input!A114, Variabelen!$A$2:$B$7,2,FALSE)</f>
        <v>MEDIUM/HEAVY DUTY GEARBOX</v>
      </c>
      <c r="B113" s="284" t="str">
        <f>Input!B114</f>
        <v>D300A</v>
      </c>
      <c r="C113" s="4" t="str">
        <f>IF(Input!C114="","",Input!C114)</f>
        <v/>
      </c>
      <c r="D113" s="297">
        <f>Input!F114</f>
        <v>5.05</v>
      </c>
      <c r="E113" s="298" t="str">
        <f>Input!G114</f>
        <v>0,30</v>
      </c>
      <c r="F113" s="4">
        <f>Input!D114</f>
        <v>1000</v>
      </c>
      <c r="G113" s="298">
        <f>Input!E114</f>
        <v>2300</v>
      </c>
      <c r="H113" s="298" t="str">
        <f t="shared" si="17"/>
        <v>1000-2300</v>
      </c>
      <c r="I113" s="298">
        <f t="shared" si="18"/>
        <v>1800</v>
      </c>
      <c r="J113" s="298">
        <f t="shared" si="19"/>
        <v>540</v>
      </c>
      <c r="K113" s="298">
        <f t="shared" si="20"/>
        <v>690</v>
      </c>
      <c r="L113" s="290" t="str">
        <f t="shared" si="31"/>
        <v/>
      </c>
      <c r="M113" s="290">
        <f t="shared" si="31"/>
        <v>360</v>
      </c>
      <c r="N113" s="290">
        <f t="shared" si="31"/>
        <v>450</v>
      </c>
      <c r="O113" s="290">
        <f t="shared" si="31"/>
        <v>540</v>
      </c>
      <c r="P113" s="290">
        <f t="shared" si="31"/>
        <v>630</v>
      </c>
      <c r="Q113" s="290" t="str">
        <f t="shared" si="31"/>
        <v/>
      </c>
      <c r="R113" s="298" t="str">
        <f>Input!I114</f>
        <v>786x920x1040</v>
      </c>
      <c r="S113" s="298" t="str">
        <f>Input!J114</f>
        <v>940</v>
      </c>
      <c r="T113" s="298" t="str">
        <f>Input!K114</f>
        <v>355</v>
      </c>
      <c r="U113" s="298" t="str">
        <f>Input!L114</f>
        <v>60</v>
      </c>
      <c r="V113" s="4" t="str">
        <f>IF(Input!$M114=1,"Spec.","")&amp;IF(Input!$O114=1, "00","")&amp;IF(Input!$P114=1, "/0","")&amp;IF(Input!$Q114=1, "/1","")&amp;IF(Input!$R114=1, "/2","")&amp;IF(Input!$S114=1, "/3","")&amp;IF(Input!$T114=1, "/4","")&amp;IF(Input!$U114=1, "/5","")</f>
        <v>/0/1</v>
      </c>
      <c r="W113" s="4" t="str">
        <f>IF(Input!$V114=1,"Spec.","")&amp;IF(Input!$W114=1, "/21","")&amp;IF(Input!$X114=1, "/18","")&amp;IF(Input!$Y114=1, "/16","")&amp;IF(Input!$Z114=1, "/14","")&amp;IF(Input!$AA114=1, "/11,5","")&amp;IF(Input!$AB114=1, "/10","")&amp;IF(Input!$AB114=1,"/7,5","")</f>
        <v>/18/16/14</v>
      </c>
      <c r="X113" s="291" t="str">
        <f t="shared" si="21"/>
        <v>0/1</v>
      </c>
      <c r="Y113" s="4" t="str">
        <f t="shared" si="22"/>
        <v>18/16/14</v>
      </c>
      <c r="Z113" s="4" t="str">
        <f>IF(Input!$M114=1,"Special match","")&amp;IF(Input!$N114=1, "/Without","")&amp;IF(Input!$O114=1, "/SAE-00","")&amp;IF(Input!$P114=1, "/SAE-0","")&amp;IF(Input!$Q114=1, "/SAE-1","")&amp;IF(Input!$R114=1, "/SAE-2","")&amp;IF(Input!$S114=1, "/SAE-3","")&amp;IF(Input!$T114=1, "/SAE-4","")&amp;IF(Input!$U114=1, "/SAE-5","")</f>
        <v>/Without/SAE-0/SAE-1</v>
      </c>
      <c r="AA113" s="4" t="str">
        <f>IF(Input!$V114=1,"Special match","")&amp;IF(Input!$W114=1, "/21 ","")&amp;IF(Input!$X114=1, "/18 ","")&amp;IF(Input!$Y114=1, "/16 ","")&amp;IF(Input!$Z114=1, "/14 ","")&amp;IF(Input!$AA114=1, "/11,5 ","")&amp;IF(Input!$AB114=1, "/10 ","")&amp;IF(Input!$AB114=1, "/7,5","")</f>
        <v xml:space="preserve">/18 /16 /14 </v>
      </c>
      <c r="AB113" s="4" t="str">
        <f>IF(Input!$AD114=1,"Rubber wheel coupling","")&amp;IF(Input!$AE114=1, "/Rubber block drive, with alu. ring","")&amp;IF(Input!$AF114=1, "/(High) flexible coupling","")</f>
        <v>/Rubber block drive, with alu. ring/(High) flexible coupling</v>
      </c>
      <c r="AC113" s="4" t="str">
        <f>IF(Input!$AG114=1,"Mechanical-joint clutch","")&amp;IF(Input!$AH114=1, "/ Mechanical","")&amp;IF(Input!$AI114=1, "/ Electrical","")&amp;IF(Input!$AJ114=1, "/ Pneumatical","")</f>
        <v>/ Mechanical/ Electrical</v>
      </c>
      <c r="AD113" s="291" t="str">
        <f t="shared" si="23"/>
        <v>Without/SAE-0/SAE-1</v>
      </c>
      <c r="AE113" s="4" t="str">
        <f t="shared" si="24"/>
        <v>18 /16 /14  inch</v>
      </c>
      <c r="AF113" s="4" t="str">
        <f t="shared" si="25"/>
        <v>Rubber block drive, with alu. ring/(High) flexible coupling</v>
      </c>
      <c r="AG113" s="4" t="str">
        <f t="shared" si="26"/>
        <v xml:space="preserve"> Mechanical/ Electrical</v>
      </c>
      <c r="AH113" s="4" t="str">
        <f>IF(Input!AK114=1,"Available","Not available")</f>
        <v>Available</v>
      </c>
      <c r="AI113" s="4" t="str">
        <f>IF(Input!AL114="","",Input!AL114)</f>
        <v>Note: If using flexible couping, rate will rise 8%</v>
      </c>
    </row>
    <row r="114" spans="1:35" x14ac:dyDescent="0.25">
      <c r="A114" s="4" t="str">
        <f>VLOOKUP(Input!A115, Variabelen!$A$2:$B$7,2,FALSE)</f>
        <v>MEDIUM/HEAVY DUTY GEARBOX</v>
      </c>
      <c r="B114" s="284" t="str">
        <f>Input!B115</f>
        <v>D300A</v>
      </c>
      <c r="C114" s="4" t="str">
        <f>IF(Input!C115="","",Input!C115)</f>
        <v/>
      </c>
      <c r="D114" s="297">
        <f>Input!F115</f>
        <v>5.52</v>
      </c>
      <c r="E114" s="298" t="str">
        <f>Input!G115</f>
        <v>0,25</v>
      </c>
      <c r="F114" s="4">
        <f>Input!D115</f>
        <v>1000</v>
      </c>
      <c r="G114" s="298">
        <f>Input!E115</f>
        <v>2300</v>
      </c>
      <c r="H114" s="298" t="str">
        <f t="shared" si="17"/>
        <v>1000-2300</v>
      </c>
      <c r="I114" s="298">
        <f t="shared" si="18"/>
        <v>1800</v>
      </c>
      <c r="J114" s="298">
        <f t="shared" si="19"/>
        <v>450</v>
      </c>
      <c r="K114" s="298">
        <f t="shared" si="20"/>
        <v>575</v>
      </c>
      <c r="L114" s="290" t="str">
        <f t="shared" si="31"/>
        <v/>
      </c>
      <c r="M114" s="290">
        <f t="shared" si="31"/>
        <v>300</v>
      </c>
      <c r="N114" s="290">
        <f t="shared" si="31"/>
        <v>375</v>
      </c>
      <c r="O114" s="290">
        <f t="shared" si="31"/>
        <v>450</v>
      </c>
      <c r="P114" s="290">
        <f t="shared" si="31"/>
        <v>525</v>
      </c>
      <c r="Q114" s="290" t="str">
        <f t="shared" si="31"/>
        <v/>
      </c>
      <c r="R114" s="298" t="str">
        <f>Input!I115</f>
        <v>786x920x1040</v>
      </c>
      <c r="S114" s="298" t="str">
        <f>Input!J115</f>
        <v>940</v>
      </c>
      <c r="T114" s="298" t="str">
        <f>Input!K115</f>
        <v>355</v>
      </c>
      <c r="U114" s="298" t="str">
        <f>Input!L115</f>
        <v>60</v>
      </c>
      <c r="V114" s="4" t="str">
        <f>IF(Input!$M115=1,"Spec.","")&amp;IF(Input!$O115=1, "00","")&amp;IF(Input!$P115=1, "/0","")&amp;IF(Input!$Q115=1, "/1","")&amp;IF(Input!$R115=1, "/2","")&amp;IF(Input!$S115=1, "/3","")&amp;IF(Input!$T115=1, "/4","")&amp;IF(Input!$U115=1, "/5","")</f>
        <v>/0/1</v>
      </c>
      <c r="W114" s="4" t="str">
        <f>IF(Input!$V115=1,"Spec.","")&amp;IF(Input!$W115=1, "/21","")&amp;IF(Input!$X115=1, "/18","")&amp;IF(Input!$Y115=1, "/16","")&amp;IF(Input!$Z115=1, "/14","")&amp;IF(Input!$AA115=1, "/11,5","")&amp;IF(Input!$AB115=1, "/10","")&amp;IF(Input!$AB115=1,"/7,5","")</f>
        <v>/18/16/14</v>
      </c>
      <c r="X114" s="291" t="str">
        <f t="shared" si="21"/>
        <v>0/1</v>
      </c>
      <c r="Y114" s="4" t="str">
        <f t="shared" si="22"/>
        <v>18/16/14</v>
      </c>
      <c r="Z114" s="4" t="str">
        <f>IF(Input!$M115=1,"Special match","")&amp;IF(Input!$N115=1, "/Without","")&amp;IF(Input!$O115=1, "/SAE-00","")&amp;IF(Input!$P115=1, "/SAE-0","")&amp;IF(Input!$Q115=1, "/SAE-1","")&amp;IF(Input!$R115=1, "/SAE-2","")&amp;IF(Input!$S115=1, "/SAE-3","")&amp;IF(Input!$T115=1, "/SAE-4","")&amp;IF(Input!$U115=1, "/SAE-5","")</f>
        <v>/Without/SAE-0/SAE-1</v>
      </c>
      <c r="AA114" s="4" t="str">
        <f>IF(Input!$V115=1,"Special match","")&amp;IF(Input!$W115=1, "/21 ","")&amp;IF(Input!$X115=1, "/18 ","")&amp;IF(Input!$Y115=1, "/16 ","")&amp;IF(Input!$Z115=1, "/14 ","")&amp;IF(Input!$AA115=1, "/11,5 ","")&amp;IF(Input!$AB115=1, "/10 ","")&amp;IF(Input!$AB115=1, "/7,5","")</f>
        <v xml:space="preserve">/18 /16 /14 </v>
      </c>
      <c r="AB114" s="4" t="str">
        <f>IF(Input!$AD115=1,"Rubber wheel coupling","")&amp;IF(Input!$AE115=1, "/Rubber block drive, with alu. ring","")&amp;IF(Input!$AF115=1, "/(High) flexible coupling","")</f>
        <v>/Rubber block drive, with alu. ring/(High) flexible coupling</v>
      </c>
      <c r="AC114" s="4" t="str">
        <f>IF(Input!$AG115=1,"Mechanical-joint clutch","")&amp;IF(Input!$AH115=1, "/ Mechanical","")&amp;IF(Input!$AI115=1, "/ Electrical","")&amp;IF(Input!$AJ115=1, "/ Pneumatical","")</f>
        <v>/ Mechanical/ Electrical</v>
      </c>
      <c r="AD114" s="291" t="str">
        <f t="shared" si="23"/>
        <v>Without/SAE-0/SAE-1</v>
      </c>
      <c r="AE114" s="4" t="str">
        <f t="shared" si="24"/>
        <v>18 /16 /14  inch</v>
      </c>
      <c r="AF114" s="4" t="str">
        <f t="shared" si="25"/>
        <v>Rubber block drive, with alu. ring/(High) flexible coupling</v>
      </c>
      <c r="AG114" s="4" t="str">
        <f t="shared" si="26"/>
        <v xml:space="preserve"> Mechanical/ Electrical</v>
      </c>
      <c r="AH114" s="4" t="str">
        <f>IF(Input!AK115=1,"Available","Not available")</f>
        <v>Available</v>
      </c>
      <c r="AI114" s="4" t="str">
        <f>IF(Input!AL115="","",Input!AL115)</f>
        <v>Note: If using flexible couping, rate will rise 8%</v>
      </c>
    </row>
    <row r="115" spans="1:35" x14ac:dyDescent="0.25">
      <c r="A115" s="4" t="str">
        <f>VLOOKUP(Input!A116, Variabelen!$A$2:$B$7,2,FALSE)</f>
        <v>MEDIUM/HEAVY DUTY GEARBOX</v>
      </c>
      <c r="B115" s="284" t="str">
        <f>Input!B116</f>
        <v>D300A</v>
      </c>
      <c r="C115" s="4" t="str">
        <f>IF(Input!C116="","",Input!C116)</f>
        <v/>
      </c>
      <c r="D115" s="297">
        <f>Input!F116</f>
        <v>5.9</v>
      </c>
      <c r="E115" s="298" t="str">
        <f>Input!G116</f>
        <v>0,25</v>
      </c>
      <c r="F115" s="4">
        <f>Input!D116</f>
        <v>1000</v>
      </c>
      <c r="G115" s="298">
        <f>Input!E116</f>
        <v>2300</v>
      </c>
      <c r="H115" s="298" t="str">
        <f t="shared" si="17"/>
        <v>1000-2300</v>
      </c>
      <c r="I115" s="298">
        <f t="shared" si="18"/>
        <v>1800</v>
      </c>
      <c r="J115" s="298">
        <f t="shared" si="19"/>
        <v>450</v>
      </c>
      <c r="K115" s="298">
        <f t="shared" si="20"/>
        <v>575</v>
      </c>
      <c r="L115" s="290" t="str">
        <f t="shared" si="31"/>
        <v/>
      </c>
      <c r="M115" s="290">
        <f t="shared" si="31"/>
        <v>300</v>
      </c>
      <c r="N115" s="290">
        <f t="shared" si="31"/>
        <v>375</v>
      </c>
      <c r="O115" s="290">
        <f t="shared" si="31"/>
        <v>450</v>
      </c>
      <c r="P115" s="290">
        <f t="shared" si="31"/>
        <v>525</v>
      </c>
      <c r="Q115" s="290" t="str">
        <f t="shared" si="31"/>
        <v/>
      </c>
      <c r="R115" s="298" t="str">
        <f>Input!I116</f>
        <v>786x920x1040</v>
      </c>
      <c r="S115" s="298" t="str">
        <f>Input!J116</f>
        <v>940</v>
      </c>
      <c r="T115" s="298" t="str">
        <f>Input!K116</f>
        <v>355</v>
      </c>
      <c r="U115" s="298" t="str">
        <f>Input!L116</f>
        <v>60</v>
      </c>
      <c r="V115" s="4" t="str">
        <f>IF(Input!$M116=1,"Spec.","")&amp;IF(Input!$O116=1, "00","")&amp;IF(Input!$P116=1, "/0","")&amp;IF(Input!$Q116=1, "/1","")&amp;IF(Input!$R116=1, "/2","")&amp;IF(Input!$S116=1, "/3","")&amp;IF(Input!$T116=1, "/4","")&amp;IF(Input!$U116=1, "/5","")</f>
        <v>/0/1</v>
      </c>
      <c r="W115" s="4" t="str">
        <f>IF(Input!$V116=1,"Spec.","")&amp;IF(Input!$W116=1, "/21","")&amp;IF(Input!$X116=1, "/18","")&amp;IF(Input!$Y116=1, "/16","")&amp;IF(Input!$Z116=1, "/14","")&amp;IF(Input!$AA116=1, "/11,5","")&amp;IF(Input!$AB116=1, "/10","")&amp;IF(Input!$AB116=1,"/7,5","")</f>
        <v>/18/16/14</v>
      </c>
      <c r="X115" s="291" t="str">
        <f t="shared" si="21"/>
        <v>0/1</v>
      </c>
      <c r="Y115" s="4" t="str">
        <f t="shared" si="22"/>
        <v>18/16/14</v>
      </c>
      <c r="Z115" s="4" t="str">
        <f>IF(Input!$M116=1,"Special match","")&amp;IF(Input!$N116=1, "/Without","")&amp;IF(Input!$O116=1, "/SAE-00","")&amp;IF(Input!$P116=1, "/SAE-0","")&amp;IF(Input!$Q116=1, "/SAE-1","")&amp;IF(Input!$R116=1, "/SAE-2","")&amp;IF(Input!$S116=1, "/SAE-3","")&amp;IF(Input!$T116=1, "/SAE-4","")&amp;IF(Input!$U116=1, "/SAE-5","")</f>
        <v>/Without/SAE-0/SAE-1</v>
      </c>
      <c r="AA115" s="4" t="str">
        <f>IF(Input!$V116=1,"Special match","")&amp;IF(Input!$W116=1, "/21 ","")&amp;IF(Input!$X116=1, "/18 ","")&amp;IF(Input!$Y116=1, "/16 ","")&amp;IF(Input!$Z116=1, "/14 ","")&amp;IF(Input!$AA116=1, "/11,5 ","")&amp;IF(Input!$AB116=1, "/10 ","")&amp;IF(Input!$AB116=1, "/7,5","")</f>
        <v xml:space="preserve">/18 /16 /14 </v>
      </c>
      <c r="AB115" s="4" t="str">
        <f>IF(Input!$AD116=1,"Rubber wheel coupling","")&amp;IF(Input!$AE116=1, "/Rubber block drive, with alu. ring","")&amp;IF(Input!$AF116=1, "/(High) flexible coupling","")</f>
        <v>/Rubber block drive, with alu. ring/(High) flexible coupling</v>
      </c>
      <c r="AC115" s="4" t="str">
        <f>IF(Input!$AG116=1,"Mechanical-joint clutch","")&amp;IF(Input!$AH116=1, "/ Mechanical","")&amp;IF(Input!$AI116=1, "/ Electrical","")&amp;IF(Input!$AJ116=1, "/ Pneumatical","")</f>
        <v>/ Mechanical/ Electrical</v>
      </c>
      <c r="AD115" s="291" t="str">
        <f t="shared" si="23"/>
        <v>Without/SAE-0/SAE-1</v>
      </c>
      <c r="AE115" s="4" t="str">
        <f t="shared" si="24"/>
        <v>18 /16 /14  inch</v>
      </c>
      <c r="AF115" s="4" t="str">
        <f t="shared" si="25"/>
        <v>Rubber block drive, with alu. ring/(High) flexible coupling</v>
      </c>
      <c r="AG115" s="4" t="str">
        <f t="shared" si="26"/>
        <v xml:space="preserve"> Mechanical/ Electrical</v>
      </c>
      <c r="AH115" s="4" t="str">
        <f>IF(Input!AK116=1,"Available","Not available")</f>
        <v>Available</v>
      </c>
      <c r="AI115" s="4" t="str">
        <f>IF(Input!AL116="","",Input!AL116)</f>
        <v>Note: If using flexible couping, rate will rise 8%</v>
      </c>
    </row>
    <row r="116" spans="1:35" x14ac:dyDescent="0.25">
      <c r="A116" s="4" t="str">
        <f>VLOOKUP(Input!A117, Variabelen!$A$2:$B$7,2,FALSE)</f>
        <v>MEDIUM/HEAVY DUTY GEARBOX</v>
      </c>
      <c r="B116" s="284" t="str">
        <f>Input!B117</f>
        <v>D300A</v>
      </c>
      <c r="C116" s="4" t="str">
        <f>IF(Input!C117="","",Input!C117)</f>
        <v/>
      </c>
      <c r="D116" s="297">
        <f>Input!F117</f>
        <v>6.56</v>
      </c>
      <c r="E116" s="298" t="str">
        <f>Input!G117</f>
        <v>0,20</v>
      </c>
      <c r="F116" s="4">
        <f>Input!D117</f>
        <v>1000</v>
      </c>
      <c r="G116" s="298">
        <f>Input!E117</f>
        <v>2300</v>
      </c>
      <c r="H116" s="298" t="str">
        <f t="shared" si="17"/>
        <v>1000-2300</v>
      </c>
      <c r="I116" s="298">
        <f t="shared" si="18"/>
        <v>1800</v>
      </c>
      <c r="J116" s="298">
        <f t="shared" si="19"/>
        <v>360</v>
      </c>
      <c r="K116" s="298">
        <f t="shared" si="20"/>
        <v>460</v>
      </c>
      <c r="L116" s="290" t="str">
        <f t="shared" si="31"/>
        <v/>
      </c>
      <c r="M116" s="290">
        <f t="shared" si="31"/>
        <v>240</v>
      </c>
      <c r="N116" s="290">
        <f t="shared" si="31"/>
        <v>300</v>
      </c>
      <c r="O116" s="290">
        <f t="shared" si="31"/>
        <v>360</v>
      </c>
      <c r="P116" s="290">
        <f t="shared" si="31"/>
        <v>420</v>
      </c>
      <c r="Q116" s="290" t="str">
        <f t="shared" si="31"/>
        <v/>
      </c>
      <c r="R116" s="298" t="str">
        <f>Input!I117</f>
        <v>786x920x1040</v>
      </c>
      <c r="S116" s="298" t="str">
        <f>Input!J117</f>
        <v>940</v>
      </c>
      <c r="T116" s="298" t="str">
        <f>Input!K117</f>
        <v>355</v>
      </c>
      <c r="U116" s="298" t="str">
        <f>Input!L117</f>
        <v>60</v>
      </c>
      <c r="V116" s="4" t="str">
        <f>IF(Input!$M117=1,"Spec.","")&amp;IF(Input!$O117=1, "00","")&amp;IF(Input!$P117=1, "/0","")&amp;IF(Input!$Q117=1, "/1","")&amp;IF(Input!$R117=1, "/2","")&amp;IF(Input!$S117=1, "/3","")&amp;IF(Input!$T117=1, "/4","")&amp;IF(Input!$U117=1, "/5","")</f>
        <v>/0/1</v>
      </c>
      <c r="W116" s="4" t="str">
        <f>IF(Input!$V117=1,"Spec.","")&amp;IF(Input!$W117=1, "/21","")&amp;IF(Input!$X117=1, "/18","")&amp;IF(Input!$Y117=1, "/16","")&amp;IF(Input!$Z117=1, "/14","")&amp;IF(Input!$AA117=1, "/11,5","")&amp;IF(Input!$AB117=1, "/10","")&amp;IF(Input!$AB117=1,"/7,5","")</f>
        <v>/18/16/14</v>
      </c>
      <c r="X116" s="291" t="str">
        <f t="shared" si="21"/>
        <v>0/1</v>
      </c>
      <c r="Y116" s="4" t="str">
        <f t="shared" si="22"/>
        <v>18/16/14</v>
      </c>
      <c r="Z116" s="4" t="str">
        <f>IF(Input!$M117=1,"Special match","")&amp;IF(Input!$N117=1, "/Without","")&amp;IF(Input!$O117=1, "/SAE-00","")&amp;IF(Input!$P117=1, "/SAE-0","")&amp;IF(Input!$Q117=1, "/SAE-1","")&amp;IF(Input!$R117=1, "/SAE-2","")&amp;IF(Input!$S117=1, "/SAE-3","")&amp;IF(Input!$T117=1, "/SAE-4","")&amp;IF(Input!$U117=1, "/SAE-5","")</f>
        <v>/Without/SAE-0/SAE-1</v>
      </c>
      <c r="AA116" s="4" t="str">
        <f>IF(Input!$V117=1,"Special match","")&amp;IF(Input!$W117=1, "/21 ","")&amp;IF(Input!$X117=1, "/18 ","")&amp;IF(Input!$Y117=1, "/16 ","")&amp;IF(Input!$Z117=1, "/14 ","")&amp;IF(Input!$AA117=1, "/11,5 ","")&amp;IF(Input!$AB117=1, "/10 ","")&amp;IF(Input!$AB117=1, "/7,5","")</f>
        <v xml:space="preserve">/18 /16 /14 </v>
      </c>
      <c r="AB116" s="4" t="str">
        <f>IF(Input!$AD117=1,"Rubber wheel coupling","")&amp;IF(Input!$AE117=1, "/Rubber block drive, with alu. ring","")&amp;IF(Input!$AF117=1, "/(High) flexible coupling","")</f>
        <v>/Rubber block drive, with alu. ring/(High) flexible coupling</v>
      </c>
      <c r="AC116" s="4" t="str">
        <f>IF(Input!$AG117=1,"Mechanical-joint clutch","")&amp;IF(Input!$AH117=1, "/ Mechanical","")&amp;IF(Input!$AI117=1, "/ Electrical","")&amp;IF(Input!$AJ117=1, "/ Pneumatical","")</f>
        <v>/ Mechanical/ Electrical</v>
      </c>
      <c r="AD116" s="291" t="str">
        <f t="shared" si="23"/>
        <v>Without/SAE-0/SAE-1</v>
      </c>
      <c r="AE116" s="4" t="str">
        <f t="shared" si="24"/>
        <v>18 /16 /14  inch</v>
      </c>
      <c r="AF116" s="4" t="str">
        <f t="shared" si="25"/>
        <v>Rubber block drive, with alu. ring/(High) flexible coupling</v>
      </c>
      <c r="AG116" s="4" t="str">
        <f t="shared" si="26"/>
        <v xml:space="preserve"> Mechanical/ Electrical</v>
      </c>
      <c r="AH116" s="4" t="str">
        <f>IF(Input!AK117=1,"Available","Not available")</f>
        <v>Available</v>
      </c>
      <c r="AI116" s="4" t="str">
        <f>IF(Input!AL117="","",Input!AL117)</f>
        <v>Note: If using flexible couping, rate will rise 8%</v>
      </c>
    </row>
    <row r="117" spans="1:35" x14ac:dyDescent="0.25">
      <c r="A117" s="4" t="str">
        <f>VLOOKUP(Input!A118, Variabelen!$A$2:$B$7,2,FALSE)</f>
        <v>MEDIUM/HEAVY DUTY GEARBOX</v>
      </c>
      <c r="B117" s="284" t="str">
        <f>Input!B118</f>
        <v>D300A</v>
      </c>
      <c r="C117" s="4" t="str">
        <f>IF(Input!C118="","",Input!C118)</f>
        <v/>
      </c>
      <c r="D117" s="297">
        <f>Input!F118</f>
        <v>7.06</v>
      </c>
      <c r="E117" s="298" t="str">
        <f>Input!G118</f>
        <v>0,20</v>
      </c>
      <c r="F117" s="4">
        <f>Input!D118</f>
        <v>1000</v>
      </c>
      <c r="G117" s="298">
        <f>Input!E118</f>
        <v>2300</v>
      </c>
      <c r="H117" s="298" t="str">
        <f t="shared" si="17"/>
        <v>1000-2300</v>
      </c>
      <c r="I117" s="298">
        <f t="shared" si="18"/>
        <v>1800</v>
      </c>
      <c r="J117" s="298">
        <f t="shared" si="19"/>
        <v>360</v>
      </c>
      <c r="K117" s="298">
        <f t="shared" si="20"/>
        <v>460</v>
      </c>
      <c r="L117" s="290" t="str">
        <f t="shared" si="31"/>
        <v/>
      </c>
      <c r="M117" s="290">
        <f t="shared" si="31"/>
        <v>240</v>
      </c>
      <c r="N117" s="290">
        <f t="shared" si="31"/>
        <v>300</v>
      </c>
      <c r="O117" s="290">
        <f t="shared" si="31"/>
        <v>360</v>
      </c>
      <c r="P117" s="290">
        <f t="shared" si="31"/>
        <v>420</v>
      </c>
      <c r="Q117" s="290" t="str">
        <f t="shared" si="31"/>
        <v/>
      </c>
      <c r="R117" s="298" t="str">
        <f>Input!I118</f>
        <v>786x920x1040</v>
      </c>
      <c r="S117" s="298" t="str">
        <f>Input!J118</f>
        <v>940</v>
      </c>
      <c r="T117" s="298" t="str">
        <f>Input!K118</f>
        <v>355</v>
      </c>
      <c r="U117" s="298" t="str">
        <f>Input!L118</f>
        <v>60</v>
      </c>
      <c r="V117" s="4" t="str">
        <f>IF(Input!$M118=1,"Spec.","")&amp;IF(Input!$O118=1, "00","")&amp;IF(Input!$P118=1, "/0","")&amp;IF(Input!$Q118=1, "/1","")&amp;IF(Input!$R118=1, "/2","")&amp;IF(Input!$S118=1, "/3","")&amp;IF(Input!$T118=1, "/4","")&amp;IF(Input!$U118=1, "/5","")</f>
        <v>/0/1</v>
      </c>
      <c r="W117" s="4" t="str">
        <f>IF(Input!$V118=1,"Spec.","")&amp;IF(Input!$W118=1, "/21","")&amp;IF(Input!$X118=1, "/18","")&amp;IF(Input!$Y118=1, "/16","")&amp;IF(Input!$Z118=1, "/14","")&amp;IF(Input!$AA118=1, "/11,5","")&amp;IF(Input!$AB118=1, "/10","")&amp;IF(Input!$AB118=1,"/7,5","")</f>
        <v>/18/16/14</v>
      </c>
      <c r="X117" s="291" t="str">
        <f t="shared" si="21"/>
        <v>0/1</v>
      </c>
      <c r="Y117" s="4" t="str">
        <f t="shared" si="22"/>
        <v>18/16/14</v>
      </c>
      <c r="Z117" s="4" t="str">
        <f>IF(Input!$M118=1,"Special match","")&amp;IF(Input!$N118=1, "/Without","")&amp;IF(Input!$O118=1, "/SAE-00","")&amp;IF(Input!$P118=1, "/SAE-0","")&amp;IF(Input!$Q118=1, "/SAE-1","")&amp;IF(Input!$R118=1, "/SAE-2","")&amp;IF(Input!$S118=1, "/SAE-3","")&amp;IF(Input!$T118=1, "/SAE-4","")&amp;IF(Input!$U118=1, "/SAE-5","")</f>
        <v>/Without/SAE-0/SAE-1</v>
      </c>
      <c r="AA117" s="4" t="str">
        <f>IF(Input!$V118=1,"Special match","")&amp;IF(Input!$W118=1, "/21 ","")&amp;IF(Input!$X118=1, "/18 ","")&amp;IF(Input!$Y118=1, "/16 ","")&amp;IF(Input!$Z118=1, "/14 ","")&amp;IF(Input!$AA118=1, "/11,5 ","")&amp;IF(Input!$AB118=1, "/10 ","")&amp;IF(Input!$AB118=1, "/7,5","")</f>
        <v xml:space="preserve">/18 /16 /14 </v>
      </c>
      <c r="AB117" s="4" t="str">
        <f>IF(Input!$AD118=1,"Rubber wheel coupling","")&amp;IF(Input!$AE118=1, "/Rubber block drive, with alu. ring","")&amp;IF(Input!$AF118=1, "/(High) flexible coupling","")</f>
        <v>/Rubber block drive, with alu. ring/(High) flexible coupling</v>
      </c>
      <c r="AC117" s="4" t="str">
        <f>IF(Input!$AG118=1,"Mechanical-joint clutch","")&amp;IF(Input!$AH118=1, "/ Mechanical","")&amp;IF(Input!$AI118=1, "/ Electrical","")&amp;IF(Input!$AJ118=1, "/ Pneumatical","")</f>
        <v>/ Mechanical/ Electrical</v>
      </c>
      <c r="AD117" s="291" t="str">
        <f t="shared" si="23"/>
        <v>Without/SAE-0/SAE-1</v>
      </c>
      <c r="AE117" s="4" t="str">
        <f t="shared" si="24"/>
        <v>18 /16 /14  inch</v>
      </c>
      <c r="AF117" s="4" t="str">
        <f t="shared" si="25"/>
        <v>Rubber block drive, with alu. ring/(High) flexible coupling</v>
      </c>
      <c r="AG117" s="4" t="str">
        <f t="shared" si="26"/>
        <v xml:space="preserve"> Mechanical/ Electrical</v>
      </c>
      <c r="AH117" s="4" t="str">
        <f>IF(Input!AK118=1,"Available","Not available")</f>
        <v>Available</v>
      </c>
      <c r="AI117" s="4" t="str">
        <f>IF(Input!AL118="","",Input!AL118)</f>
        <v>Note: If using flexible couping, rate will rise 8%</v>
      </c>
    </row>
    <row r="118" spans="1:35" x14ac:dyDescent="0.25">
      <c r="A118" s="4" t="str">
        <f>VLOOKUP(Input!A119, Variabelen!$A$2:$B$7,2,FALSE)</f>
        <v>MEDIUM/HEAVY DUTY GEARBOX</v>
      </c>
      <c r="B118" s="284" t="str">
        <f>Input!B119</f>
        <v>D300A</v>
      </c>
      <c r="C118" s="4" t="str">
        <f>IF(Input!C119="","",Input!C119)</f>
        <v/>
      </c>
      <c r="D118" s="297">
        <f>Input!F119</f>
        <v>7.63</v>
      </c>
      <c r="E118" s="298" t="str">
        <f>Input!G119</f>
        <v>0,17</v>
      </c>
      <c r="F118" s="4">
        <f>Input!D119</f>
        <v>1000</v>
      </c>
      <c r="G118" s="298">
        <f>Input!E119</f>
        <v>2300</v>
      </c>
      <c r="H118" s="298" t="str">
        <f t="shared" si="17"/>
        <v>1000-2300</v>
      </c>
      <c r="I118" s="298">
        <f t="shared" si="18"/>
        <v>1800</v>
      </c>
      <c r="J118" s="298">
        <f t="shared" si="19"/>
        <v>306</v>
      </c>
      <c r="K118" s="298">
        <f t="shared" si="20"/>
        <v>391</v>
      </c>
      <c r="L118" s="290" t="str">
        <f t="shared" si="31"/>
        <v/>
      </c>
      <c r="M118" s="290">
        <f t="shared" si="31"/>
        <v>204.00000000000003</v>
      </c>
      <c r="N118" s="290">
        <f t="shared" si="31"/>
        <v>255.00000000000003</v>
      </c>
      <c r="O118" s="290">
        <f t="shared" si="31"/>
        <v>306</v>
      </c>
      <c r="P118" s="290">
        <f t="shared" si="31"/>
        <v>357</v>
      </c>
      <c r="Q118" s="290" t="str">
        <f t="shared" si="31"/>
        <v/>
      </c>
      <c r="R118" s="298" t="str">
        <f>Input!I119</f>
        <v>786x920x1040</v>
      </c>
      <c r="S118" s="298" t="str">
        <f>Input!J119</f>
        <v>940</v>
      </c>
      <c r="T118" s="298" t="str">
        <f>Input!K119</f>
        <v>355</v>
      </c>
      <c r="U118" s="298" t="str">
        <f>Input!L119</f>
        <v>60</v>
      </c>
      <c r="V118" s="4" t="str">
        <f>IF(Input!$M119=1,"Spec.","")&amp;IF(Input!$O119=1, "00","")&amp;IF(Input!$P119=1, "/0","")&amp;IF(Input!$Q119=1, "/1","")&amp;IF(Input!$R119=1, "/2","")&amp;IF(Input!$S119=1, "/3","")&amp;IF(Input!$T119=1, "/4","")&amp;IF(Input!$U119=1, "/5","")</f>
        <v>/0/1</v>
      </c>
      <c r="W118" s="4" t="str">
        <f>IF(Input!$V119=1,"Spec.","")&amp;IF(Input!$W119=1, "/21","")&amp;IF(Input!$X119=1, "/18","")&amp;IF(Input!$Y119=1, "/16","")&amp;IF(Input!$Z119=1, "/14","")&amp;IF(Input!$AA119=1, "/11,5","")&amp;IF(Input!$AB119=1, "/10","")&amp;IF(Input!$AB119=1,"/7,5","")</f>
        <v>/18/16/14</v>
      </c>
      <c r="X118" s="291" t="str">
        <f t="shared" si="21"/>
        <v>0/1</v>
      </c>
      <c r="Y118" s="4" t="str">
        <f t="shared" si="22"/>
        <v>18/16/14</v>
      </c>
      <c r="Z118" s="4" t="str">
        <f>IF(Input!$M119=1,"Special match","")&amp;IF(Input!$N119=1, "/Without","")&amp;IF(Input!$O119=1, "/SAE-00","")&amp;IF(Input!$P119=1, "/SAE-0","")&amp;IF(Input!$Q119=1, "/SAE-1","")&amp;IF(Input!$R119=1, "/SAE-2","")&amp;IF(Input!$S119=1, "/SAE-3","")&amp;IF(Input!$T119=1, "/SAE-4","")&amp;IF(Input!$U119=1, "/SAE-5","")</f>
        <v>/Without/SAE-0/SAE-1</v>
      </c>
      <c r="AA118" s="4" t="str">
        <f>IF(Input!$V119=1,"Special match","")&amp;IF(Input!$W119=1, "/21 ","")&amp;IF(Input!$X119=1, "/18 ","")&amp;IF(Input!$Y119=1, "/16 ","")&amp;IF(Input!$Z119=1, "/14 ","")&amp;IF(Input!$AA119=1, "/11,5 ","")&amp;IF(Input!$AB119=1, "/10 ","")&amp;IF(Input!$AB119=1, "/7,5","")</f>
        <v xml:space="preserve">/18 /16 /14 </v>
      </c>
      <c r="AB118" s="4" t="str">
        <f>IF(Input!$AD119=1,"Rubber wheel coupling","")&amp;IF(Input!$AE119=1, "/Rubber block drive, with alu. ring","")&amp;IF(Input!$AF119=1, "/(High) flexible coupling","")</f>
        <v>/Rubber block drive, with alu. ring/(High) flexible coupling</v>
      </c>
      <c r="AC118" s="4" t="str">
        <f>IF(Input!$AG119=1,"Mechanical-joint clutch","")&amp;IF(Input!$AH119=1, "/ Mechanical","")&amp;IF(Input!$AI119=1, "/ Electrical","")&amp;IF(Input!$AJ119=1, "/ Pneumatical","")</f>
        <v>/ Mechanical/ Electrical</v>
      </c>
      <c r="AD118" s="291" t="str">
        <f t="shared" si="23"/>
        <v>Without/SAE-0/SAE-1</v>
      </c>
      <c r="AE118" s="4" t="str">
        <f t="shared" si="24"/>
        <v>18 /16 /14  inch</v>
      </c>
      <c r="AF118" s="4" t="str">
        <f t="shared" si="25"/>
        <v>Rubber block drive, with alu. ring/(High) flexible coupling</v>
      </c>
      <c r="AG118" s="4" t="str">
        <f t="shared" si="26"/>
        <v xml:space="preserve"> Mechanical/ Electrical</v>
      </c>
      <c r="AH118" s="4" t="str">
        <f>IF(Input!AK119=1,"Available","Not available")</f>
        <v>Available</v>
      </c>
      <c r="AI118" s="4" t="str">
        <f>IF(Input!AL119="","",Input!AL119)</f>
        <v>Note: If using flexible couping, rate will rise 8%</v>
      </c>
    </row>
    <row r="119" spans="1:35" x14ac:dyDescent="0.25">
      <c r="A119" s="4" t="str">
        <f>VLOOKUP(Input!A120, Variabelen!$A$2:$B$7,2,FALSE)</f>
        <v>MEDIUM/HEAVY DUTY GEARBOX</v>
      </c>
      <c r="B119" s="284" t="str">
        <f>Input!B120</f>
        <v>T300</v>
      </c>
      <c r="C119" s="4" t="str">
        <f>IF(Input!C120="","",Input!C120)</f>
        <v/>
      </c>
      <c r="D119" s="297">
        <f>Input!F120</f>
        <v>4.7300000000000004</v>
      </c>
      <c r="E119" s="298" t="str">
        <f>Input!G120</f>
        <v>0,33</v>
      </c>
      <c r="F119" s="4">
        <f>Input!D120</f>
        <v>1000</v>
      </c>
      <c r="G119" s="298">
        <f>Input!E120</f>
        <v>2300</v>
      </c>
      <c r="H119" s="298" t="str">
        <f t="shared" si="17"/>
        <v>1000-2300</v>
      </c>
      <c r="I119" s="298">
        <f t="shared" si="18"/>
        <v>1800</v>
      </c>
      <c r="J119" s="298">
        <f t="shared" si="19"/>
        <v>594</v>
      </c>
      <c r="K119" s="298">
        <f t="shared" si="20"/>
        <v>759</v>
      </c>
      <c r="L119" s="290" t="str">
        <f t="shared" si="31"/>
        <v/>
      </c>
      <c r="M119" s="290">
        <f t="shared" si="31"/>
        <v>396</v>
      </c>
      <c r="N119" s="290">
        <f t="shared" si="31"/>
        <v>495</v>
      </c>
      <c r="O119" s="290">
        <f t="shared" si="31"/>
        <v>594</v>
      </c>
      <c r="P119" s="290">
        <f t="shared" si="31"/>
        <v>693</v>
      </c>
      <c r="Q119" s="290" t="str">
        <f t="shared" si="31"/>
        <v/>
      </c>
      <c r="R119" s="298" t="str">
        <f>Input!I120</f>
        <v>640x920x1110</v>
      </c>
      <c r="S119" s="298" t="str">
        <f>Input!J120</f>
        <v>1120</v>
      </c>
      <c r="T119" s="298" t="str">
        <f>Input!K120</f>
        <v>355</v>
      </c>
      <c r="U119" s="298" t="str">
        <f>Input!L120</f>
        <v>70</v>
      </c>
      <c r="V119" s="4" t="str">
        <f>IF(Input!$M120=1,"Spec.","")&amp;IF(Input!$O120=1, "00","")&amp;IF(Input!$P120=1, "/0","")&amp;IF(Input!$Q120=1, "/1","")&amp;IF(Input!$R120=1, "/2","")&amp;IF(Input!$S120=1, "/3","")&amp;IF(Input!$T120=1, "/4","")&amp;IF(Input!$U120=1, "/5","")</f>
        <v>/0/1</v>
      </c>
      <c r="W119" s="4" t="str">
        <f>IF(Input!$V120=1,"Spec.","")&amp;IF(Input!$W120=1, "/21","")&amp;IF(Input!$X120=1, "/18","")&amp;IF(Input!$Y120=1, "/16","")&amp;IF(Input!$Z120=1, "/14","")&amp;IF(Input!$AA120=1, "/11,5","")&amp;IF(Input!$AB120=1, "/10","")&amp;IF(Input!$AB120=1,"/7,5","")</f>
        <v>/18/16/14</v>
      </c>
      <c r="X119" s="291" t="str">
        <f t="shared" si="21"/>
        <v>0/1</v>
      </c>
      <c r="Y119" s="4" t="str">
        <f t="shared" si="22"/>
        <v>18/16/14</v>
      </c>
      <c r="Z119" s="4" t="str">
        <f>IF(Input!$M120=1,"Special match","")&amp;IF(Input!$N120=1, "/Without","")&amp;IF(Input!$O120=1, "/SAE-00","")&amp;IF(Input!$P120=1, "/SAE-0","")&amp;IF(Input!$Q120=1, "/SAE-1","")&amp;IF(Input!$R120=1, "/SAE-2","")&amp;IF(Input!$S120=1, "/SAE-3","")&amp;IF(Input!$T120=1, "/SAE-4","")&amp;IF(Input!$U120=1, "/SAE-5","")</f>
        <v>/Without/SAE-0/SAE-1</v>
      </c>
      <c r="AA119" s="4" t="str">
        <f>IF(Input!$V120=1,"Special match","")&amp;IF(Input!$W120=1, "/21 ","")&amp;IF(Input!$X120=1, "/18 ","")&amp;IF(Input!$Y120=1, "/16 ","")&amp;IF(Input!$Z120=1, "/14 ","")&amp;IF(Input!$AA120=1, "/11,5 ","")&amp;IF(Input!$AB120=1, "/10 ","")&amp;IF(Input!$AB120=1, "/7,5","")</f>
        <v xml:space="preserve">/18 /16 /14 </v>
      </c>
      <c r="AB119" s="4" t="str">
        <f>IF(Input!$AD120=1,"Rubber wheel coupling","")&amp;IF(Input!$AE120=1, "/Rubber block drive, with alu. ring","")&amp;IF(Input!$AF120=1, "/(High) flexible coupling","")</f>
        <v>/Rubber block drive, with alu. ring/(High) flexible coupling</v>
      </c>
      <c r="AC119" s="4" t="str">
        <f>IF(Input!$AG120=1,"Mechanical-joint clutch","")&amp;IF(Input!$AH120=1, "/ Mechanical","")&amp;IF(Input!$AI120=1, "/ Electrical","")&amp;IF(Input!$AJ120=1, "/ Pneumatical","")</f>
        <v>/ Mechanical/ Electrical</v>
      </c>
      <c r="AD119" s="291" t="str">
        <f t="shared" si="23"/>
        <v>Without/SAE-0/SAE-1</v>
      </c>
      <c r="AE119" s="4" t="str">
        <f t="shared" si="24"/>
        <v>18 /16 /14  inch</v>
      </c>
      <c r="AF119" s="4" t="str">
        <f t="shared" si="25"/>
        <v>Rubber block drive, with alu. ring/(High) flexible coupling</v>
      </c>
      <c r="AG119" s="4" t="str">
        <f t="shared" si="26"/>
        <v xml:space="preserve"> Mechanical/ Electrical</v>
      </c>
      <c r="AH119" s="4" t="str">
        <f>IF(Input!AK120=1,"Available","Not available")</f>
        <v>Not available</v>
      </c>
      <c r="AI119" s="4" t="str">
        <f>IF(Input!AL120="","",Input!AL120)</f>
        <v>Note: If using flexible couping, rate will rise 8%</v>
      </c>
    </row>
    <row r="120" spans="1:35" x14ac:dyDescent="0.25">
      <c r="A120" s="4" t="str">
        <f>VLOOKUP(Input!A121, Variabelen!$A$2:$B$7,2,FALSE)</f>
        <v>MEDIUM/HEAVY DUTY GEARBOX</v>
      </c>
      <c r="B120" s="284" t="str">
        <f>Input!B121</f>
        <v>T300</v>
      </c>
      <c r="C120" s="4" t="str">
        <f>IF(Input!C121="","",Input!C121)</f>
        <v/>
      </c>
      <c r="D120" s="297">
        <f>Input!F121</f>
        <v>4.95</v>
      </c>
      <c r="E120" s="298" t="str">
        <f>Input!G121</f>
        <v>0,33</v>
      </c>
      <c r="F120" s="4">
        <f>Input!D121</f>
        <v>1000</v>
      </c>
      <c r="G120" s="298">
        <f>Input!E121</f>
        <v>2300</v>
      </c>
      <c r="H120" s="298" t="str">
        <f t="shared" si="17"/>
        <v>1000-2300</v>
      </c>
      <c r="I120" s="298">
        <f t="shared" si="18"/>
        <v>1800</v>
      </c>
      <c r="J120" s="298">
        <f t="shared" si="19"/>
        <v>594</v>
      </c>
      <c r="K120" s="298">
        <f t="shared" si="20"/>
        <v>759</v>
      </c>
      <c r="L120" s="290" t="str">
        <f t="shared" si="31"/>
        <v/>
      </c>
      <c r="M120" s="290">
        <f t="shared" si="31"/>
        <v>396</v>
      </c>
      <c r="N120" s="290">
        <f t="shared" si="31"/>
        <v>495</v>
      </c>
      <c r="O120" s="290">
        <f t="shared" si="31"/>
        <v>594</v>
      </c>
      <c r="P120" s="290">
        <f t="shared" si="31"/>
        <v>693</v>
      </c>
      <c r="Q120" s="290" t="str">
        <f t="shared" si="31"/>
        <v/>
      </c>
      <c r="R120" s="298" t="str">
        <f>Input!I121</f>
        <v>640x920x1110</v>
      </c>
      <c r="S120" s="298" t="str">
        <f>Input!J121</f>
        <v>1120</v>
      </c>
      <c r="T120" s="298" t="str">
        <f>Input!K121</f>
        <v>355</v>
      </c>
      <c r="U120" s="298" t="str">
        <f>Input!L121</f>
        <v>70</v>
      </c>
      <c r="V120" s="4" t="str">
        <f>IF(Input!$M121=1,"Spec.","")&amp;IF(Input!$O121=1, "00","")&amp;IF(Input!$P121=1, "/0","")&amp;IF(Input!$Q121=1, "/1","")&amp;IF(Input!$R121=1, "/2","")&amp;IF(Input!$S121=1, "/3","")&amp;IF(Input!$T121=1, "/4","")&amp;IF(Input!$U121=1, "/5","")</f>
        <v>/0/1</v>
      </c>
      <c r="W120" s="4" t="str">
        <f>IF(Input!$V121=1,"Spec.","")&amp;IF(Input!$W121=1, "/21","")&amp;IF(Input!$X121=1, "/18","")&amp;IF(Input!$Y121=1, "/16","")&amp;IF(Input!$Z121=1, "/14","")&amp;IF(Input!$AA121=1, "/11,5","")&amp;IF(Input!$AB121=1, "/10","")&amp;IF(Input!$AB121=1,"/7,5","")</f>
        <v>/18/16/14</v>
      </c>
      <c r="X120" s="291" t="str">
        <f t="shared" si="21"/>
        <v>0/1</v>
      </c>
      <c r="Y120" s="4" t="str">
        <f t="shared" si="22"/>
        <v>18/16/14</v>
      </c>
      <c r="Z120" s="4" t="str">
        <f>IF(Input!$M121=1,"Special match","")&amp;IF(Input!$N121=1, "/Without","")&amp;IF(Input!$O121=1, "/SAE-00","")&amp;IF(Input!$P121=1, "/SAE-0","")&amp;IF(Input!$Q121=1, "/SAE-1","")&amp;IF(Input!$R121=1, "/SAE-2","")&amp;IF(Input!$S121=1, "/SAE-3","")&amp;IF(Input!$T121=1, "/SAE-4","")&amp;IF(Input!$U121=1, "/SAE-5","")</f>
        <v>/Without/SAE-0/SAE-1</v>
      </c>
      <c r="AA120" s="4" t="str">
        <f>IF(Input!$V121=1,"Special match","")&amp;IF(Input!$W121=1, "/21 ","")&amp;IF(Input!$X121=1, "/18 ","")&amp;IF(Input!$Y121=1, "/16 ","")&amp;IF(Input!$Z121=1, "/14 ","")&amp;IF(Input!$AA121=1, "/11,5 ","")&amp;IF(Input!$AB121=1, "/10 ","")&amp;IF(Input!$AB121=1, "/7,5","")</f>
        <v xml:space="preserve">/18 /16 /14 </v>
      </c>
      <c r="AB120" s="4" t="str">
        <f>IF(Input!$AD121=1,"Rubber wheel coupling","")&amp;IF(Input!$AE121=1, "/Rubber block drive, with alu. ring","")&amp;IF(Input!$AF121=1, "/(High) flexible coupling","")</f>
        <v>/Rubber block drive, with alu. ring/(High) flexible coupling</v>
      </c>
      <c r="AC120" s="4" t="str">
        <f>IF(Input!$AG121=1,"Mechanical-joint clutch","")&amp;IF(Input!$AH121=1, "/ Mechanical","")&amp;IF(Input!$AI121=1, "/ Electrical","")&amp;IF(Input!$AJ121=1, "/ Pneumatical","")</f>
        <v>/ Mechanical/ Electrical</v>
      </c>
      <c r="AD120" s="291" t="str">
        <f t="shared" si="23"/>
        <v>Without/SAE-0/SAE-1</v>
      </c>
      <c r="AE120" s="4" t="str">
        <f t="shared" si="24"/>
        <v>18 /16 /14  inch</v>
      </c>
      <c r="AF120" s="4" t="str">
        <f t="shared" si="25"/>
        <v>Rubber block drive, with alu. ring/(High) flexible coupling</v>
      </c>
      <c r="AG120" s="4" t="str">
        <f t="shared" si="26"/>
        <v xml:space="preserve"> Mechanical/ Electrical</v>
      </c>
      <c r="AH120" s="4" t="str">
        <f>IF(Input!AK121=1,"Available","Not available")</f>
        <v>Not available</v>
      </c>
      <c r="AI120" s="4" t="str">
        <f>IF(Input!AL121="","",Input!AL121)</f>
        <v>Note: If using flexible couping, rate will rise 8%</v>
      </c>
    </row>
    <row r="121" spans="1:35" x14ac:dyDescent="0.25">
      <c r="A121" s="4" t="str">
        <f>VLOOKUP(Input!A122, Variabelen!$A$2:$B$7,2,FALSE)</f>
        <v>MEDIUM/HEAVY DUTY GEARBOX</v>
      </c>
      <c r="B121" s="284" t="str">
        <f>Input!B122</f>
        <v>T300</v>
      </c>
      <c r="C121" s="4" t="str">
        <f>IF(Input!C122="","",Input!C122)</f>
        <v/>
      </c>
      <c r="D121" s="297">
        <f>Input!F122</f>
        <v>6.03</v>
      </c>
      <c r="E121" s="298" t="str">
        <f>Input!G122</f>
        <v>0,33</v>
      </c>
      <c r="F121" s="4">
        <f>Input!D122</f>
        <v>1000</v>
      </c>
      <c r="G121" s="298">
        <f>Input!E122</f>
        <v>2300</v>
      </c>
      <c r="H121" s="298" t="str">
        <f t="shared" si="17"/>
        <v>1000-2300</v>
      </c>
      <c r="I121" s="298">
        <f t="shared" si="18"/>
        <v>1800</v>
      </c>
      <c r="J121" s="298">
        <f t="shared" si="19"/>
        <v>594</v>
      </c>
      <c r="K121" s="298">
        <f t="shared" si="20"/>
        <v>759</v>
      </c>
      <c r="L121" s="290" t="str">
        <f t="shared" si="31"/>
        <v/>
      </c>
      <c r="M121" s="290">
        <f t="shared" si="31"/>
        <v>396</v>
      </c>
      <c r="N121" s="290">
        <f t="shared" si="31"/>
        <v>495</v>
      </c>
      <c r="O121" s="290">
        <f t="shared" si="31"/>
        <v>594</v>
      </c>
      <c r="P121" s="290">
        <f t="shared" si="31"/>
        <v>693</v>
      </c>
      <c r="Q121" s="290" t="str">
        <f t="shared" si="31"/>
        <v/>
      </c>
      <c r="R121" s="298" t="str">
        <f>Input!I122</f>
        <v>640x920x1110</v>
      </c>
      <c r="S121" s="298" t="str">
        <f>Input!J122</f>
        <v>1120</v>
      </c>
      <c r="T121" s="298" t="str">
        <f>Input!K122</f>
        <v>355</v>
      </c>
      <c r="U121" s="298" t="str">
        <f>Input!L122</f>
        <v>70</v>
      </c>
      <c r="V121" s="4" t="str">
        <f>IF(Input!$M122=1,"Spec.","")&amp;IF(Input!$O122=1, "00","")&amp;IF(Input!$P122=1, "/0","")&amp;IF(Input!$Q122=1, "/1","")&amp;IF(Input!$R122=1, "/2","")&amp;IF(Input!$S122=1, "/3","")&amp;IF(Input!$T122=1, "/4","")&amp;IF(Input!$U122=1, "/5","")</f>
        <v>/0/1</v>
      </c>
      <c r="W121" s="4" t="str">
        <f>IF(Input!$V122=1,"Spec.","")&amp;IF(Input!$W122=1, "/21","")&amp;IF(Input!$X122=1, "/18","")&amp;IF(Input!$Y122=1, "/16","")&amp;IF(Input!$Z122=1, "/14","")&amp;IF(Input!$AA122=1, "/11,5","")&amp;IF(Input!$AB122=1, "/10","")&amp;IF(Input!$AB122=1,"/7,5","")</f>
        <v>/18/16/14</v>
      </c>
      <c r="X121" s="291" t="str">
        <f t="shared" si="21"/>
        <v>0/1</v>
      </c>
      <c r="Y121" s="4" t="str">
        <f t="shared" si="22"/>
        <v>18/16/14</v>
      </c>
      <c r="Z121" s="4" t="str">
        <f>IF(Input!$M122=1,"Special match","")&amp;IF(Input!$N122=1, "/Without","")&amp;IF(Input!$O122=1, "/SAE-00","")&amp;IF(Input!$P122=1, "/SAE-0","")&amp;IF(Input!$Q122=1, "/SAE-1","")&amp;IF(Input!$R122=1, "/SAE-2","")&amp;IF(Input!$S122=1, "/SAE-3","")&amp;IF(Input!$T122=1, "/SAE-4","")&amp;IF(Input!$U122=1, "/SAE-5","")</f>
        <v>/Without/SAE-0/SAE-1</v>
      </c>
      <c r="AA121" s="4" t="str">
        <f>IF(Input!$V122=1,"Special match","")&amp;IF(Input!$W122=1, "/21 ","")&amp;IF(Input!$X122=1, "/18 ","")&amp;IF(Input!$Y122=1, "/16 ","")&amp;IF(Input!$Z122=1, "/14 ","")&amp;IF(Input!$AA122=1, "/11,5 ","")&amp;IF(Input!$AB122=1, "/10 ","")&amp;IF(Input!$AB122=1, "/7,5","")</f>
        <v xml:space="preserve">/18 /16 /14 </v>
      </c>
      <c r="AB121" s="4" t="str">
        <f>IF(Input!$AD122=1,"Rubber wheel coupling","")&amp;IF(Input!$AE122=1, "/Rubber block drive, with alu. ring","")&amp;IF(Input!$AF122=1, "/(High) flexible coupling","")</f>
        <v>/Rubber block drive, with alu. ring/(High) flexible coupling</v>
      </c>
      <c r="AC121" s="4" t="str">
        <f>IF(Input!$AG122=1,"Mechanical-joint clutch","")&amp;IF(Input!$AH122=1, "/ Mechanical","")&amp;IF(Input!$AI122=1, "/ Electrical","")&amp;IF(Input!$AJ122=1, "/ Pneumatical","")</f>
        <v>/ Mechanical/ Electrical</v>
      </c>
      <c r="AD121" s="291" t="str">
        <f t="shared" si="23"/>
        <v>Without/SAE-0/SAE-1</v>
      </c>
      <c r="AE121" s="4" t="str">
        <f t="shared" si="24"/>
        <v>18 /16 /14  inch</v>
      </c>
      <c r="AF121" s="4" t="str">
        <f t="shared" si="25"/>
        <v>Rubber block drive, with alu. ring/(High) flexible coupling</v>
      </c>
      <c r="AG121" s="4" t="str">
        <f t="shared" si="26"/>
        <v xml:space="preserve"> Mechanical/ Electrical</v>
      </c>
      <c r="AH121" s="4" t="str">
        <f>IF(Input!AK122=1,"Available","Not available")</f>
        <v>Not available</v>
      </c>
      <c r="AI121" s="4" t="str">
        <f>IF(Input!AL122="","",Input!AL122)</f>
        <v>Note: If using flexible couping, rate will rise 8%</v>
      </c>
    </row>
    <row r="122" spans="1:35" x14ac:dyDescent="0.25">
      <c r="A122" s="4" t="str">
        <f>VLOOKUP(Input!A123, Variabelen!$A$2:$B$7,2,FALSE)</f>
        <v>MEDIUM/HEAVY DUTY GEARBOX</v>
      </c>
      <c r="B122" s="284" t="str">
        <f>Input!B123</f>
        <v>T300</v>
      </c>
      <c r="C122" s="4" t="str">
        <f>IF(Input!C123="","",Input!C123)</f>
        <v/>
      </c>
      <c r="D122" s="297">
        <f>Input!F123</f>
        <v>6.65</v>
      </c>
      <c r="E122" s="298" t="str">
        <f>Input!G123</f>
        <v>0,33</v>
      </c>
      <c r="F122" s="4">
        <f>Input!D123</f>
        <v>1000</v>
      </c>
      <c r="G122" s="298">
        <f>Input!E123</f>
        <v>2300</v>
      </c>
      <c r="H122" s="298" t="str">
        <f t="shared" si="17"/>
        <v>1000-2300</v>
      </c>
      <c r="I122" s="298">
        <f t="shared" si="18"/>
        <v>1800</v>
      </c>
      <c r="J122" s="298">
        <f t="shared" si="19"/>
        <v>594</v>
      </c>
      <c r="K122" s="298">
        <f t="shared" si="20"/>
        <v>759</v>
      </c>
      <c r="L122" s="290" t="str">
        <f t="shared" ref="L122:Q131" si="32">IF(AND(L$1&gt;=$F122,L$1&lt;=$G122),L$1*$E122,"")</f>
        <v/>
      </c>
      <c r="M122" s="290">
        <f t="shared" si="32"/>
        <v>396</v>
      </c>
      <c r="N122" s="290">
        <f t="shared" si="32"/>
        <v>495</v>
      </c>
      <c r="O122" s="290">
        <f t="shared" si="32"/>
        <v>594</v>
      </c>
      <c r="P122" s="290">
        <f t="shared" si="32"/>
        <v>693</v>
      </c>
      <c r="Q122" s="290" t="str">
        <f t="shared" si="32"/>
        <v/>
      </c>
      <c r="R122" s="298" t="str">
        <f>Input!I123</f>
        <v>640x920x1110</v>
      </c>
      <c r="S122" s="298" t="str">
        <f>Input!J123</f>
        <v>1120</v>
      </c>
      <c r="T122" s="298" t="str">
        <f>Input!K123</f>
        <v>355</v>
      </c>
      <c r="U122" s="298" t="str">
        <f>Input!L123</f>
        <v>70</v>
      </c>
      <c r="V122" s="4" t="str">
        <f>IF(Input!$M123=1,"Spec.","")&amp;IF(Input!$O123=1, "00","")&amp;IF(Input!$P123=1, "/0","")&amp;IF(Input!$Q123=1, "/1","")&amp;IF(Input!$R123=1, "/2","")&amp;IF(Input!$S123=1, "/3","")&amp;IF(Input!$T123=1, "/4","")&amp;IF(Input!$U123=1, "/5","")</f>
        <v>/0/1</v>
      </c>
      <c r="W122" s="4" t="str">
        <f>IF(Input!$V123=1,"Spec.","")&amp;IF(Input!$W123=1, "/21","")&amp;IF(Input!$X123=1, "/18","")&amp;IF(Input!$Y123=1, "/16","")&amp;IF(Input!$Z123=1, "/14","")&amp;IF(Input!$AA123=1, "/11,5","")&amp;IF(Input!$AB123=1, "/10","")&amp;IF(Input!$AB123=1,"/7,5","")</f>
        <v>/18/16/14</v>
      </c>
      <c r="X122" s="291" t="str">
        <f t="shared" si="21"/>
        <v>0/1</v>
      </c>
      <c r="Y122" s="4" t="str">
        <f t="shared" si="22"/>
        <v>18/16/14</v>
      </c>
      <c r="Z122" s="4" t="str">
        <f>IF(Input!$M123=1,"Special match","")&amp;IF(Input!$N123=1, "/Without","")&amp;IF(Input!$O123=1, "/SAE-00","")&amp;IF(Input!$P123=1, "/SAE-0","")&amp;IF(Input!$Q123=1, "/SAE-1","")&amp;IF(Input!$R123=1, "/SAE-2","")&amp;IF(Input!$S123=1, "/SAE-3","")&amp;IF(Input!$T123=1, "/SAE-4","")&amp;IF(Input!$U123=1, "/SAE-5","")</f>
        <v>/Without/SAE-0/SAE-1</v>
      </c>
      <c r="AA122" s="4" t="str">
        <f>IF(Input!$V123=1,"Special match","")&amp;IF(Input!$W123=1, "/21 ","")&amp;IF(Input!$X123=1, "/18 ","")&amp;IF(Input!$Y123=1, "/16 ","")&amp;IF(Input!$Z123=1, "/14 ","")&amp;IF(Input!$AA123=1, "/11,5 ","")&amp;IF(Input!$AB123=1, "/10 ","")&amp;IF(Input!$AB123=1, "/7,5","")</f>
        <v xml:space="preserve">/18 /16 /14 </v>
      </c>
      <c r="AB122" s="4" t="str">
        <f>IF(Input!$AD123=1,"Rubber wheel coupling","")&amp;IF(Input!$AE123=1, "/Rubber block drive, with alu. ring","")&amp;IF(Input!$AF123=1, "/(High) flexible coupling","")</f>
        <v>/Rubber block drive, with alu. ring/(High) flexible coupling</v>
      </c>
      <c r="AC122" s="4" t="str">
        <f>IF(Input!$AG123=1,"Mechanical-joint clutch","")&amp;IF(Input!$AH123=1, "/ Mechanical","")&amp;IF(Input!$AI123=1, "/ Electrical","")&amp;IF(Input!$AJ123=1, "/ Pneumatical","")</f>
        <v>/ Mechanical/ Electrical</v>
      </c>
      <c r="AD122" s="291" t="str">
        <f t="shared" si="23"/>
        <v>Without/SAE-0/SAE-1</v>
      </c>
      <c r="AE122" s="4" t="str">
        <f t="shared" si="24"/>
        <v>18 /16 /14  inch</v>
      </c>
      <c r="AF122" s="4" t="str">
        <f t="shared" si="25"/>
        <v>Rubber block drive, with alu. ring/(High) flexible coupling</v>
      </c>
      <c r="AG122" s="4" t="str">
        <f t="shared" si="26"/>
        <v xml:space="preserve"> Mechanical/ Electrical</v>
      </c>
      <c r="AH122" s="4" t="str">
        <f>IF(Input!AK123=1,"Available","Not available")</f>
        <v>Not available</v>
      </c>
      <c r="AI122" s="4" t="str">
        <f>IF(Input!AL123="","",Input!AL123)</f>
        <v>Note: If using flexible couping, rate will rise 8%</v>
      </c>
    </row>
    <row r="123" spans="1:35" x14ac:dyDescent="0.25">
      <c r="A123" s="4" t="str">
        <f>VLOOKUP(Input!A124, Variabelen!$A$2:$B$7,2,FALSE)</f>
        <v>MEDIUM/HEAVY DUTY GEARBOX</v>
      </c>
      <c r="B123" s="284" t="str">
        <f>Input!B124</f>
        <v>T300</v>
      </c>
      <c r="C123" s="4" t="str">
        <f>IF(Input!C124="","",Input!C124)</f>
        <v/>
      </c>
      <c r="D123" s="297">
        <f>Input!F124</f>
        <v>7.04</v>
      </c>
      <c r="E123" s="298" t="str">
        <f>Input!G124</f>
        <v>0,33</v>
      </c>
      <c r="F123" s="4">
        <f>Input!D124</f>
        <v>1000</v>
      </c>
      <c r="G123" s="298">
        <f>Input!E124</f>
        <v>2300</v>
      </c>
      <c r="H123" s="298" t="str">
        <f t="shared" si="17"/>
        <v>1000-2300</v>
      </c>
      <c r="I123" s="298">
        <f t="shared" si="18"/>
        <v>1800</v>
      </c>
      <c r="J123" s="298">
        <f t="shared" si="19"/>
        <v>594</v>
      </c>
      <c r="K123" s="298">
        <f t="shared" si="20"/>
        <v>759</v>
      </c>
      <c r="L123" s="290" t="str">
        <f t="shared" si="32"/>
        <v/>
      </c>
      <c r="M123" s="290">
        <f t="shared" si="32"/>
        <v>396</v>
      </c>
      <c r="N123" s="290">
        <f t="shared" si="32"/>
        <v>495</v>
      </c>
      <c r="O123" s="290">
        <f t="shared" si="32"/>
        <v>594</v>
      </c>
      <c r="P123" s="290">
        <f t="shared" si="32"/>
        <v>693</v>
      </c>
      <c r="Q123" s="290" t="str">
        <f t="shared" si="32"/>
        <v/>
      </c>
      <c r="R123" s="298" t="str">
        <f>Input!I124</f>
        <v>640x920x1110</v>
      </c>
      <c r="S123" s="298" t="str">
        <f>Input!J124</f>
        <v>1120</v>
      </c>
      <c r="T123" s="298" t="str">
        <f>Input!K124</f>
        <v>355</v>
      </c>
      <c r="U123" s="298" t="str">
        <f>Input!L124</f>
        <v>70</v>
      </c>
      <c r="V123" s="4" t="str">
        <f>IF(Input!$M124=1,"Spec.","")&amp;IF(Input!$O124=1, "00","")&amp;IF(Input!$P124=1, "/0","")&amp;IF(Input!$Q124=1, "/1","")&amp;IF(Input!$R124=1, "/2","")&amp;IF(Input!$S124=1, "/3","")&amp;IF(Input!$T124=1, "/4","")&amp;IF(Input!$U124=1, "/5","")</f>
        <v>/0/1</v>
      </c>
      <c r="W123" s="4" t="str">
        <f>IF(Input!$V124=1,"Spec.","")&amp;IF(Input!$W124=1, "/21","")&amp;IF(Input!$X124=1, "/18","")&amp;IF(Input!$Y124=1, "/16","")&amp;IF(Input!$Z124=1, "/14","")&amp;IF(Input!$AA124=1, "/11,5","")&amp;IF(Input!$AB124=1, "/10","")&amp;IF(Input!$AB124=1,"/7,5","")</f>
        <v>/18/16/14</v>
      </c>
      <c r="X123" s="291" t="str">
        <f t="shared" si="21"/>
        <v>0/1</v>
      </c>
      <c r="Y123" s="4" t="str">
        <f t="shared" si="22"/>
        <v>18/16/14</v>
      </c>
      <c r="Z123" s="4" t="str">
        <f>IF(Input!$M124=1,"Special match","")&amp;IF(Input!$N124=1, "/Without","")&amp;IF(Input!$O124=1, "/SAE-00","")&amp;IF(Input!$P124=1, "/SAE-0","")&amp;IF(Input!$Q124=1, "/SAE-1","")&amp;IF(Input!$R124=1, "/SAE-2","")&amp;IF(Input!$S124=1, "/SAE-3","")&amp;IF(Input!$T124=1, "/SAE-4","")&amp;IF(Input!$U124=1, "/SAE-5","")</f>
        <v>/Without/SAE-0/SAE-1</v>
      </c>
      <c r="AA123" s="4" t="str">
        <f>IF(Input!$V124=1,"Special match","")&amp;IF(Input!$W124=1, "/21 ","")&amp;IF(Input!$X124=1, "/18 ","")&amp;IF(Input!$Y124=1, "/16 ","")&amp;IF(Input!$Z124=1, "/14 ","")&amp;IF(Input!$AA124=1, "/11,5 ","")&amp;IF(Input!$AB124=1, "/10 ","")&amp;IF(Input!$AB124=1, "/7,5","")</f>
        <v xml:space="preserve">/18 /16 /14 </v>
      </c>
      <c r="AB123" s="4" t="str">
        <f>IF(Input!$AD124=1,"Rubber wheel coupling","")&amp;IF(Input!$AE124=1, "/Rubber block drive, with alu. ring","")&amp;IF(Input!$AF124=1, "/(High) flexible coupling","")</f>
        <v>/Rubber block drive, with alu. ring/(High) flexible coupling</v>
      </c>
      <c r="AC123" s="4" t="str">
        <f>IF(Input!$AG124=1,"Mechanical-joint clutch","")&amp;IF(Input!$AH124=1, "/ Mechanical","")&amp;IF(Input!$AI124=1, "/ Electrical","")&amp;IF(Input!$AJ124=1, "/ Pneumatical","")</f>
        <v>/ Mechanical/ Electrical</v>
      </c>
      <c r="AD123" s="291" t="str">
        <f t="shared" si="23"/>
        <v>Without/SAE-0/SAE-1</v>
      </c>
      <c r="AE123" s="4" t="str">
        <f t="shared" si="24"/>
        <v>18 /16 /14  inch</v>
      </c>
      <c r="AF123" s="4" t="str">
        <f t="shared" si="25"/>
        <v>Rubber block drive, with alu. ring/(High) flexible coupling</v>
      </c>
      <c r="AG123" s="4" t="str">
        <f t="shared" si="26"/>
        <v xml:space="preserve"> Mechanical/ Electrical</v>
      </c>
      <c r="AH123" s="4" t="str">
        <f>IF(Input!AK124=1,"Available","Not available")</f>
        <v>Not available</v>
      </c>
      <c r="AI123" s="4" t="str">
        <f>IF(Input!AL124="","",Input!AL124)</f>
        <v>Note: If using flexible couping, rate will rise 8%</v>
      </c>
    </row>
    <row r="124" spans="1:35" x14ac:dyDescent="0.25">
      <c r="A124" s="4" t="str">
        <f>VLOOKUP(Input!A125, Variabelen!$A$2:$B$7,2,FALSE)</f>
        <v>MEDIUM/HEAVY DUTY GEARBOX</v>
      </c>
      <c r="B124" s="284" t="str">
        <f>Input!B125</f>
        <v>T300</v>
      </c>
      <c r="C124" s="4" t="str">
        <f>IF(Input!C125="","",Input!C125)</f>
        <v/>
      </c>
      <c r="D124" s="297">
        <f>Input!F125</f>
        <v>7.54</v>
      </c>
      <c r="E124" s="298" t="str">
        <f>Input!G125</f>
        <v>0,30</v>
      </c>
      <c r="F124" s="4">
        <f>Input!D125</f>
        <v>1000</v>
      </c>
      <c r="G124" s="298">
        <f>Input!E125</f>
        <v>2300</v>
      </c>
      <c r="H124" s="298" t="str">
        <f t="shared" si="17"/>
        <v>1000-2300</v>
      </c>
      <c r="I124" s="298">
        <f t="shared" si="18"/>
        <v>1800</v>
      </c>
      <c r="J124" s="298">
        <f t="shared" si="19"/>
        <v>540</v>
      </c>
      <c r="K124" s="298">
        <f t="shared" si="20"/>
        <v>690</v>
      </c>
      <c r="L124" s="290" t="str">
        <f t="shared" si="32"/>
        <v/>
      </c>
      <c r="M124" s="290">
        <f t="shared" si="32"/>
        <v>360</v>
      </c>
      <c r="N124" s="290">
        <f t="shared" si="32"/>
        <v>450</v>
      </c>
      <c r="O124" s="290">
        <f t="shared" si="32"/>
        <v>540</v>
      </c>
      <c r="P124" s="290">
        <f t="shared" si="32"/>
        <v>630</v>
      </c>
      <c r="Q124" s="290" t="str">
        <f t="shared" si="32"/>
        <v/>
      </c>
      <c r="R124" s="298" t="str">
        <f>Input!I125</f>
        <v>640x920x1110</v>
      </c>
      <c r="S124" s="298" t="str">
        <f>Input!J125</f>
        <v>1120</v>
      </c>
      <c r="T124" s="298" t="str">
        <f>Input!K125</f>
        <v>355</v>
      </c>
      <c r="U124" s="298" t="str">
        <f>Input!L125</f>
        <v>70</v>
      </c>
      <c r="V124" s="4" t="str">
        <f>IF(Input!$M125=1,"Spec.","")&amp;IF(Input!$O125=1, "00","")&amp;IF(Input!$P125=1, "/0","")&amp;IF(Input!$Q125=1, "/1","")&amp;IF(Input!$R125=1, "/2","")&amp;IF(Input!$S125=1, "/3","")&amp;IF(Input!$T125=1, "/4","")&amp;IF(Input!$U125=1, "/5","")</f>
        <v>/0/1</v>
      </c>
      <c r="W124" s="4" t="str">
        <f>IF(Input!$V125=1,"Spec.","")&amp;IF(Input!$W125=1, "/21","")&amp;IF(Input!$X125=1, "/18","")&amp;IF(Input!$Y125=1, "/16","")&amp;IF(Input!$Z125=1, "/14","")&amp;IF(Input!$AA125=1, "/11,5","")&amp;IF(Input!$AB125=1, "/10","")&amp;IF(Input!$AB125=1,"/7,5","")</f>
        <v>/18/16/14</v>
      </c>
      <c r="X124" s="291" t="str">
        <f t="shared" si="21"/>
        <v>0/1</v>
      </c>
      <c r="Y124" s="4" t="str">
        <f t="shared" si="22"/>
        <v>18/16/14</v>
      </c>
      <c r="Z124" s="4" t="str">
        <f>IF(Input!$M125=1,"Special match","")&amp;IF(Input!$N125=1, "/Without","")&amp;IF(Input!$O125=1, "/SAE-00","")&amp;IF(Input!$P125=1, "/SAE-0","")&amp;IF(Input!$Q125=1, "/SAE-1","")&amp;IF(Input!$R125=1, "/SAE-2","")&amp;IF(Input!$S125=1, "/SAE-3","")&amp;IF(Input!$T125=1, "/SAE-4","")&amp;IF(Input!$U125=1, "/SAE-5","")</f>
        <v>/Without/SAE-0/SAE-1</v>
      </c>
      <c r="AA124" s="4" t="str">
        <f>IF(Input!$V125=1,"Special match","")&amp;IF(Input!$W125=1, "/21 ","")&amp;IF(Input!$X125=1, "/18 ","")&amp;IF(Input!$Y125=1, "/16 ","")&amp;IF(Input!$Z125=1, "/14 ","")&amp;IF(Input!$AA125=1, "/11,5 ","")&amp;IF(Input!$AB125=1, "/10 ","")&amp;IF(Input!$AB125=1, "/7,5","")</f>
        <v xml:space="preserve">/18 /16 /14 </v>
      </c>
      <c r="AB124" s="4" t="str">
        <f>IF(Input!$AD125=1,"Rubber wheel coupling","")&amp;IF(Input!$AE125=1, "/Rubber block drive, with alu. ring","")&amp;IF(Input!$AF125=1, "/(High) flexible coupling","")</f>
        <v>/Rubber block drive, with alu. ring/(High) flexible coupling</v>
      </c>
      <c r="AC124" s="4" t="str">
        <f>IF(Input!$AG125=1,"Mechanical-joint clutch","")&amp;IF(Input!$AH125=1, "/ Mechanical","")&amp;IF(Input!$AI125=1, "/ Electrical","")&amp;IF(Input!$AJ125=1, "/ Pneumatical","")</f>
        <v>/ Mechanical/ Electrical</v>
      </c>
      <c r="AD124" s="291" t="str">
        <f t="shared" si="23"/>
        <v>Without/SAE-0/SAE-1</v>
      </c>
      <c r="AE124" s="4" t="str">
        <f t="shared" si="24"/>
        <v>18 /16 /14  inch</v>
      </c>
      <c r="AF124" s="4" t="str">
        <f t="shared" si="25"/>
        <v>Rubber block drive, with alu. ring/(High) flexible coupling</v>
      </c>
      <c r="AG124" s="4" t="str">
        <f t="shared" si="26"/>
        <v xml:space="preserve"> Mechanical/ Electrical</v>
      </c>
      <c r="AH124" s="4" t="str">
        <f>IF(Input!AK125=1,"Available","Not available")</f>
        <v>Not available</v>
      </c>
      <c r="AI124" s="4" t="str">
        <f>IF(Input!AL125="","",Input!AL125)</f>
        <v>Note: If using flexible couping, rate will rise 8%</v>
      </c>
    </row>
    <row r="125" spans="1:35" x14ac:dyDescent="0.25">
      <c r="A125" s="4" t="str">
        <f>VLOOKUP(Input!A126, Variabelen!$A$2:$B$7,2,FALSE)</f>
        <v>MEDIUM/HEAVY DUTY GEARBOX</v>
      </c>
      <c r="B125" s="284" t="str">
        <f>Input!B126</f>
        <v>T300</v>
      </c>
      <c r="C125" s="4" t="str">
        <f>IF(Input!C126="","",Input!C126)</f>
        <v/>
      </c>
      <c r="D125" s="297">
        <f>Input!F126</f>
        <v>8.02</v>
      </c>
      <c r="E125" s="298" t="str">
        <f>Input!G126</f>
        <v>0,30</v>
      </c>
      <c r="F125" s="4">
        <f>Input!D126</f>
        <v>1000</v>
      </c>
      <c r="G125" s="298">
        <f>Input!E126</f>
        <v>2300</v>
      </c>
      <c r="H125" s="298" t="str">
        <f t="shared" si="17"/>
        <v>1000-2300</v>
      </c>
      <c r="I125" s="298">
        <f t="shared" si="18"/>
        <v>1800</v>
      </c>
      <c r="J125" s="298">
        <f t="shared" si="19"/>
        <v>540</v>
      </c>
      <c r="K125" s="298">
        <f t="shared" si="20"/>
        <v>690</v>
      </c>
      <c r="L125" s="290" t="str">
        <f t="shared" si="32"/>
        <v/>
      </c>
      <c r="M125" s="290">
        <f t="shared" si="32"/>
        <v>360</v>
      </c>
      <c r="N125" s="290">
        <f t="shared" si="32"/>
        <v>450</v>
      </c>
      <c r="O125" s="290">
        <f t="shared" si="32"/>
        <v>540</v>
      </c>
      <c r="P125" s="290">
        <f t="shared" si="32"/>
        <v>630</v>
      </c>
      <c r="Q125" s="290" t="str">
        <f t="shared" si="32"/>
        <v/>
      </c>
      <c r="R125" s="298" t="str">
        <f>Input!I126</f>
        <v>640x920x1110</v>
      </c>
      <c r="S125" s="298" t="str">
        <f>Input!J126</f>
        <v>1120</v>
      </c>
      <c r="T125" s="298" t="str">
        <f>Input!K126</f>
        <v>355</v>
      </c>
      <c r="U125" s="298" t="str">
        <f>Input!L126</f>
        <v>70</v>
      </c>
      <c r="V125" s="4" t="str">
        <f>IF(Input!$M126=1,"Spec.","")&amp;IF(Input!$O126=1, "00","")&amp;IF(Input!$P126=1, "/0","")&amp;IF(Input!$Q126=1, "/1","")&amp;IF(Input!$R126=1, "/2","")&amp;IF(Input!$S126=1, "/3","")&amp;IF(Input!$T126=1, "/4","")&amp;IF(Input!$U126=1, "/5","")</f>
        <v>/0/1</v>
      </c>
      <c r="W125" s="4" t="str">
        <f>IF(Input!$V126=1,"Spec.","")&amp;IF(Input!$W126=1, "/21","")&amp;IF(Input!$X126=1, "/18","")&amp;IF(Input!$Y126=1, "/16","")&amp;IF(Input!$Z126=1, "/14","")&amp;IF(Input!$AA126=1, "/11,5","")&amp;IF(Input!$AB126=1, "/10","")&amp;IF(Input!$AB126=1,"/7,5","")</f>
        <v>/18/16/14</v>
      </c>
      <c r="X125" s="291" t="str">
        <f t="shared" si="21"/>
        <v>0/1</v>
      </c>
      <c r="Y125" s="4" t="str">
        <f t="shared" si="22"/>
        <v>18/16/14</v>
      </c>
      <c r="Z125" s="4" t="str">
        <f>IF(Input!$M126=1,"Special match","")&amp;IF(Input!$N126=1, "/Without","")&amp;IF(Input!$O126=1, "/SAE-00","")&amp;IF(Input!$P126=1, "/SAE-0","")&amp;IF(Input!$Q126=1, "/SAE-1","")&amp;IF(Input!$R126=1, "/SAE-2","")&amp;IF(Input!$S126=1, "/SAE-3","")&amp;IF(Input!$T126=1, "/SAE-4","")&amp;IF(Input!$U126=1, "/SAE-5","")</f>
        <v>/Without/SAE-0/SAE-1</v>
      </c>
      <c r="AA125" s="4" t="str">
        <f>IF(Input!$V126=1,"Special match","")&amp;IF(Input!$W126=1, "/21 ","")&amp;IF(Input!$X126=1, "/18 ","")&amp;IF(Input!$Y126=1, "/16 ","")&amp;IF(Input!$Z126=1, "/14 ","")&amp;IF(Input!$AA126=1, "/11,5 ","")&amp;IF(Input!$AB126=1, "/10 ","")&amp;IF(Input!$AB126=1, "/7,5","")</f>
        <v xml:space="preserve">/18 /16 /14 </v>
      </c>
      <c r="AB125" s="4" t="str">
        <f>IF(Input!$AD126=1,"Rubber wheel coupling","")&amp;IF(Input!$AE126=1, "/Rubber block drive, with alu. ring","")&amp;IF(Input!$AF126=1, "/(High) flexible coupling","")</f>
        <v>/Rubber block drive, with alu. ring/(High) flexible coupling</v>
      </c>
      <c r="AC125" s="4" t="str">
        <f>IF(Input!$AG126=1,"Mechanical-joint clutch","")&amp;IF(Input!$AH126=1, "/ Mechanical","")&amp;IF(Input!$AI126=1, "/ Electrical","")&amp;IF(Input!$AJ126=1, "/ Pneumatical","")</f>
        <v>/ Mechanical/ Electrical</v>
      </c>
      <c r="AD125" s="291" t="str">
        <f t="shared" si="23"/>
        <v>Without/SAE-0/SAE-1</v>
      </c>
      <c r="AE125" s="4" t="str">
        <f t="shared" si="24"/>
        <v>18 /16 /14  inch</v>
      </c>
      <c r="AF125" s="4" t="str">
        <f t="shared" si="25"/>
        <v>Rubber block drive, with alu. ring/(High) flexible coupling</v>
      </c>
      <c r="AG125" s="4" t="str">
        <f t="shared" si="26"/>
        <v xml:space="preserve"> Mechanical/ Electrical</v>
      </c>
      <c r="AH125" s="4" t="str">
        <f>IF(Input!AK126=1,"Available","Not available")</f>
        <v>Not available</v>
      </c>
      <c r="AI125" s="4" t="str">
        <f>IF(Input!AL126="","",Input!AL126)</f>
        <v>Note: If using flexible couping, rate will rise 8%</v>
      </c>
    </row>
    <row r="126" spans="1:35" x14ac:dyDescent="0.25">
      <c r="A126" s="4" t="str">
        <f>VLOOKUP(Input!A127, Variabelen!$A$2:$B$7,2,FALSE)</f>
        <v>MEDIUM/HEAVY DUTY GEARBOX</v>
      </c>
      <c r="B126" s="284" t="str">
        <f>Input!B127</f>
        <v>T300</v>
      </c>
      <c r="C126" s="4" t="str">
        <f>IF(Input!C127="","",Input!C127)</f>
        <v/>
      </c>
      <c r="D126" s="297">
        <f>Input!F127</f>
        <v>8.4700000000000006</v>
      </c>
      <c r="E126" s="298" t="str">
        <f>Input!G127</f>
        <v>0,27</v>
      </c>
      <c r="F126" s="4">
        <f>Input!D127</f>
        <v>1000</v>
      </c>
      <c r="G126" s="298">
        <f>Input!E127</f>
        <v>2300</v>
      </c>
      <c r="H126" s="298" t="str">
        <f t="shared" si="17"/>
        <v>1000-2300</v>
      </c>
      <c r="I126" s="298">
        <f t="shared" si="18"/>
        <v>1800</v>
      </c>
      <c r="J126" s="298">
        <f t="shared" si="19"/>
        <v>486.00000000000006</v>
      </c>
      <c r="K126" s="298">
        <f t="shared" si="20"/>
        <v>621</v>
      </c>
      <c r="L126" s="290" t="str">
        <f t="shared" si="32"/>
        <v/>
      </c>
      <c r="M126" s="290">
        <f t="shared" si="32"/>
        <v>324</v>
      </c>
      <c r="N126" s="290">
        <f t="shared" si="32"/>
        <v>405</v>
      </c>
      <c r="O126" s="290">
        <f t="shared" si="32"/>
        <v>486.00000000000006</v>
      </c>
      <c r="P126" s="290">
        <f t="shared" si="32"/>
        <v>567</v>
      </c>
      <c r="Q126" s="290" t="str">
        <f t="shared" si="32"/>
        <v/>
      </c>
      <c r="R126" s="298" t="str">
        <f>Input!I127</f>
        <v>640x920x1110</v>
      </c>
      <c r="S126" s="298" t="str">
        <f>Input!J127</f>
        <v>1120</v>
      </c>
      <c r="T126" s="298" t="str">
        <f>Input!K127</f>
        <v>355</v>
      </c>
      <c r="U126" s="298" t="str">
        <f>Input!L127</f>
        <v>70</v>
      </c>
      <c r="V126" s="4" t="str">
        <f>IF(Input!$M127=1,"Spec.","")&amp;IF(Input!$O127=1, "00","")&amp;IF(Input!$P127=1, "/0","")&amp;IF(Input!$Q127=1, "/1","")&amp;IF(Input!$R127=1, "/2","")&amp;IF(Input!$S127=1, "/3","")&amp;IF(Input!$T127=1, "/4","")&amp;IF(Input!$U127=1, "/5","")</f>
        <v>/0/1</v>
      </c>
      <c r="W126" s="4" t="str">
        <f>IF(Input!$V127=1,"Spec.","")&amp;IF(Input!$W127=1, "/21","")&amp;IF(Input!$X127=1, "/18","")&amp;IF(Input!$Y127=1, "/16","")&amp;IF(Input!$Z127=1, "/14","")&amp;IF(Input!$AA127=1, "/11,5","")&amp;IF(Input!$AB127=1, "/10","")&amp;IF(Input!$AB127=1,"/7,5","")</f>
        <v>/18/16/14</v>
      </c>
      <c r="X126" s="291" t="str">
        <f t="shared" si="21"/>
        <v>0/1</v>
      </c>
      <c r="Y126" s="4" t="str">
        <f t="shared" si="22"/>
        <v>18/16/14</v>
      </c>
      <c r="Z126" s="4" t="str">
        <f>IF(Input!$M127=1,"Special match","")&amp;IF(Input!$N127=1, "/Without","")&amp;IF(Input!$O127=1, "/SAE-00","")&amp;IF(Input!$P127=1, "/SAE-0","")&amp;IF(Input!$Q127=1, "/SAE-1","")&amp;IF(Input!$R127=1, "/SAE-2","")&amp;IF(Input!$S127=1, "/SAE-3","")&amp;IF(Input!$T127=1, "/SAE-4","")&amp;IF(Input!$U127=1, "/SAE-5","")</f>
        <v>/Without/SAE-0/SAE-1</v>
      </c>
      <c r="AA126" s="4" t="str">
        <f>IF(Input!$V127=1,"Special match","")&amp;IF(Input!$W127=1, "/21 ","")&amp;IF(Input!$X127=1, "/18 ","")&amp;IF(Input!$Y127=1, "/16 ","")&amp;IF(Input!$Z127=1, "/14 ","")&amp;IF(Input!$AA127=1, "/11,5 ","")&amp;IF(Input!$AB127=1, "/10 ","")&amp;IF(Input!$AB127=1, "/7,5","")</f>
        <v xml:space="preserve">/18 /16 /14 </v>
      </c>
      <c r="AB126" s="4" t="str">
        <f>IF(Input!$AD127=1,"Rubber wheel coupling","")&amp;IF(Input!$AE127=1, "/Rubber block drive, with alu. ring","")&amp;IF(Input!$AF127=1, "/(High) flexible coupling","")</f>
        <v>/Rubber block drive, with alu. ring/(High) flexible coupling</v>
      </c>
      <c r="AC126" s="4" t="str">
        <f>IF(Input!$AG127=1,"Mechanical-joint clutch","")&amp;IF(Input!$AH127=1, "/ Mechanical","")&amp;IF(Input!$AI127=1, "/ Electrical","")&amp;IF(Input!$AJ127=1, "/ Pneumatical","")</f>
        <v>/ Mechanical/ Electrical</v>
      </c>
      <c r="AD126" s="291" t="str">
        <f t="shared" si="23"/>
        <v>Without/SAE-0/SAE-1</v>
      </c>
      <c r="AE126" s="4" t="str">
        <f t="shared" si="24"/>
        <v>18 /16 /14  inch</v>
      </c>
      <c r="AF126" s="4" t="str">
        <f t="shared" si="25"/>
        <v>Rubber block drive, with alu. ring/(High) flexible coupling</v>
      </c>
      <c r="AG126" s="4" t="str">
        <f t="shared" si="26"/>
        <v xml:space="preserve"> Mechanical/ Electrical</v>
      </c>
      <c r="AH126" s="4" t="str">
        <f>IF(Input!AK127=1,"Available","Not available")</f>
        <v>Not available</v>
      </c>
      <c r="AI126" s="4" t="str">
        <f>IF(Input!AL127="","",Input!AL127)</f>
        <v>Note: If using flexible couping, rate will rise 8%</v>
      </c>
    </row>
    <row r="127" spans="1:35" x14ac:dyDescent="0.25">
      <c r="A127" s="4" t="str">
        <f>VLOOKUP(Input!A128, Variabelen!$A$2:$B$7,2,FALSE)</f>
        <v>MEDIUM/HEAVY DUTY GEARBOX</v>
      </c>
      <c r="B127" s="284" t="str">
        <f>Input!B128</f>
        <v>T300/1</v>
      </c>
      <c r="C127" s="4" t="str">
        <f>IF(Input!C128="","",Input!C128)</f>
        <v/>
      </c>
      <c r="D127" s="297">
        <f>Input!F128</f>
        <v>8.94</v>
      </c>
      <c r="E127" s="298" t="str">
        <f>Input!G128</f>
        <v>0,266</v>
      </c>
      <c r="F127" s="4">
        <f>Input!D128</f>
        <v>1000</v>
      </c>
      <c r="G127" s="298">
        <f>Input!E128</f>
        <v>2300</v>
      </c>
      <c r="H127" s="298" t="str">
        <f t="shared" si="17"/>
        <v>1000-2300</v>
      </c>
      <c r="I127" s="298">
        <f t="shared" si="18"/>
        <v>1800</v>
      </c>
      <c r="J127" s="298">
        <f t="shared" si="19"/>
        <v>478.8</v>
      </c>
      <c r="K127" s="298">
        <f t="shared" si="20"/>
        <v>611.80000000000007</v>
      </c>
      <c r="L127" s="290" t="str">
        <f t="shared" si="32"/>
        <v/>
      </c>
      <c r="M127" s="290">
        <f t="shared" si="32"/>
        <v>319.20000000000005</v>
      </c>
      <c r="N127" s="290">
        <f t="shared" si="32"/>
        <v>399</v>
      </c>
      <c r="O127" s="290">
        <f t="shared" si="32"/>
        <v>478.8</v>
      </c>
      <c r="P127" s="290">
        <f t="shared" si="32"/>
        <v>558.6</v>
      </c>
      <c r="Q127" s="290" t="str">
        <f t="shared" si="32"/>
        <v/>
      </c>
      <c r="R127" s="298" t="str">
        <f>Input!I128</f>
        <v>772x980x1106</v>
      </c>
      <c r="S127" s="298" t="str">
        <f>Input!J128</f>
        <v>1120</v>
      </c>
      <c r="T127" s="298" t="str">
        <f>Input!K128</f>
        <v>355</v>
      </c>
      <c r="U127" s="298" t="str">
        <f>Input!L128</f>
        <v>70</v>
      </c>
      <c r="V127" s="4" t="str">
        <f>IF(Input!$M128=1,"Spec.","")&amp;IF(Input!$O128=1, "00","")&amp;IF(Input!$P128=1, "/0","")&amp;IF(Input!$Q128=1, "/1","")&amp;IF(Input!$R128=1, "/2","")&amp;IF(Input!$S128=1, "/3","")&amp;IF(Input!$T128=1, "/4","")&amp;IF(Input!$U128=1, "/5","")</f>
        <v>/0/1</v>
      </c>
      <c r="W127" s="4" t="str">
        <f>IF(Input!$V128=1,"Spec.","")&amp;IF(Input!$W128=1, "/21","")&amp;IF(Input!$X128=1, "/18","")&amp;IF(Input!$Y128=1, "/16","")&amp;IF(Input!$Z128=1, "/14","")&amp;IF(Input!$AA128=1, "/11,5","")&amp;IF(Input!$AB128=1, "/10","")&amp;IF(Input!$AB128=1,"/7,5","")</f>
        <v>/18/16/14</v>
      </c>
      <c r="X127" s="291" t="str">
        <f t="shared" si="21"/>
        <v>0/1</v>
      </c>
      <c r="Y127" s="4" t="str">
        <f t="shared" si="22"/>
        <v>18/16/14</v>
      </c>
      <c r="Z127" s="4" t="str">
        <f>IF(Input!$M128=1,"Special match","")&amp;IF(Input!$N128=1, "/Without","")&amp;IF(Input!$O128=1, "/SAE-00","")&amp;IF(Input!$P128=1, "/SAE-0","")&amp;IF(Input!$Q128=1, "/SAE-1","")&amp;IF(Input!$R128=1, "/SAE-2","")&amp;IF(Input!$S128=1, "/SAE-3","")&amp;IF(Input!$T128=1, "/SAE-4","")&amp;IF(Input!$U128=1, "/SAE-5","")</f>
        <v>/Without/SAE-0/SAE-1</v>
      </c>
      <c r="AA127" s="4" t="str">
        <f>IF(Input!$V128=1,"Special match","")&amp;IF(Input!$W128=1, "/21 ","")&amp;IF(Input!$X128=1, "/18 ","")&amp;IF(Input!$Y128=1, "/16 ","")&amp;IF(Input!$Z128=1, "/14 ","")&amp;IF(Input!$AA128=1, "/11,5 ","")&amp;IF(Input!$AB128=1, "/10 ","")&amp;IF(Input!$AB128=1, "/7,5","")</f>
        <v xml:space="preserve">/18 /16 /14 </v>
      </c>
      <c r="AB127" s="4" t="str">
        <f>IF(Input!$AD128=1,"Rubber wheel coupling","")&amp;IF(Input!$AE128=1, "/Rubber block drive, with alu. ring","")&amp;IF(Input!$AF128=1, "/(High) flexible coupling","")</f>
        <v>/Rubber block drive, with alu. ring/(High) flexible coupling</v>
      </c>
      <c r="AC127" s="4" t="str">
        <f>IF(Input!$AG128=1,"Mechanical-joint clutch","")&amp;IF(Input!$AH128=1, "/ Mechanical","")&amp;IF(Input!$AI128=1, "/ Electrical","")&amp;IF(Input!$AJ128=1, "/ Pneumatical","")</f>
        <v>/ Mechanical/ Electrical</v>
      </c>
      <c r="AD127" s="291" t="str">
        <f t="shared" si="23"/>
        <v>Without/SAE-0/SAE-1</v>
      </c>
      <c r="AE127" s="4" t="str">
        <f t="shared" si="24"/>
        <v>18 /16 /14  inch</v>
      </c>
      <c r="AF127" s="4" t="str">
        <f t="shared" si="25"/>
        <v>Rubber block drive, with alu. ring/(High) flexible coupling</v>
      </c>
      <c r="AG127" s="4" t="str">
        <f t="shared" si="26"/>
        <v xml:space="preserve"> Mechanical/ Electrical</v>
      </c>
      <c r="AH127" s="4" t="str">
        <f>IF(Input!AK128=1,"Available","Not available")</f>
        <v>Not available</v>
      </c>
      <c r="AI127" s="4" t="str">
        <f>IF(Input!AL128="","",Input!AL128)</f>
        <v>Note: If using flexible couping, rate will rise 8%</v>
      </c>
    </row>
    <row r="128" spans="1:35" x14ac:dyDescent="0.25">
      <c r="A128" s="4" t="str">
        <f>VLOOKUP(Input!A129, Variabelen!$A$2:$B$7,2,FALSE)</f>
        <v>MEDIUM/HEAVY DUTY GEARBOX</v>
      </c>
      <c r="B128" s="284" t="str">
        <f>Input!B129</f>
        <v>T300/1</v>
      </c>
      <c r="C128" s="4" t="str">
        <f>IF(Input!C129="","",Input!C129)</f>
        <v/>
      </c>
      <c r="D128" s="297">
        <f>Input!F129</f>
        <v>9.4499999999999993</v>
      </c>
      <c r="E128" s="298" t="str">
        <f>Input!G129</f>
        <v>0,266</v>
      </c>
      <c r="F128" s="4">
        <f>Input!D129</f>
        <v>1000</v>
      </c>
      <c r="G128" s="298">
        <f>Input!E129</f>
        <v>2300</v>
      </c>
      <c r="H128" s="298" t="str">
        <f t="shared" si="17"/>
        <v>1000-2300</v>
      </c>
      <c r="I128" s="298">
        <f t="shared" si="18"/>
        <v>1800</v>
      </c>
      <c r="J128" s="298">
        <f t="shared" si="19"/>
        <v>478.8</v>
      </c>
      <c r="K128" s="298">
        <f t="shared" si="20"/>
        <v>611.80000000000007</v>
      </c>
      <c r="L128" s="290" t="str">
        <f t="shared" si="32"/>
        <v/>
      </c>
      <c r="M128" s="290">
        <f t="shared" si="32"/>
        <v>319.20000000000005</v>
      </c>
      <c r="N128" s="290">
        <f t="shared" si="32"/>
        <v>399</v>
      </c>
      <c r="O128" s="290">
        <f t="shared" si="32"/>
        <v>478.8</v>
      </c>
      <c r="P128" s="290">
        <f t="shared" si="32"/>
        <v>558.6</v>
      </c>
      <c r="Q128" s="290" t="str">
        <f t="shared" si="32"/>
        <v/>
      </c>
      <c r="R128" s="298" t="str">
        <f>Input!I129</f>
        <v>772x980x1106</v>
      </c>
      <c r="S128" s="298" t="str">
        <f>Input!J129</f>
        <v>1120</v>
      </c>
      <c r="T128" s="298" t="str">
        <f>Input!K129</f>
        <v>355</v>
      </c>
      <c r="U128" s="298" t="str">
        <f>Input!L129</f>
        <v>70</v>
      </c>
      <c r="V128" s="4" t="str">
        <f>IF(Input!$M129=1,"Spec.","")&amp;IF(Input!$O129=1, "00","")&amp;IF(Input!$P129=1, "/0","")&amp;IF(Input!$Q129=1, "/1","")&amp;IF(Input!$R129=1, "/2","")&amp;IF(Input!$S129=1, "/3","")&amp;IF(Input!$T129=1, "/4","")&amp;IF(Input!$U129=1, "/5","")</f>
        <v>/0/1</v>
      </c>
      <c r="W128" s="4" t="str">
        <f>IF(Input!$V129=1,"Spec.","")&amp;IF(Input!$W129=1, "/21","")&amp;IF(Input!$X129=1, "/18","")&amp;IF(Input!$Y129=1, "/16","")&amp;IF(Input!$Z129=1, "/14","")&amp;IF(Input!$AA129=1, "/11,5","")&amp;IF(Input!$AB129=1, "/10","")&amp;IF(Input!$AB129=1,"/7,5","")</f>
        <v>/18/16/14</v>
      </c>
      <c r="X128" s="291" t="str">
        <f t="shared" si="21"/>
        <v>0/1</v>
      </c>
      <c r="Y128" s="4" t="str">
        <f t="shared" si="22"/>
        <v>18/16/14</v>
      </c>
      <c r="Z128" s="4" t="str">
        <f>IF(Input!$M129=1,"Special match","")&amp;IF(Input!$N129=1, "/Without","")&amp;IF(Input!$O129=1, "/SAE-00","")&amp;IF(Input!$P129=1, "/SAE-0","")&amp;IF(Input!$Q129=1, "/SAE-1","")&amp;IF(Input!$R129=1, "/SAE-2","")&amp;IF(Input!$S129=1, "/SAE-3","")&amp;IF(Input!$T129=1, "/SAE-4","")&amp;IF(Input!$U129=1, "/SAE-5","")</f>
        <v>/Without/SAE-0/SAE-1</v>
      </c>
      <c r="AA128" s="4" t="str">
        <f>IF(Input!$V129=1,"Special match","")&amp;IF(Input!$W129=1, "/21 ","")&amp;IF(Input!$X129=1, "/18 ","")&amp;IF(Input!$Y129=1, "/16 ","")&amp;IF(Input!$Z129=1, "/14 ","")&amp;IF(Input!$AA129=1, "/11,5 ","")&amp;IF(Input!$AB129=1, "/10 ","")&amp;IF(Input!$AB129=1, "/7,5","")</f>
        <v xml:space="preserve">/18 /16 /14 </v>
      </c>
      <c r="AB128" s="4" t="str">
        <f>IF(Input!$AD129=1,"Rubber wheel coupling","")&amp;IF(Input!$AE129=1, "/Rubber block drive, with alu. ring","")&amp;IF(Input!$AF129=1, "/(High) flexible coupling","")</f>
        <v>/Rubber block drive, with alu. ring/(High) flexible coupling</v>
      </c>
      <c r="AC128" s="4" t="str">
        <f>IF(Input!$AG129=1,"Mechanical-joint clutch","")&amp;IF(Input!$AH129=1, "/ Mechanical","")&amp;IF(Input!$AI129=1, "/ Electrical","")&amp;IF(Input!$AJ129=1, "/ Pneumatical","")</f>
        <v>/ Mechanical/ Electrical</v>
      </c>
      <c r="AD128" s="291" t="str">
        <f t="shared" si="23"/>
        <v>Without/SAE-0/SAE-1</v>
      </c>
      <c r="AE128" s="4" t="str">
        <f t="shared" si="24"/>
        <v>18 /16 /14  inch</v>
      </c>
      <c r="AF128" s="4" t="str">
        <f t="shared" si="25"/>
        <v>Rubber block drive, with alu. ring/(High) flexible coupling</v>
      </c>
      <c r="AG128" s="4" t="str">
        <f t="shared" si="26"/>
        <v xml:space="preserve"> Mechanical/ Electrical</v>
      </c>
      <c r="AH128" s="4" t="str">
        <f>IF(Input!AK129=1,"Available","Not available")</f>
        <v>Not available</v>
      </c>
      <c r="AI128" s="4" t="str">
        <f>IF(Input!AL129="","",Input!AL129)</f>
        <v>Note: If using flexible couping, rate will rise 8%</v>
      </c>
    </row>
    <row r="129" spans="1:35" x14ac:dyDescent="0.25">
      <c r="A129" s="4" t="str">
        <f>VLOOKUP(Input!A130, Variabelen!$A$2:$B$7,2,FALSE)</f>
        <v>MEDIUM/HEAVY DUTY GEARBOX</v>
      </c>
      <c r="B129" s="284" t="str">
        <f>Input!B130</f>
        <v>HC400</v>
      </c>
      <c r="C129" s="4" t="str">
        <f>IF(Input!C130="","",Input!C130)</f>
        <v/>
      </c>
      <c r="D129" s="297">
        <f>Input!F130</f>
        <v>1.5</v>
      </c>
      <c r="E129" s="298" t="str">
        <f>Input!G130</f>
        <v>0,41</v>
      </c>
      <c r="F129" s="4">
        <f>Input!D130</f>
        <v>1000</v>
      </c>
      <c r="G129" s="298">
        <f>Input!E130</f>
        <v>1800</v>
      </c>
      <c r="H129" s="298" t="str">
        <f t="shared" si="17"/>
        <v>1000-1800</v>
      </c>
      <c r="I129" s="298">
        <f t="shared" si="18"/>
        <v>1800</v>
      </c>
      <c r="J129" s="298">
        <f t="shared" si="19"/>
        <v>738</v>
      </c>
      <c r="K129" s="298">
        <f t="shared" si="20"/>
        <v>738</v>
      </c>
      <c r="L129" s="290" t="str">
        <f t="shared" si="32"/>
        <v/>
      </c>
      <c r="M129" s="290">
        <f t="shared" si="32"/>
        <v>491.99999999999994</v>
      </c>
      <c r="N129" s="290">
        <f t="shared" si="32"/>
        <v>615</v>
      </c>
      <c r="O129" s="290">
        <f t="shared" si="32"/>
        <v>738</v>
      </c>
      <c r="P129" s="290" t="str">
        <f t="shared" si="32"/>
        <v/>
      </c>
      <c r="Q129" s="290" t="str">
        <f t="shared" si="32"/>
        <v/>
      </c>
      <c r="R129" s="298" t="str">
        <f>Input!I130</f>
        <v>843X950X890</v>
      </c>
      <c r="S129" s="298" t="str">
        <f>Input!J130</f>
        <v>820</v>
      </c>
      <c r="T129" s="298" t="str">
        <f>Input!K130</f>
        <v>264</v>
      </c>
      <c r="U129" s="298" t="str">
        <f>Input!L130</f>
        <v>82</v>
      </c>
      <c r="V129" s="4" t="str">
        <f>IF(Input!$M130=1,"Spec.","")&amp;IF(Input!$O130=1, "00","")&amp;IF(Input!$P130=1, "/0","")&amp;IF(Input!$Q130=1, "/1","")&amp;IF(Input!$R130=1, "/2","")&amp;IF(Input!$S130=1, "/3","")&amp;IF(Input!$T130=1, "/4","")&amp;IF(Input!$U130=1, "/5","")</f>
        <v>/0/1</v>
      </c>
      <c r="W129" s="4" t="str">
        <f>IF(Input!$V130=1,"Spec.","")&amp;IF(Input!$W130=1, "/21","")&amp;IF(Input!$X130=1, "/18","")&amp;IF(Input!$Y130=1, "/16","")&amp;IF(Input!$Z130=1, "/14","")&amp;IF(Input!$AA130=1, "/11,5","")&amp;IF(Input!$AB130=1, "/10","")&amp;IF(Input!$AB130=1,"/7,5","")</f>
        <v>/18/16/14</v>
      </c>
      <c r="X129" s="291" t="str">
        <f t="shared" si="21"/>
        <v>0/1</v>
      </c>
      <c r="Y129" s="4" t="str">
        <f t="shared" si="22"/>
        <v>18/16/14</v>
      </c>
      <c r="Z129" s="4" t="str">
        <f>IF(Input!$M130=1,"Special match","")&amp;IF(Input!$N130=1, "/Without","")&amp;IF(Input!$O130=1, "/SAE-00","")&amp;IF(Input!$P130=1, "/SAE-0","")&amp;IF(Input!$Q130=1, "/SAE-1","")&amp;IF(Input!$R130=1, "/SAE-2","")&amp;IF(Input!$S130=1, "/SAE-3","")&amp;IF(Input!$T130=1, "/SAE-4","")&amp;IF(Input!$U130=1, "/SAE-5","")</f>
        <v>/Without/SAE-0/SAE-1</v>
      </c>
      <c r="AA129" s="4" t="str">
        <f>IF(Input!$V130=1,"Special match","")&amp;IF(Input!$W130=1, "/21 ","")&amp;IF(Input!$X130=1, "/18 ","")&amp;IF(Input!$Y130=1, "/16 ","")&amp;IF(Input!$Z130=1, "/14 ","")&amp;IF(Input!$AA130=1, "/11,5 ","")&amp;IF(Input!$AB130=1, "/10 ","")&amp;IF(Input!$AB130=1, "/7,5","")</f>
        <v xml:space="preserve">/18 /16 /14 </v>
      </c>
      <c r="AB129" s="4" t="str">
        <f>IF(Input!$AD130=1,"Rubber wheel coupling","")&amp;IF(Input!$AE130=1, "/Rubber block drive, with alu. ring","")&amp;IF(Input!$AF130=1, "/(High) flexible coupling","")</f>
        <v>/Rubber block drive, with alu. ring/(High) flexible coupling</v>
      </c>
      <c r="AC129" s="4" t="str">
        <f>IF(Input!$AG130=1,"Mechanical-joint clutch","")&amp;IF(Input!$AH130=1, "/ Mechanical","")&amp;IF(Input!$AI130=1, "/ Electrical","")&amp;IF(Input!$AJ130=1, "/ Pneumatical","")</f>
        <v>/ Mechanical/ Electrical</v>
      </c>
      <c r="AD129" s="291" t="str">
        <f t="shared" si="23"/>
        <v>Without/SAE-0/SAE-1</v>
      </c>
      <c r="AE129" s="4" t="str">
        <f t="shared" si="24"/>
        <v>18 /16 /14  inch</v>
      </c>
      <c r="AF129" s="4" t="str">
        <f t="shared" si="25"/>
        <v>Rubber block drive, with alu. ring/(High) flexible coupling</v>
      </c>
      <c r="AG129" s="4" t="str">
        <f t="shared" si="26"/>
        <v xml:space="preserve"> Mechanical/ Electrical</v>
      </c>
      <c r="AH129" s="4" t="str">
        <f>IF(Input!AK130=1,"Available","Not available")</f>
        <v>Not available</v>
      </c>
      <c r="AI129" s="4" t="str">
        <f>IF(Input!AL130="","",Input!AL130)</f>
        <v/>
      </c>
    </row>
    <row r="130" spans="1:35" x14ac:dyDescent="0.25">
      <c r="A130" s="4" t="str">
        <f>VLOOKUP(Input!A131, Variabelen!$A$2:$B$7,2,FALSE)</f>
        <v>MEDIUM/HEAVY DUTY GEARBOX</v>
      </c>
      <c r="B130" s="284" t="str">
        <f>Input!B131</f>
        <v>HC400</v>
      </c>
      <c r="C130" s="4" t="str">
        <f>IF(Input!C131="","",Input!C131)</f>
        <v/>
      </c>
      <c r="D130" s="297">
        <f>Input!F131</f>
        <v>1.77</v>
      </c>
      <c r="E130" s="298" t="str">
        <f>Input!G131</f>
        <v>0,41</v>
      </c>
      <c r="F130" s="4">
        <f>Input!D131</f>
        <v>1000</v>
      </c>
      <c r="G130" s="298">
        <f>Input!E131</f>
        <v>1800</v>
      </c>
      <c r="H130" s="298" t="str">
        <f t="shared" si="17"/>
        <v>1000-1800</v>
      </c>
      <c r="I130" s="298">
        <f t="shared" si="18"/>
        <v>1800</v>
      </c>
      <c r="J130" s="298">
        <f t="shared" si="19"/>
        <v>738</v>
      </c>
      <c r="K130" s="298">
        <f t="shared" si="20"/>
        <v>738</v>
      </c>
      <c r="L130" s="290" t="str">
        <f t="shared" si="32"/>
        <v/>
      </c>
      <c r="M130" s="290">
        <f t="shared" si="32"/>
        <v>491.99999999999994</v>
      </c>
      <c r="N130" s="290">
        <f t="shared" si="32"/>
        <v>615</v>
      </c>
      <c r="O130" s="290">
        <f t="shared" si="32"/>
        <v>738</v>
      </c>
      <c r="P130" s="290" t="str">
        <f t="shared" si="32"/>
        <v/>
      </c>
      <c r="Q130" s="290" t="str">
        <f t="shared" si="32"/>
        <v/>
      </c>
      <c r="R130" s="298" t="str">
        <f>Input!I131</f>
        <v>843X950X890</v>
      </c>
      <c r="S130" s="298" t="str">
        <f>Input!J131</f>
        <v>820</v>
      </c>
      <c r="T130" s="298" t="str">
        <f>Input!K131</f>
        <v>264</v>
      </c>
      <c r="U130" s="298" t="str">
        <f>Input!L131</f>
        <v>82</v>
      </c>
      <c r="V130" s="4" t="str">
        <f>IF(Input!$M131=1,"Spec.","")&amp;IF(Input!$O131=1, "00","")&amp;IF(Input!$P131=1, "/0","")&amp;IF(Input!$Q131=1, "/1","")&amp;IF(Input!$R131=1, "/2","")&amp;IF(Input!$S131=1, "/3","")&amp;IF(Input!$T131=1, "/4","")&amp;IF(Input!$U131=1, "/5","")</f>
        <v>/0/1</v>
      </c>
      <c r="W130" s="4" t="str">
        <f>IF(Input!$V131=1,"Spec.","")&amp;IF(Input!$W131=1, "/21","")&amp;IF(Input!$X131=1, "/18","")&amp;IF(Input!$Y131=1, "/16","")&amp;IF(Input!$Z131=1, "/14","")&amp;IF(Input!$AA131=1, "/11,5","")&amp;IF(Input!$AB131=1, "/10","")&amp;IF(Input!$AB131=1,"/7,5","")</f>
        <v>/18/16/14</v>
      </c>
      <c r="X130" s="291" t="str">
        <f t="shared" si="21"/>
        <v>0/1</v>
      </c>
      <c r="Y130" s="4" t="str">
        <f t="shared" si="22"/>
        <v>18/16/14</v>
      </c>
      <c r="Z130" s="4" t="str">
        <f>IF(Input!$M131=1,"Special match","")&amp;IF(Input!$N131=1, "/Without","")&amp;IF(Input!$O131=1, "/SAE-00","")&amp;IF(Input!$P131=1, "/SAE-0","")&amp;IF(Input!$Q131=1, "/SAE-1","")&amp;IF(Input!$R131=1, "/SAE-2","")&amp;IF(Input!$S131=1, "/SAE-3","")&amp;IF(Input!$T131=1, "/SAE-4","")&amp;IF(Input!$U131=1, "/SAE-5","")</f>
        <v>/Without/SAE-0/SAE-1</v>
      </c>
      <c r="AA130" s="4" t="str">
        <f>IF(Input!$V131=1,"Special match","")&amp;IF(Input!$W131=1, "/21 ","")&amp;IF(Input!$X131=1, "/18 ","")&amp;IF(Input!$Y131=1, "/16 ","")&amp;IF(Input!$Z131=1, "/14 ","")&amp;IF(Input!$AA131=1, "/11,5 ","")&amp;IF(Input!$AB131=1, "/10 ","")&amp;IF(Input!$AB131=1, "/7,5","")</f>
        <v xml:space="preserve">/18 /16 /14 </v>
      </c>
      <c r="AB130" s="4" t="str">
        <f>IF(Input!$AD131=1,"Rubber wheel coupling","")&amp;IF(Input!$AE131=1, "/Rubber block drive, with alu. ring","")&amp;IF(Input!$AF131=1, "/(High) flexible coupling","")</f>
        <v>/Rubber block drive, with alu. ring/(High) flexible coupling</v>
      </c>
      <c r="AC130" s="4" t="str">
        <f>IF(Input!$AG131=1,"Mechanical-joint clutch","")&amp;IF(Input!$AH131=1, "/ Mechanical","")&amp;IF(Input!$AI131=1, "/ Electrical","")&amp;IF(Input!$AJ131=1, "/ Pneumatical","")</f>
        <v>/ Mechanical/ Electrical</v>
      </c>
      <c r="AD130" s="291" t="str">
        <f t="shared" si="23"/>
        <v>Without/SAE-0/SAE-1</v>
      </c>
      <c r="AE130" s="4" t="str">
        <f t="shared" si="24"/>
        <v>18 /16 /14  inch</v>
      </c>
      <c r="AF130" s="4" t="str">
        <f t="shared" si="25"/>
        <v>Rubber block drive, with alu. ring/(High) flexible coupling</v>
      </c>
      <c r="AG130" s="4" t="str">
        <f t="shared" si="26"/>
        <v xml:space="preserve"> Mechanical/ Electrical</v>
      </c>
      <c r="AH130" s="4" t="str">
        <f>IF(Input!AK131=1,"Available","Not available")</f>
        <v>Not available</v>
      </c>
      <c r="AI130" s="4" t="str">
        <f>IF(Input!AL131="","",Input!AL131)</f>
        <v/>
      </c>
    </row>
    <row r="131" spans="1:35" x14ac:dyDescent="0.25">
      <c r="A131" s="4" t="str">
        <f>VLOOKUP(Input!A132, Variabelen!$A$2:$B$7,2,FALSE)</f>
        <v>MEDIUM/HEAVY DUTY GEARBOX</v>
      </c>
      <c r="B131" s="284" t="str">
        <f>Input!B132</f>
        <v>HC400</v>
      </c>
      <c r="C131" s="4" t="str">
        <f>IF(Input!C132="","",Input!C132)</f>
        <v/>
      </c>
      <c r="D131" s="297">
        <f>Input!F132</f>
        <v>2.04</v>
      </c>
      <c r="E131" s="298" t="str">
        <f>Input!G132</f>
        <v>0,41</v>
      </c>
      <c r="F131" s="4">
        <f>Input!D132</f>
        <v>1000</v>
      </c>
      <c r="G131" s="298">
        <f>Input!E132</f>
        <v>1800</v>
      </c>
      <c r="H131" s="298" t="str">
        <f t="shared" ref="H131:H194" si="33">F131&amp;"-"&amp;G131</f>
        <v>1000-1800</v>
      </c>
      <c r="I131" s="298">
        <f t="shared" ref="I131:I194" si="34">IF(AND(F131&lt;=1800,G131&gt;=1800),1800,1000)</f>
        <v>1800</v>
      </c>
      <c r="J131" s="298">
        <f t="shared" ref="J131:J194" si="35">E131*I131</f>
        <v>738</v>
      </c>
      <c r="K131" s="298">
        <f t="shared" ref="K131:K194" si="36">E131*G131</f>
        <v>738</v>
      </c>
      <c r="L131" s="290" t="str">
        <f t="shared" si="32"/>
        <v/>
      </c>
      <c r="M131" s="290">
        <f t="shared" si="32"/>
        <v>491.99999999999994</v>
      </c>
      <c r="N131" s="290">
        <f t="shared" si="32"/>
        <v>615</v>
      </c>
      <c r="O131" s="290">
        <f t="shared" si="32"/>
        <v>738</v>
      </c>
      <c r="P131" s="290" t="str">
        <f t="shared" si="32"/>
        <v/>
      </c>
      <c r="Q131" s="290" t="str">
        <f t="shared" si="32"/>
        <v/>
      </c>
      <c r="R131" s="298" t="str">
        <f>Input!I132</f>
        <v>843X950X890</v>
      </c>
      <c r="S131" s="298" t="str">
        <f>Input!J132</f>
        <v>820</v>
      </c>
      <c r="T131" s="298" t="str">
        <f>Input!K132</f>
        <v>264</v>
      </c>
      <c r="U131" s="298" t="str">
        <f>Input!L132</f>
        <v>82</v>
      </c>
      <c r="V131" s="4" t="str">
        <f>IF(Input!$M132=1,"Spec.","")&amp;IF(Input!$O132=1, "00","")&amp;IF(Input!$P132=1, "/0","")&amp;IF(Input!$Q132=1, "/1","")&amp;IF(Input!$R132=1, "/2","")&amp;IF(Input!$S132=1, "/3","")&amp;IF(Input!$T132=1, "/4","")&amp;IF(Input!$U132=1, "/5","")</f>
        <v>/0/1</v>
      </c>
      <c r="W131" s="4" t="str">
        <f>IF(Input!$V132=1,"Spec.","")&amp;IF(Input!$W132=1, "/21","")&amp;IF(Input!$X132=1, "/18","")&amp;IF(Input!$Y132=1, "/16","")&amp;IF(Input!$Z132=1, "/14","")&amp;IF(Input!$AA132=1, "/11,5","")&amp;IF(Input!$AB132=1, "/10","")&amp;IF(Input!$AB132=1,"/7,5","")</f>
        <v>/18/16/14</v>
      </c>
      <c r="X131" s="291" t="str">
        <f t="shared" ref="X131:X194" si="37">SUBSTITUTE($V131,"/","",1)</f>
        <v>0/1</v>
      </c>
      <c r="Y131" s="4" t="str">
        <f t="shared" ref="Y131:Y194" si="38">SUBSTITUTE($W131,"/","",1)</f>
        <v>18/16/14</v>
      </c>
      <c r="Z131" s="4" t="str">
        <f>IF(Input!$M132=1,"Special match","")&amp;IF(Input!$N132=1, "/Without","")&amp;IF(Input!$O132=1, "/SAE-00","")&amp;IF(Input!$P132=1, "/SAE-0","")&amp;IF(Input!$Q132=1, "/SAE-1","")&amp;IF(Input!$R132=1, "/SAE-2","")&amp;IF(Input!$S132=1, "/SAE-3","")&amp;IF(Input!$T132=1, "/SAE-4","")&amp;IF(Input!$U132=1, "/SAE-5","")</f>
        <v>/Without/SAE-0/SAE-1</v>
      </c>
      <c r="AA131" s="4" t="str">
        <f>IF(Input!$V132=1,"Special match","")&amp;IF(Input!$W132=1, "/21 ","")&amp;IF(Input!$X132=1, "/18 ","")&amp;IF(Input!$Y132=1, "/16 ","")&amp;IF(Input!$Z132=1, "/14 ","")&amp;IF(Input!$AA132=1, "/11,5 ","")&amp;IF(Input!$AB132=1, "/10 ","")&amp;IF(Input!$AB132=1, "/7,5","")</f>
        <v xml:space="preserve">/18 /16 /14 </v>
      </c>
      <c r="AB131" s="4" t="str">
        <f>IF(Input!$AD132=1,"Rubber wheel coupling","")&amp;IF(Input!$AE132=1, "/Rubber block drive, with alu. ring","")&amp;IF(Input!$AF132=1, "/(High) flexible coupling","")</f>
        <v>/Rubber block drive, with alu. ring/(High) flexible coupling</v>
      </c>
      <c r="AC131" s="4" t="str">
        <f>IF(Input!$AG132=1,"Mechanical-joint clutch","")&amp;IF(Input!$AH132=1, "/ Mechanical","")&amp;IF(Input!$AI132=1, "/ Electrical","")&amp;IF(Input!$AJ132=1, "/ Pneumatical","")</f>
        <v>/ Mechanical/ Electrical</v>
      </c>
      <c r="AD131" s="291" t="str">
        <f t="shared" ref="AD131:AD194" si="39">SUBSTITUTE($Z131,"/","",1)</f>
        <v>Without/SAE-0/SAE-1</v>
      </c>
      <c r="AE131" s="4" t="str">
        <f t="shared" ref="AE131:AE194" si="40">SUBSTITUTE($AA131,"/","",1)&amp;" inch"</f>
        <v>18 /16 /14  inch</v>
      </c>
      <c r="AF131" s="4" t="str">
        <f t="shared" ref="AF131:AF194" si="41">SUBSTITUTE($AB131,"/","",1)</f>
        <v>Rubber block drive, with alu. ring/(High) flexible coupling</v>
      </c>
      <c r="AG131" s="4" t="str">
        <f t="shared" ref="AG131:AG194" si="42">SUBSTITUTE($AC131,"/","",1)</f>
        <v xml:space="preserve"> Mechanical/ Electrical</v>
      </c>
      <c r="AH131" s="4" t="str">
        <f>IF(Input!AK132=1,"Available","Not available")</f>
        <v>Not available</v>
      </c>
      <c r="AI131" s="4" t="str">
        <f>IF(Input!AL132="","",Input!AL132)</f>
        <v/>
      </c>
    </row>
    <row r="132" spans="1:35" x14ac:dyDescent="0.25">
      <c r="A132" s="4" t="str">
        <f>VLOOKUP(Input!A133, Variabelen!$A$2:$B$7,2,FALSE)</f>
        <v>MEDIUM/HEAVY DUTY GEARBOX</v>
      </c>
      <c r="B132" s="284" t="str">
        <f>Input!B133</f>
        <v>HC400</v>
      </c>
      <c r="C132" s="4" t="str">
        <f>IF(Input!C133="","",Input!C133)</f>
        <v/>
      </c>
      <c r="D132" s="297">
        <f>Input!F133</f>
        <v>2.5</v>
      </c>
      <c r="E132" s="298" t="str">
        <f>Input!G133</f>
        <v>0,41</v>
      </c>
      <c r="F132" s="4">
        <f>Input!D133</f>
        <v>1000</v>
      </c>
      <c r="G132" s="298">
        <f>Input!E133</f>
        <v>1800</v>
      </c>
      <c r="H132" s="298" t="str">
        <f t="shared" si="33"/>
        <v>1000-1800</v>
      </c>
      <c r="I132" s="298">
        <f t="shared" si="34"/>
        <v>1800</v>
      </c>
      <c r="J132" s="298">
        <f t="shared" si="35"/>
        <v>738</v>
      </c>
      <c r="K132" s="298">
        <f t="shared" si="36"/>
        <v>738</v>
      </c>
      <c r="L132" s="290" t="str">
        <f t="shared" ref="L132:Q141" si="43">IF(AND(L$1&gt;=$F132,L$1&lt;=$G132),L$1*$E132,"")</f>
        <v/>
      </c>
      <c r="M132" s="290">
        <f t="shared" si="43"/>
        <v>491.99999999999994</v>
      </c>
      <c r="N132" s="290">
        <f t="shared" si="43"/>
        <v>615</v>
      </c>
      <c r="O132" s="290">
        <f t="shared" si="43"/>
        <v>738</v>
      </c>
      <c r="P132" s="290" t="str">
        <f t="shared" si="43"/>
        <v/>
      </c>
      <c r="Q132" s="290" t="str">
        <f t="shared" si="43"/>
        <v/>
      </c>
      <c r="R132" s="298" t="str">
        <f>Input!I133</f>
        <v>843X950X890</v>
      </c>
      <c r="S132" s="298" t="str">
        <f>Input!J133</f>
        <v>820</v>
      </c>
      <c r="T132" s="298" t="str">
        <f>Input!K133</f>
        <v>264</v>
      </c>
      <c r="U132" s="298" t="str">
        <f>Input!L133</f>
        <v>82</v>
      </c>
      <c r="V132" s="4" t="str">
        <f>IF(Input!$M133=1,"Spec.","")&amp;IF(Input!$O133=1, "00","")&amp;IF(Input!$P133=1, "/0","")&amp;IF(Input!$Q133=1, "/1","")&amp;IF(Input!$R133=1, "/2","")&amp;IF(Input!$S133=1, "/3","")&amp;IF(Input!$T133=1, "/4","")&amp;IF(Input!$U133=1, "/5","")</f>
        <v>/0/1</v>
      </c>
      <c r="W132" s="4" t="str">
        <f>IF(Input!$V133=1,"Spec.","")&amp;IF(Input!$W133=1, "/21","")&amp;IF(Input!$X133=1, "/18","")&amp;IF(Input!$Y133=1, "/16","")&amp;IF(Input!$Z133=1, "/14","")&amp;IF(Input!$AA133=1, "/11,5","")&amp;IF(Input!$AB133=1, "/10","")&amp;IF(Input!$AB133=1,"/7,5","")</f>
        <v>/18/16/14</v>
      </c>
      <c r="X132" s="291" t="str">
        <f t="shared" si="37"/>
        <v>0/1</v>
      </c>
      <c r="Y132" s="4" t="str">
        <f t="shared" si="38"/>
        <v>18/16/14</v>
      </c>
      <c r="Z132" s="4" t="str">
        <f>IF(Input!$M133=1,"Special match","")&amp;IF(Input!$N133=1, "/Without","")&amp;IF(Input!$O133=1, "/SAE-00","")&amp;IF(Input!$P133=1, "/SAE-0","")&amp;IF(Input!$Q133=1, "/SAE-1","")&amp;IF(Input!$R133=1, "/SAE-2","")&amp;IF(Input!$S133=1, "/SAE-3","")&amp;IF(Input!$T133=1, "/SAE-4","")&amp;IF(Input!$U133=1, "/SAE-5","")</f>
        <v>/Without/SAE-0/SAE-1</v>
      </c>
      <c r="AA132" s="4" t="str">
        <f>IF(Input!$V133=1,"Special match","")&amp;IF(Input!$W133=1, "/21 ","")&amp;IF(Input!$X133=1, "/18 ","")&amp;IF(Input!$Y133=1, "/16 ","")&amp;IF(Input!$Z133=1, "/14 ","")&amp;IF(Input!$AA133=1, "/11,5 ","")&amp;IF(Input!$AB133=1, "/10 ","")&amp;IF(Input!$AB133=1, "/7,5","")</f>
        <v xml:space="preserve">/18 /16 /14 </v>
      </c>
      <c r="AB132" s="4" t="str">
        <f>IF(Input!$AD133=1,"Rubber wheel coupling","")&amp;IF(Input!$AE133=1, "/Rubber block drive, with alu. ring","")&amp;IF(Input!$AF133=1, "/(High) flexible coupling","")</f>
        <v>/Rubber block drive, with alu. ring/(High) flexible coupling</v>
      </c>
      <c r="AC132" s="4" t="str">
        <f>IF(Input!$AG133=1,"Mechanical-joint clutch","")&amp;IF(Input!$AH133=1, "/ Mechanical","")&amp;IF(Input!$AI133=1, "/ Electrical","")&amp;IF(Input!$AJ133=1, "/ Pneumatical","")</f>
        <v>/ Mechanical/ Electrical</v>
      </c>
      <c r="AD132" s="291" t="str">
        <f t="shared" si="39"/>
        <v>Without/SAE-0/SAE-1</v>
      </c>
      <c r="AE132" s="4" t="str">
        <f t="shared" si="40"/>
        <v>18 /16 /14  inch</v>
      </c>
      <c r="AF132" s="4" t="str">
        <f t="shared" si="41"/>
        <v>Rubber block drive, with alu. ring/(High) flexible coupling</v>
      </c>
      <c r="AG132" s="4" t="str">
        <f t="shared" si="42"/>
        <v xml:space="preserve"> Mechanical/ Electrical</v>
      </c>
      <c r="AH132" s="4" t="str">
        <f>IF(Input!AK133=1,"Available","Not available")</f>
        <v>Not available</v>
      </c>
      <c r="AI132" s="4" t="str">
        <f>IF(Input!AL133="","",Input!AL133)</f>
        <v/>
      </c>
    </row>
    <row r="133" spans="1:35" x14ac:dyDescent="0.25">
      <c r="A133" s="4" t="str">
        <f>VLOOKUP(Input!A134, Variabelen!$A$2:$B$7,2,FALSE)</f>
        <v>MEDIUM/HEAVY DUTY GEARBOX</v>
      </c>
      <c r="B133" s="284" t="str">
        <f>Input!B134</f>
        <v>HC400</v>
      </c>
      <c r="C133" s="4" t="str">
        <f>IF(Input!C134="","",Input!C134)</f>
        <v/>
      </c>
      <c r="D133" s="297">
        <f>Input!F134</f>
        <v>3</v>
      </c>
      <c r="E133" s="298" t="str">
        <f>Input!G134</f>
        <v>0,41</v>
      </c>
      <c r="F133" s="4">
        <f>Input!D134</f>
        <v>1000</v>
      </c>
      <c r="G133" s="298">
        <f>Input!E134</f>
        <v>1800</v>
      </c>
      <c r="H133" s="298" t="str">
        <f t="shared" si="33"/>
        <v>1000-1800</v>
      </c>
      <c r="I133" s="298">
        <f t="shared" si="34"/>
        <v>1800</v>
      </c>
      <c r="J133" s="298">
        <f t="shared" si="35"/>
        <v>738</v>
      </c>
      <c r="K133" s="298">
        <f t="shared" si="36"/>
        <v>738</v>
      </c>
      <c r="L133" s="290" t="str">
        <f t="shared" si="43"/>
        <v/>
      </c>
      <c r="M133" s="290">
        <f t="shared" si="43"/>
        <v>491.99999999999994</v>
      </c>
      <c r="N133" s="290">
        <f t="shared" si="43"/>
        <v>615</v>
      </c>
      <c r="O133" s="290">
        <f t="shared" si="43"/>
        <v>738</v>
      </c>
      <c r="P133" s="290" t="str">
        <f t="shared" si="43"/>
        <v/>
      </c>
      <c r="Q133" s="290" t="str">
        <f t="shared" si="43"/>
        <v/>
      </c>
      <c r="R133" s="298" t="str">
        <f>Input!I134</f>
        <v>843X950X890</v>
      </c>
      <c r="S133" s="298" t="str">
        <f>Input!J134</f>
        <v>820</v>
      </c>
      <c r="T133" s="298" t="str">
        <f>Input!K134</f>
        <v>264</v>
      </c>
      <c r="U133" s="298" t="str">
        <f>Input!L134</f>
        <v>82</v>
      </c>
      <c r="V133" s="4" t="str">
        <f>IF(Input!$M134=1,"Spec.","")&amp;IF(Input!$O134=1, "00","")&amp;IF(Input!$P134=1, "/0","")&amp;IF(Input!$Q134=1, "/1","")&amp;IF(Input!$R134=1, "/2","")&amp;IF(Input!$S134=1, "/3","")&amp;IF(Input!$T134=1, "/4","")&amp;IF(Input!$U134=1, "/5","")</f>
        <v>/0/1</v>
      </c>
      <c r="W133" s="4" t="str">
        <f>IF(Input!$V134=1,"Spec.","")&amp;IF(Input!$W134=1, "/21","")&amp;IF(Input!$X134=1, "/18","")&amp;IF(Input!$Y134=1, "/16","")&amp;IF(Input!$Z134=1, "/14","")&amp;IF(Input!$AA134=1, "/11,5","")&amp;IF(Input!$AB134=1, "/10","")&amp;IF(Input!$AB134=1,"/7,5","")</f>
        <v>/18/16/14</v>
      </c>
      <c r="X133" s="291" t="str">
        <f t="shared" si="37"/>
        <v>0/1</v>
      </c>
      <c r="Y133" s="4" t="str">
        <f t="shared" si="38"/>
        <v>18/16/14</v>
      </c>
      <c r="Z133" s="4" t="str">
        <f>IF(Input!$M134=1,"Special match","")&amp;IF(Input!$N134=1, "/Without","")&amp;IF(Input!$O134=1, "/SAE-00","")&amp;IF(Input!$P134=1, "/SAE-0","")&amp;IF(Input!$Q134=1, "/SAE-1","")&amp;IF(Input!$R134=1, "/SAE-2","")&amp;IF(Input!$S134=1, "/SAE-3","")&amp;IF(Input!$T134=1, "/SAE-4","")&amp;IF(Input!$U134=1, "/SAE-5","")</f>
        <v>/Without/SAE-0/SAE-1</v>
      </c>
      <c r="AA133" s="4" t="str">
        <f>IF(Input!$V134=1,"Special match","")&amp;IF(Input!$W134=1, "/21 ","")&amp;IF(Input!$X134=1, "/18 ","")&amp;IF(Input!$Y134=1, "/16 ","")&amp;IF(Input!$Z134=1, "/14 ","")&amp;IF(Input!$AA134=1, "/11,5 ","")&amp;IF(Input!$AB134=1, "/10 ","")&amp;IF(Input!$AB134=1, "/7,5","")</f>
        <v xml:space="preserve">/18 /16 /14 </v>
      </c>
      <c r="AB133" s="4" t="str">
        <f>IF(Input!$AD134=1,"Rubber wheel coupling","")&amp;IF(Input!$AE134=1, "/Rubber block drive, with alu. ring","")&amp;IF(Input!$AF134=1, "/(High) flexible coupling","")</f>
        <v>/Rubber block drive, with alu. ring/(High) flexible coupling</v>
      </c>
      <c r="AC133" s="4" t="str">
        <f>IF(Input!$AG134=1,"Mechanical-joint clutch","")&amp;IF(Input!$AH134=1, "/ Mechanical","")&amp;IF(Input!$AI134=1, "/ Electrical","")&amp;IF(Input!$AJ134=1, "/ Pneumatical","")</f>
        <v>/ Mechanical/ Electrical</v>
      </c>
      <c r="AD133" s="291" t="str">
        <f t="shared" si="39"/>
        <v>Without/SAE-0/SAE-1</v>
      </c>
      <c r="AE133" s="4" t="str">
        <f t="shared" si="40"/>
        <v>18 /16 /14  inch</v>
      </c>
      <c r="AF133" s="4" t="str">
        <f t="shared" si="41"/>
        <v>Rubber block drive, with alu. ring/(High) flexible coupling</v>
      </c>
      <c r="AG133" s="4" t="str">
        <f t="shared" si="42"/>
        <v xml:space="preserve"> Mechanical/ Electrical</v>
      </c>
      <c r="AH133" s="4" t="str">
        <f>IF(Input!AK134=1,"Available","Not available")</f>
        <v>Not available</v>
      </c>
      <c r="AI133" s="4" t="str">
        <f>IF(Input!AL134="","",Input!AL134)</f>
        <v/>
      </c>
    </row>
    <row r="134" spans="1:35" x14ac:dyDescent="0.25">
      <c r="A134" s="4" t="str">
        <f>VLOOKUP(Input!A135, Variabelen!$A$2:$B$7,2,FALSE)</f>
        <v>MEDIUM/HEAVY DUTY GEARBOX</v>
      </c>
      <c r="B134" s="284" t="str">
        <f>Input!B135</f>
        <v>HC400</v>
      </c>
      <c r="C134" s="4" t="str">
        <f>IF(Input!C135="","",Input!C135)</f>
        <v/>
      </c>
      <c r="D134" s="297">
        <f>Input!F135</f>
        <v>3.25</v>
      </c>
      <c r="E134" s="298" t="str">
        <f>Input!G135</f>
        <v>0,41</v>
      </c>
      <c r="F134" s="4">
        <f>Input!D135</f>
        <v>1000</v>
      </c>
      <c r="G134" s="298">
        <f>Input!E135</f>
        <v>1800</v>
      </c>
      <c r="H134" s="298" t="str">
        <f t="shared" si="33"/>
        <v>1000-1800</v>
      </c>
      <c r="I134" s="298">
        <f t="shared" si="34"/>
        <v>1800</v>
      </c>
      <c r="J134" s="298">
        <f t="shared" si="35"/>
        <v>738</v>
      </c>
      <c r="K134" s="298">
        <f t="shared" si="36"/>
        <v>738</v>
      </c>
      <c r="L134" s="290" t="str">
        <f t="shared" si="43"/>
        <v/>
      </c>
      <c r="M134" s="290">
        <f t="shared" si="43"/>
        <v>491.99999999999994</v>
      </c>
      <c r="N134" s="290">
        <f t="shared" si="43"/>
        <v>615</v>
      </c>
      <c r="O134" s="290">
        <f t="shared" si="43"/>
        <v>738</v>
      </c>
      <c r="P134" s="290" t="str">
        <f t="shared" si="43"/>
        <v/>
      </c>
      <c r="Q134" s="290" t="str">
        <f t="shared" si="43"/>
        <v/>
      </c>
      <c r="R134" s="298" t="str">
        <f>Input!I135</f>
        <v>843X950X890</v>
      </c>
      <c r="S134" s="298" t="str">
        <f>Input!J135</f>
        <v>820</v>
      </c>
      <c r="T134" s="298" t="str">
        <f>Input!K135</f>
        <v>264</v>
      </c>
      <c r="U134" s="298" t="str">
        <f>Input!L135</f>
        <v>82</v>
      </c>
      <c r="V134" s="4" t="str">
        <f>IF(Input!$M135=1,"Spec.","")&amp;IF(Input!$O135=1, "00","")&amp;IF(Input!$P135=1, "/0","")&amp;IF(Input!$Q135=1, "/1","")&amp;IF(Input!$R135=1, "/2","")&amp;IF(Input!$S135=1, "/3","")&amp;IF(Input!$T135=1, "/4","")&amp;IF(Input!$U135=1, "/5","")</f>
        <v>/0/1</v>
      </c>
      <c r="W134" s="4" t="str">
        <f>IF(Input!$V135=1,"Spec.","")&amp;IF(Input!$W135=1, "/21","")&amp;IF(Input!$X135=1, "/18","")&amp;IF(Input!$Y135=1, "/16","")&amp;IF(Input!$Z135=1, "/14","")&amp;IF(Input!$AA135=1, "/11,5","")&amp;IF(Input!$AB135=1, "/10","")&amp;IF(Input!$AB135=1,"/7,5","")</f>
        <v>/18/16/14</v>
      </c>
      <c r="X134" s="291" t="str">
        <f t="shared" si="37"/>
        <v>0/1</v>
      </c>
      <c r="Y134" s="4" t="str">
        <f t="shared" si="38"/>
        <v>18/16/14</v>
      </c>
      <c r="Z134" s="4" t="str">
        <f>IF(Input!$M135=1,"Special match","")&amp;IF(Input!$N135=1, "/Without","")&amp;IF(Input!$O135=1, "/SAE-00","")&amp;IF(Input!$P135=1, "/SAE-0","")&amp;IF(Input!$Q135=1, "/SAE-1","")&amp;IF(Input!$R135=1, "/SAE-2","")&amp;IF(Input!$S135=1, "/SAE-3","")&amp;IF(Input!$T135=1, "/SAE-4","")&amp;IF(Input!$U135=1, "/SAE-5","")</f>
        <v>/Without/SAE-0/SAE-1</v>
      </c>
      <c r="AA134" s="4" t="str">
        <f>IF(Input!$V135=1,"Special match","")&amp;IF(Input!$W135=1, "/21 ","")&amp;IF(Input!$X135=1, "/18 ","")&amp;IF(Input!$Y135=1, "/16 ","")&amp;IF(Input!$Z135=1, "/14 ","")&amp;IF(Input!$AA135=1, "/11,5 ","")&amp;IF(Input!$AB135=1, "/10 ","")&amp;IF(Input!$AB135=1, "/7,5","")</f>
        <v xml:space="preserve">/18 /16 /14 </v>
      </c>
      <c r="AB134" s="4" t="str">
        <f>IF(Input!$AD135=1,"Rubber wheel coupling","")&amp;IF(Input!$AE135=1, "/Rubber block drive, with alu. ring","")&amp;IF(Input!$AF135=1, "/(High) flexible coupling","")</f>
        <v>/Rubber block drive, with alu. ring/(High) flexible coupling</v>
      </c>
      <c r="AC134" s="4" t="str">
        <f>IF(Input!$AG135=1,"Mechanical-joint clutch","")&amp;IF(Input!$AH135=1, "/ Mechanical","")&amp;IF(Input!$AI135=1, "/ Electrical","")&amp;IF(Input!$AJ135=1, "/ Pneumatical","")</f>
        <v>/ Mechanical/ Electrical</v>
      </c>
      <c r="AD134" s="291" t="str">
        <f t="shared" si="39"/>
        <v>Without/SAE-0/SAE-1</v>
      </c>
      <c r="AE134" s="4" t="str">
        <f t="shared" si="40"/>
        <v>18 /16 /14  inch</v>
      </c>
      <c r="AF134" s="4" t="str">
        <f t="shared" si="41"/>
        <v>Rubber block drive, with alu. ring/(High) flexible coupling</v>
      </c>
      <c r="AG134" s="4" t="str">
        <f t="shared" si="42"/>
        <v xml:space="preserve"> Mechanical/ Electrical</v>
      </c>
      <c r="AH134" s="4" t="str">
        <f>IF(Input!AK135=1,"Available","Not available")</f>
        <v>Not available</v>
      </c>
      <c r="AI134" s="4" t="str">
        <f>IF(Input!AL135="","",Input!AL135)</f>
        <v/>
      </c>
    </row>
    <row r="135" spans="1:35" x14ac:dyDescent="0.25">
      <c r="A135" s="4" t="str">
        <f>VLOOKUP(Input!A136, Variabelen!$A$2:$B$7,2,FALSE)</f>
        <v>MEDIUM/HEAVY DUTY GEARBOX</v>
      </c>
      <c r="B135" s="284" t="str">
        <f>Input!B136</f>
        <v>HC400</v>
      </c>
      <c r="C135" s="4" t="str">
        <f>IF(Input!C136="","",Input!C136)</f>
        <v/>
      </c>
      <c r="D135" s="297">
        <f>Input!F136</f>
        <v>3.38</v>
      </c>
      <c r="E135" s="298" t="str">
        <f>Input!G136</f>
        <v>0,41</v>
      </c>
      <c r="F135" s="4">
        <f>Input!D136</f>
        <v>1000</v>
      </c>
      <c r="G135" s="298">
        <f>Input!E136</f>
        <v>1800</v>
      </c>
      <c r="H135" s="298" t="str">
        <f t="shared" si="33"/>
        <v>1000-1800</v>
      </c>
      <c r="I135" s="298">
        <f t="shared" si="34"/>
        <v>1800</v>
      </c>
      <c r="J135" s="298">
        <f t="shared" si="35"/>
        <v>738</v>
      </c>
      <c r="K135" s="298">
        <f t="shared" si="36"/>
        <v>738</v>
      </c>
      <c r="L135" s="290" t="str">
        <f t="shared" si="43"/>
        <v/>
      </c>
      <c r="M135" s="290">
        <f t="shared" si="43"/>
        <v>491.99999999999994</v>
      </c>
      <c r="N135" s="290">
        <f t="shared" si="43"/>
        <v>615</v>
      </c>
      <c r="O135" s="290">
        <f t="shared" si="43"/>
        <v>738</v>
      </c>
      <c r="P135" s="290" t="str">
        <f t="shared" si="43"/>
        <v/>
      </c>
      <c r="Q135" s="290" t="str">
        <f t="shared" si="43"/>
        <v/>
      </c>
      <c r="R135" s="298" t="str">
        <f>Input!I136</f>
        <v>843X950X890</v>
      </c>
      <c r="S135" s="298" t="str">
        <f>Input!J136</f>
        <v>820</v>
      </c>
      <c r="T135" s="298" t="str">
        <f>Input!K136</f>
        <v>264</v>
      </c>
      <c r="U135" s="298" t="str">
        <f>Input!L136</f>
        <v>82</v>
      </c>
      <c r="V135" s="4" t="str">
        <f>IF(Input!$M136=1,"Spec.","")&amp;IF(Input!$O136=1, "00","")&amp;IF(Input!$P136=1, "/0","")&amp;IF(Input!$Q136=1, "/1","")&amp;IF(Input!$R136=1, "/2","")&amp;IF(Input!$S136=1, "/3","")&amp;IF(Input!$T136=1, "/4","")&amp;IF(Input!$U136=1, "/5","")</f>
        <v>/0/1</v>
      </c>
      <c r="W135" s="4" t="str">
        <f>IF(Input!$V136=1,"Spec.","")&amp;IF(Input!$W136=1, "/21","")&amp;IF(Input!$X136=1, "/18","")&amp;IF(Input!$Y136=1, "/16","")&amp;IF(Input!$Z136=1, "/14","")&amp;IF(Input!$AA136=1, "/11,5","")&amp;IF(Input!$AB136=1, "/10","")&amp;IF(Input!$AB136=1,"/7,5","")</f>
        <v>/18/16/14</v>
      </c>
      <c r="X135" s="291" t="str">
        <f t="shared" si="37"/>
        <v>0/1</v>
      </c>
      <c r="Y135" s="4" t="str">
        <f t="shared" si="38"/>
        <v>18/16/14</v>
      </c>
      <c r="Z135" s="4" t="str">
        <f>IF(Input!$M136=1,"Special match","")&amp;IF(Input!$N136=1, "/Without","")&amp;IF(Input!$O136=1, "/SAE-00","")&amp;IF(Input!$P136=1, "/SAE-0","")&amp;IF(Input!$Q136=1, "/SAE-1","")&amp;IF(Input!$R136=1, "/SAE-2","")&amp;IF(Input!$S136=1, "/SAE-3","")&amp;IF(Input!$T136=1, "/SAE-4","")&amp;IF(Input!$U136=1, "/SAE-5","")</f>
        <v>/Without/SAE-0/SAE-1</v>
      </c>
      <c r="AA135" s="4" t="str">
        <f>IF(Input!$V136=1,"Special match","")&amp;IF(Input!$W136=1, "/21 ","")&amp;IF(Input!$X136=1, "/18 ","")&amp;IF(Input!$Y136=1, "/16 ","")&amp;IF(Input!$Z136=1, "/14 ","")&amp;IF(Input!$AA136=1, "/11,5 ","")&amp;IF(Input!$AB136=1, "/10 ","")&amp;IF(Input!$AB136=1, "/7,5","")</f>
        <v xml:space="preserve">/18 /16 /14 </v>
      </c>
      <c r="AB135" s="4" t="str">
        <f>IF(Input!$AD136=1,"Rubber wheel coupling","")&amp;IF(Input!$AE136=1, "/Rubber block drive, with alu. ring","")&amp;IF(Input!$AF136=1, "/(High) flexible coupling","")</f>
        <v>/Rubber block drive, with alu. ring/(High) flexible coupling</v>
      </c>
      <c r="AC135" s="4" t="str">
        <f>IF(Input!$AG136=1,"Mechanical-joint clutch","")&amp;IF(Input!$AH136=1, "/ Mechanical","")&amp;IF(Input!$AI136=1, "/ Electrical","")&amp;IF(Input!$AJ136=1, "/ Pneumatical","")</f>
        <v>/ Mechanical/ Electrical</v>
      </c>
      <c r="AD135" s="291" t="str">
        <f t="shared" si="39"/>
        <v>Without/SAE-0/SAE-1</v>
      </c>
      <c r="AE135" s="4" t="str">
        <f t="shared" si="40"/>
        <v>18 /16 /14  inch</v>
      </c>
      <c r="AF135" s="4" t="str">
        <f t="shared" si="41"/>
        <v>Rubber block drive, with alu. ring/(High) flexible coupling</v>
      </c>
      <c r="AG135" s="4" t="str">
        <f t="shared" si="42"/>
        <v xml:space="preserve"> Mechanical/ Electrical</v>
      </c>
      <c r="AH135" s="4" t="str">
        <f>IF(Input!AK136=1,"Available","Not available")</f>
        <v>Not available</v>
      </c>
      <c r="AI135" s="4" t="str">
        <f>IF(Input!AL136="","",Input!AL136)</f>
        <v/>
      </c>
    </row>
    <row r="136" spans="1:35" x14ac:dyDescent="0.25">
      <c r="A136" s="4" t="str">
        <f>VLOOKUP(Input!A137, Variabelen!$A$2:$B$7,2,FALSE)</f>
        <v>MEDIUM/HEAVY DUTY GEARBOX</v>
      </c>
      <c r="B136" s="284" t="str">
        <f>Input!B137</f>
        <v>HC400</v>
      </c>
      <c r="C136" s="4" t="str">
        <f>IF(Input!C137="","",Input!C137)</f>
        <v/>
      </c>
      <c r="D136" s="297">
        <f>Input!F137</f>
        <v>3.42</v>
      </c>
      <c r="E136" s="298" t="str">
        <f>Input!G137</f>
        <v>0,41</v>
      </c>
      <c r="F136" s="4">
        <f>Input!D137</f>
        <v>1000</v>
      </c>
      <c r="G136" s="298">
        <f>Input!E137</f>
        <v>1800</v>
      </c>
      <c r="H136" s="298" t="str">
        <f t="shared" si="33"/>
        <v>1000-1800</v>
      </c>
      <c r="I136" s="298">
        <f t="shared" si="34"/>
        <v>1800</v>
      </c>
      <c r="J136" s="298">
        <f t="shared" si="35"/>
        <v>738</v>
      </c>
      <c r="K136" s="298">
        <f t="shared" si="36"/>
        <v>738</v>
      </c>
      <c r="L136" s="290" t="str">
        <f t="shared" si="43"/>
        <v/>
      </c>
      <c r="M136" s="290">
        <f t="shared" si="43"/>
        <v>491.99999999999994</v>
      </c>
      <c r="N136" s="290">
        <f t="shared" si="43"/>
        <v>615</v>
      </c>
      <c r="O136" s="290">
        <f t="shared" si="43"/>
        <v>738</v>
      </c>
      <c r="P136" s="290" t="str">
        <f t="shared" si="43"/>
        <v/>
      </c>
      <c r="Q136" s="290" t="str">
        <f t="shared" si="43"/>
        <v/>
      </c>
      <c r="R136" s="298" t="str">
        <f>Input!I137</f>
        <v>843X950X890</v>
      </c>
      <c r="S136" s="298" t="str">
        <f>Input!J137</f>
        <v>820</v>
      </c>
      <c r="T136" s="298" t="str">
        <f>Input!K137</f>
        <v>264</v>
      </c>
      <c r="U136" s="298" t="str">
        <f>Input!L137</f>
        <v>82</v>
      </c>
      <c r="V136" s="4" t="str">
        <f>IF(Input!$M137=1,"Spec.","")&amp;IF(Input!$O137=1, "00","")&amp;IF(Input!$P137=1, "/0","")&amp;IF(Input!$Q137=1, "/1","")&amp;IF(Input!$R137=1, "/2","")&amp;IF(Input!$S137=1, "/3","")&amp;IF(Input!$T137=1, "/4","")&amp;IF(Input!$U137=1, "/5","")</f>
        <v>/0/1</v>
      </c>
      <c r="W136" s="4" t="str">
        <f>IF(Input!$V137=1,"Spec.","")&amp;IF(Input!$W137=1, "/21","")&amp;IF(Input!$X137=1, "/18","")&amp;IF(Input!$Y137=1, "/16","")&amp;IF(Input!$Z137=1, "/14","")&amp;IF(Input!$AA137=1, "/11,5","")&amp;IF(Input!$AB137=1, "/10","")&amp;IF(Input!$AB137=1,"/7,5","")</f>
        <v>/18/16/14</v>
      </c>
      <c r="X136" s="291" t="str">
        <f t="shared" si="37"/>
        <v>0/1</v>
      </c>
      <c r="Y136" s="4" t="str">
        <f t="shared" si="38"/>
        <v>18/16/14</v>
      </c>
      <c r="Z136" s="4" t="str">
        <f>IF(Input!$M137=1,"Special match","")&amp;IF(Input!$N137=1, "/Without","")&amp;IF(Input!$O137=1, "/SAE-00","")&amp;IF(Input!$P137=1, "/SAE-0","")&amp;IF(Input!$Q137=1, "/SAE-1","")&amp;IF(Input!$R137=1, "/SAE-2","")&amp;IF(Input!$S137=1, "/SAE-3","")&amp;IF(Input!$T137=1, "/SAE-4","")&amp;IF(Input!$U137=1, "/SAE-5","")</f>
        <v>/Without/SAE-0/SAE-1</v>
      </c>
      <c r="AA136" s="4" t="str">
        <f>IF(Input!$V137=1,"Special match","")&amp;IF(Input!$W137=1, "/21 ","")&amp;IF(Input!$X137=1, "/18 ","")&amp;IF(Input!$Y137=1, "/16 ","")&amp;IF(Input!$Z137=1, "/14 ","")&amp;IF(Input!$AA137=1, "/11,5 ","")&amp;IF(Input!$AB137=1, "/10 ","")&amp;IF(Input!$AB137=1, "/7,5","")</f>
        <v xml:space="preserve">/18 /16 /14 </v>
      </c>
      <c r="AB136" s="4" t="str">
        <f>IF(Input!$AD137=1,"Rubber wheel coupling","")&amp;IF(Input!$AE137=1, "/Rubber block drive, with alu. ring","")&amp;IF(Input!$AF137=1, "/(High) flexible coupling","")</f>
        <v>/Rubber block drive, with alu. ring/(High) flexible coupling</v>
      </c>
      <c r="AC136" s="4" t="str">
        <f>IF(Input!$AG137=1,"Mechanical-joint clutch","")&amp;IF(Input!$AH137=1, "/ Mechanical","")&amp;IF(Input!$AI137=1, "/ Electrical","")&amp;IF(Input!$AJ137=1, "/ Pneumatical","")</f>
        <v>/ Mechanical/ Electrical</v>
      </c>
      <c r="AD136" s="291" t="str">
        <f t="shared" si="39"/>
        <v>Without/SAE-0/SAE-1</v>
      </c>
      <c r="AE136" s="4" t="str">
        <f t="shared" si="40"/>
        <v>18 /16 /14  inch</v>
      </c>
      <c r="AF136" s="4" t="str">
        <f t="shared" si="41"/>
        <v>Rubber block drive, with alu. ring/(High) flexible coupling</v>
      </c>
      <c r="AG136" s="4" t="str">
        <f t="shared" si="42"/>
        <v xml:space="preserve"> Mechanical/ Electrical</v>
      </c>
      <c r="AH136" s="4" t="str">
        <f>IF(Input!AK137=1,"Available","Not available")</f>
        <v>Not available</v>
      </c>
      <c r="AI136" s="4" t="str">
        <f>IF(Input!AL137="","",Input!AL137)</f>
        <v/>
      </c>
    </row>
    <row r="137" spans="1:35" x14ac:dyDescent="0.25">
      <c r="A137" s="4" t="str">
        <f>VLOOKUP(Input!A138, Variabelen!$A$2:$B$7,2,FALSE)</f>
        <v>MEDIUM/HEAVY DUTY GEARBOX</v>
      </c>
      <c r="B137" s="284" t="str">
        <f>Input!B138</f>
        <v>HC400</v>
      </c>
      <c r="C137" s="4" t="str">
        <f>IF(Input!C138="","",Input!C138)</f>
        <v/>
      </c>
      <c r="D137" s="297">
        <f>Input!F138</f>
        <v>4.0599999999999996</v>
      </c>
      <c r="E137" s="298" t="str">
        <f>Input!G138</f>
        <v>0,35</v>
      </c>
      <c r="F137" s="4">
        <f>Input!D138</f>
        <v>1000</v>
      </c>
      <c r="G137" s="298">
        <f>Input!E138</f>
        <v>1800</v>
      </c>
      <c r="H137" s="298" t="str">
        <f t="shared" si="33"/>
        <v>1000-1800</v>
      </c>
      <c r="I137" s="298">
        <f t="shared" si="34"/>
        <v>1800</v>
      </c>
      <c r="J137" s="298">
        <f t="shared" si="35"/>
        <v>630</v>
      </c>
      <c r="K137" s="298">
        <f t="shared" si="36"/>
        <v>630</v>
      </c>
      <c r="L137" s="290" t="str">
        <f t="shared" si="43"/>
        <v/>
      </c>
      <c r="M137" s="290">
        <f t="shared" si="43"/>
        <v>420</v>
      </c>
      <c r="N137" s="290">
        <f t="shared" si="43"/>
        <v>525</v>
      </c>
      <c r="O137" s="290">
        <f t="shared" si="43"/>
        <v>630</v>
      </c>
      <c r="P137" s="290" t="str">
        <f t="shared" si="43"/>
        <v/>
      </c>
      <c r="Q137" s="290" t="str">
        <f t="shared" si="43"/>
        <v/>
      </c>
      <c r="R137" s="298" t="str">
        <f>Input!I138</f>
        <v>843X950X890</v>
      </c>
      <c r="S137" s="298" t="str">
        <f>Input!J138</f>
        <v>820</v>
      </c>
      <c r="T137" s="298" t="str">
        <f>Input!K138</f>
        <v>264</v>
      </c>
      <c r="U137" s="298" t="str">
        <f>Input!L138</f>
        <v>82</v>
      </c>
      <c r="V137" s="4" t="str">
        <f>IF(Input!$M138=1,"Spec.","")&amp;IF(Input!$O138=1, "00","")&amp;IF(Input!$P138=1, "/0","")&amp;IF(Input!$Q138=1, "/1","")&amp;IF(Input!$R138=1, "/2","")&amp;IF(Input!$S138=1, "/3","")&amp;IF(Input!$T138=1, "/4","")&amp;IF(Input!$U138=1, "/5","")</f>
        <v>/0/1</v>
      </c>
      <c r="W137" s="4" t="str">
        <f>IF(Input!$V138=1,"Spec.","")&amp;IF(Input!$W138=1, "/21","")&amp;IF(Input!$X138=1, "/18","")&amp;IF(Input!$Y138=1, "/16","")&amp;IF(Input!$Z138=1, "/14","")&amp;IF(Input!$AA138=1, "/11,5","")&amp;IF(Input!$AB138=1, "/10","")&amp;IF(Input!$AB138=1,"/7,5","")</f>
        <v>/18/16/14</v>
      </c>
      <c r="X137" s="291" t="str">
        <f t="shared" si="37"/>
        <v>0/1</v>
      </c>
      <c r="Y137" s="4" t="str">
        <f t="shared" si="38"/>
        <v>18/16/14</v>
      </c>
      <c r="Z137" s="4" t="str">
        <f>IF(Input!$M138=1,"Special match","")&amp;IF(Input!$N138=1, "/Without","")&amp;IF(Input!$O138=1, "/SAE-00","")&amp;IF(Input!$P138=1, "/SAE-0","")&amp;IF(Input!$Q138=1, "/SAE-1","")&amp;IF(Input!$R138=1, "/SAE-2","")&amp;IF(Input!$S138=1, "/SAE-3","")&amp;IF(Input!$T138=1, "/SAE-4","")&amp;IF(Input!$U138=1, "/SAE-5","")</f>
        <v>/Without/SAE-0/SAE-1</v>
      </c>
      <c r="AA137" s="4" t="str">
        <f>IF(Input!$V138=1,"Special match","")&amp;IF(Input!$W138=1, "/21 ","")&amp;IF(Input!$X138=1, "/18 ","")&amp;IF(Input!$Y138=1, "/16 ","")&amp;IF(Input!$Z138=1, "/14 ","")&amp;IF(Input!$AA138=1, "/11,5 ","")&amp;IF(Input!$AB138=1, "/10 ","")&amp;IF(Input!$AB138=1, "/7,5","")</f>
        <v xml:space="preserve">/18 /16 /14 </v>
      </c>
      <c r="AB137" s="4" t="str">
        <f>IF(Input!$AD138=1,"Rubber wheel coupling","")&amp;IF(Input!$AE138=1, "/Rubber block drive, with alu. ring","")&amp;IF(Input!$AF138=1, "/(High) flexible coupling","")</f>
        <v>/Rubber block drive, with alu. ring/(High) flexible coupling</v>
      </c>
      <c r="AC137" s="4" t="str">
        <f>IF(Input!$AG138=1,"Mechanical-joint clutch","")&amp;IF(Input!$AH138=1, "/ Mechanical","")&amp;IF(Input!$AI138=1, "/ Electrical","")&amp;IF(Input!$AJ138=1, "/ Pneumatical","")</f>
        <v>/ Mechanical/ Electrical</v>
      </c>
      <c r="AD137" s="291" t="str">
        <f t="shared" si="39"/>
        <v>Without/SAE-0/SAE-1</v>
      </c>
      <c r="AE137" s="4" t="str">
        <f t="shared" si="40"/>
        <v>18 /16 /14  inch</v>
      </c>
      <c r="AF137" s="4" t="str">
        <f t="shared" si="41"/>
        <v>Rubber block drive, with alu. ring/(High) flexible coupling</v>
      </c>
      <c r="AG137" s="4" t="str">
        <f t="shared" si="42"/>
        <v xml:space="preserve"> Mechanical/ Electrical</v>
      </c>
      <c r="AH137" s="4" t="str">
        <f>IF(Input!AK138=1,"Available","Not available")</f>
        <v>Not available</v>
      </c>
      <c r="AI137" s="4" t="str">
        <f>IF(Input!AL138="","",Input!AL138)</f>
        <v/>
      </c>
    </row>
    <row r="138" spans="1:35" x14ac:dyDescent="0.25">
      <c r="A138" s="4" t="str">
        <f>VLOOKUP(Input!A139, Variabelen!$A$2:$B$7,2,FALSE)</f>
        <v>MEDIUM/HEAVY DUTY GEARBOX</v>
      </c>
      <c r="B138" s="284" t="str">
        <f>Input!B139</f>
        <v>HC400</v>
      </c>
      <c r="C138" s="4" t="str">
        <f>IF(Input!C139="","",Input!C139)</f>
        <v/>
      </c>
      <c r="D138" s="297">
        <f>Input!F139</f>
        <v>4.6100000000000003</v>
      </c>
      <c r="E138" s="298" t="str">
        <f>Input!G139</f>
        <v>0,236</v>
      </c>
      <c r="F138" s="4">
        <f>Input!D139</f>
        <v>1000</v>
      </c>
      <c r="G138" s="298">
        <f>Input!E139</f>
        <v>1800</v>
      </c>
      <c r="H138" s="298" t="str">
        <f t="shared" si="33"/>
        <v>1000-1800</v>
      </c>
      <c r="I138" s="298">
        <f t="shared" si="34"/>
        <v>1800</v>
      </c>
      <c r="J138" s="298">
        <f t="shared" si="35"/>
        <v>424.79999999999995</v>
      </c>
      <c r="K138" s="298">
        <f t="shared" si="36"/>
        <v>424.79999999999995</v>
      </c>
      <c r="L138" s="290" t="str">
        <f t="shared" si="43"/>
        <v/>
      </c>
      <c r="M138" s="290">
        <f t="shared" si="43"/>
        <v>283.2</v>
      </c>
      <c r="N138" s="290">
        <f t="shared" si="43"/>
        <v>354</v>
      </c>
      <c r="O138" s="290">
        <f t="shared" si="43"/>
        <v>424.79999999999995</v>
      </c>
      <c r="P138" s="290" t="str">
        <f t="shared" si="43"/>
        <v/>
      </c>
      <c r="Q138" s="290" t="str">
        <f t="shared" si="43"/>
        <v/>
      </c>
      <c r="R138" s="298" t="str">
        <f>Input!I139</f>
        <v>843X950X890</v>
      </c>
      <c r="S138" s="298" t="str">
        <f>Input!J139</f>
        <v>820</v>
      </c>
      <c r="T138" s="298" t="str">
        <f>Input!K139</f>
        <v>264</v>
      </c>
      <c r="U138" s="298" t="str">
        <f>Input!L139</f>
        <v>82</v>
      </c>
      <c r="V138" s="4" t="str">
        <f>IF(Input!$M139=1,"Spec.","")&amp;IF(Input!$O139=1, "00","")&amp;IF(Input!$P139=1, "/0","")&amp;IF(Input!$Q139=1, "/1","")&amp;IF(Input!$R139=1, "/2","")&amp;IF(Input!$S139=1, "/3","")&amp;IF(Input!$T139=1, "/4","")&amp;IF(Input!$U139=1, "/5","")</f>
        <v>/0/1</v>
      </c>
      <c r="W138" s="4" t="str">
        <f>IF(Input!$V139=1,"Spec.","")&amp;IF(Input!$W139=1, "/21","")&amp;IF(Input!$X139=1, "/18","")&amp;IF(Input!$Y139=1, "/16","")&amp;IF(Input!$Z139=1, "/14","")&amp;IF(Input!$AA139=1, "/11,5","")&amp;IF(Input!$AB139=1, "/10","")&amp;IF(Input!$AB139=1,"/7,5","")</f>
        <v>/18/16/14</v>
      </c>
      <c r="X138" s="291" t="str">
        <f t="shared" si="37"/>
        <v>0/1</v>
      </c>
      <c r="Y138" s="4" t="str">
        <f t="shared" si="38"/>
        <v>18/16/14</v>
      </c>
      <c r="Z138" s="4" t="str">
        <f>IF(Input!$M139=1,"Special match","")&amp;IF(Input!$N139=1, "/Without","")&amp;IF(Input!$O139=1, "/SAE-00","")&amp;IF(Input!$P139=1, "/SAE-0","")&amp;IF(Input!$Q139=1, "/SAE-1","")&amp;IF(Input!$R139=1, "/SAE-2","")&amp;IF(Input!$S139=1, "/SAE-3","")&amp;IF(Input!$T139=1, "/SAE-4","")&amp;IF(Input!$U139=1, "/SAE-5","")</f>
        <v>/Without/SAE-0/SAE-1</v>
      </c>
      <c r="AA138" s="4" t="str">
        <f>IF(Input!$V139=1,"Special match","")&amp;IF(Input!$W139=1, "/21 ","")&amp;IF(Input!$X139=1, "/18 ","")&amp;IF(Input!$Y139=1, "/16 ","")&amp;IF(Input!$Z139=1, "/14 ","")&amp;IF(Input!$AA139=1, "/11,5 ","")&amp;IF(Input!$AB139=1, "/10 ","")&amp;IF(Input!$AB139=1, "/7,5","")</f>
        <v xml:space="preserve">/18 /16 /14 </v>
      </c>
      <c r="AB138" s="4" t="str">
        <f>IF(Input!$AD139=1,"Rubber wheel coupling","")&amp;IF(Input!$AE139=1, "/Rubber block drive, with alu. ring","")&amp;IF(Input!$AF139=1, "/(High) flexible coupling","")</f>
        <v>/Rubber block drive, with alu. ring/(High) flexible coupling</v>
      </c>
      <c r="AC138" s="4" t="str">
        <f>IF(Input!$AG139=1,"Mechanical-joint clutch","")&amp;IF(Input!$AH139=1, "/ Mechanical","")&amp;IF(Input!$AI139=1, "/ Electrical","")&amp;IF(Input!$AJ139=1, "/ Pneumatical","")</f>
        <v>/ Mechanical/ Electrical</v>
      </c>
      <c r="AD138" s="291" t="str">
        <f t="shared" si="39"/>
        <v>Without/SAE-0/SAE-1</v>
      </c>
      <c r="AE138" s="4" t="str">
        <f t="shared" si="40"/>
        <v>18 /16 /14  inch</v>
      </c>
      <c r="AF138" s="4" t="str">
        <f t="shared" si="41"/>
        <v>Rubber block drive, with alu. ring/(High) flexible coupling</v>
      </c>
      <c r="AG138" s="4" t="str">
        <f t="shared" si="42"/>
        <v xml:space="preserve"> Mechanical/ Electrical</v>
      </c>
      <c r="AH138" s="4" t="str">
        <f>IF(Input!AK139=1,"Available","Not available")</f>
        <v>Not available</v>
      </c>
      <c r="AI138" s="4" t="str">
        <f>IF(Input!AL139="","",Input!AL139)</f>
        <v/>
      </c>
    </row>
    <row r="139" spans="1:35" x14ac:dyDescent="0.25">
      <c r="A139" s="4" t="str">
        <f>VLOOKUP(Input!A140, Variabelen!$A$2:$B$7,2,FALSE)</f>
        <v>MEDIUM/HEAVY DUTY GEARBOX</v>
      </c>
      <c r="B139" s="284" t="str">
        <f>Input!B140</f>
        <v>HC400</v>
      </c>
      <c r="C139" s="4" t="str">
        <f>IF(Input!C140="","",Input!C140)</f>
        <v/>
      </c>
      <c r="D139" s="297">
        <f>Input!F140</f>
        <v>4.9400000000000004</v>
      </c>
      <c r="E139" s="298" t="str">
        <f>Input!G140</f>
        <v>0,236</v>
      </c>
      <c r="F139" s="4">
        <f>Input!D140</f>
        <v>1000</v>
      </c>
      <c r="G139" s="298">
        <f>Input!E140</f>
        <v>1800</v>
      </c>
      <c r="H139" s="298" t="str">
        <f t="shared" si="33"/>
        <v>1000-1800</v>
      </c>
      <c r="I139" s="298">
        <f t="shared" si="34"/>
        <v>1800</v>
      </c>
      <c r="J139" s="298">
        <f t="shared" si="35"/>
        <v>424.79999999999995</v>
      </c>
      <c r="K139" s="298">
        <f t="shared" si="36"/>
        <v>424.79999999999995</v>
      </c>
      <c r="L139" s="290" t="str">
        <f t="shared" si="43"/>
        <v/>
      </c>
      <c r="M139" s="290">
        <f t="shared" si="43"/>
        <v>283.2</v>
      </c>
      <c r="N139" s="290">
        <f t="shared" si="43"/>
        <v>354</v>
      </c>
      <c r="O139" s="290">
        <f t="shared" si="43"/>
        <v>424.79999999999995</v>
      </c>
      <c r="P139" s="290" t="str">
        <f t="shared" si="43"/>
        <v/>
      </c>
      <c r="Q139" s="290" t="str">
        <f t="shared" si="43"/>
        <v/>
      </c>
      <c r="R139" s="298" t="str">
        <f>Input!I140</f>
        <v>843X950X890</v>
      </c>
      <c r="S139" s="298" t="str">
        <f>Input!J140</f>
        <v>820</v>
      </c>
      <c r="T139" s="298" t="str">
        <f>Input!K140</f>
        <v>264</v>
      </c>
      <c r="U139" s="298" t="str">
        <f>Input!L140</f>
        <v>82</v>
      </c>
      <c r="V139" s="4" t="str">
        <f>IF(Input!$M140=1,"Spec.","")&amp;IF(Input!$O140=1, "00","")&amp;IF(Input!$P140=1, "/0","")&amp;IF(Input!$Q140=1, "/1","")&amp;IF(Input!$R140=1, "/2","")&amp;IF(Input!$S140=1, "/3","")&amp;IF(Input!$T140=1, "/4","")&amp;IF(Input!$U140=1, "/5","")</f>
        <v>/0/1</v>
      </c>
      <c r="W139" s="4" t="str">
        <f>IF(Input!$V140=1,"Spec.","")&amp;IF(Input!$W140=1, "/21","")&amp;IF(Input!$X140=1, "/18","")&amp;IF(Input!$Y140=1, "/16","")&amp;IF(Input!$Z140=1, "/14","")&amp;IF(Input!$AA140=1, "/11,5","")&amp;IF(Input!$AB140=1, "/10","")&amp;IF(Input!$AB140=1,"/7,5","")</f>
        <v>/18/16/14</v>
      </c>
      <c r="X139" s="291" t="str">
        <f t="shared" si="37"/>
        <v>0/1</v>
      </c>
      <c r="Y139" s="4" t="str">
        <f t="shared" si="38"/>
        <v>18/16/14</v>
      </c>
      <c r="Z139" s="4" t="str">
        <f>IF(Input!$M140=1,"Special match","")&amp;IF(Input!$N140=1, "/Without","")&amp;IF(Input!$O140=1, "/SAE-00","")&amp;IF(Input!$P140=1, "/SAE-0","")&amp;IF(Input!$Q140=1, "/SAE-1","")&amp;IF(Input!$R140=1, "/SAE-2","")&amp;IF(Input!$S140=1, "/SAE-3","")&amp;IF(Input!$T140=1, "/SAE-4","")&amp;IF(Input!$U140=1, "/SAE-5","")</f>
        <v>/Without/SAE-0/SAE-1</v>
      </c>
      <c r="AA139" s="4" t="str">
        <f>IF(Input!$V140=1,"Special match","")&amp;IF(Input!$W140=1, "/21 ","")&amp;IF(Input!$X140=1, "/18 ","")&amp;IF(Input!$Y140=1, "/16 ","")&amp;IF(Input!$Z140=1, "/14 ","")&amp;IF(Input!$AA140=1, "/11,5 ","")&amp;IF(Input!$AB140=1, "/10 ","")&amp;IF(Input!$AB140=1, "/7,5","")</f>
        <v xml:space="preserve">/18 /16 /14 </v>
      </c>
      <c r="AB139" s="4" t="str">
        <f>IF(Input!$AD140=1,"Rubber wheel coupling","")&amp;IF(Input!$AE140=1, "/Rubber block drive, with alu. ring","")&amp;IF(Input!$AF140=1, "/(High) flexible coupling","")</f>
        <v>/Rubber block drive, with alu. ring/(High) flexible coupling</v>
      </c>
      <c r="AC139" s="4" t="str">
        <f>IF(Input!$AG140=1,"Mechanical-joint clutch","")&amp;IF(Input!$AH140=1, "/ Mechanical","")&amp;IF(Input!$AI140=1, "/ Electrical","")&amp;IF(Input!$AJ140=1, "/ Pneumatical","")</f>
        <v>/ Mechanical/ Electrical</v>
      </c>
      <c r="AD139" s="291" t="str">
        <f t="shared" si="39"/>
        <v>Without/SAE-0/SAE-1</v>
      </c>
      <c r="AE139" s="4" t="str">
        <f t="shared" si="40"/>
        <v>18 /16 /14  inch</v>
      </c>
      <c r="AF139" s="4" t="str">
        <f t="shared" si="41"/>
        <v>Rubber block drive, with alu. ring/(High) flexible coupling</v>
      </c>
      <c r="AG139" s="4" t="str">
        <f t="shared" si="42"/>
        <v xml:space="preserve"> Mechanical/ Electrical</v>
      </c>
      <c r="AH139" s="4" t="str">
        <f>IF(Input!AK140=1,"Available","Not available")</f>
        <v>Not available</v>
      </c>
      <c r="AI139" s="4" t="str">
        <f>IF(Input!AL140="","",Input!AL140)</f>
        <v/>
      </c>
    </row>
    <row r="140" spans="1:35" x14ac:dyDescent="0.25">
      <c r="A140" s="4" t="str">
        <f>VLOOKUP(Input!A141, Variabelen!$A$2:$B$7,2,FALSE)</f>
        <v>MEDIUM/HEAVY DUTY GEARBOX</v>
      </c>
      <c r="B140" s="284" t="str">
        <f>Input!B141</f>
        <v>HCD400A</v>
      </c>
      <c r="C140" s="4" t="str">
        <f>IF(Input!C141="","",Input!C141)</f>
        <v/>
      </c>
      <c r="D140" s="297">
        <f>Input!F141</f>
        <v>3.96</v>
      </c>
      <c r="E140" s="298" t="str">
        <f>Input!G141</f>
        <v>0,41</v>
      </c>
      <c r="F140" s="4">
        <f>Input!D141</f>
        <v>1000</v>
      </c>
      <c r="G140" s="298">
        <f>Input!E141</f>
        <v>1800</v>
      </c>
      <c r="H140" s="298" t="str">
        <f t="shared" si="33"/>
        <v>1000-1800</v>
      </c>
      <c r="I140" s="298">
        <f t="shared" si="34"/>
        <v>1800</v>
      </c>
      <c r="J140" s="298">
        <f t="shared" si="35"/>
        <v>738</v>
      </c>
      <c r="K140" s="298">
        <f t="shared" si="36"/>
        <v>738</v>
      </c>
      <c r="L140" s="290" t="str">
        <f t="shared" si="43"/>
        <v/>
      </c>
      <c r="M140" s="290">
        <f t="shared" si="43"/>
        <v>491.99999999999994</v>
      </c>
      <c r="N140" s="290">
        <f t="shared" si="43"/>
        <v>615</v>
      </c>
      <c r="O140" s="290">
        <f t="shared" si="43"/>
        <v>738</v>
      </c>
      <c r="P140" s="290" t="str">
        <f t="shared" si="43"/>
        <v/>
      </c>
      <c r="Q140" s="290" t="str">
        <f t="shared" si="43"/>
        <v/>
      </c>
      <c r="R140" s="298" t="str">
        <f>Input!I141</f>
        <v>843X1010X1066</v>
      </c>
      <c r="S140" s="298" t="str">
        <f>Input!J141</f>
        <v>1100</v>
      </c>
      <c r="T140" s="298" t="str">
        <f>Input!K141</f>
        <v>355</v>
      </c>
      <c r="U140" s="298" t="str">
        <f>Input!L141</f>
        <v>82</v>
      </c>
      <c r="V140" s="4" t="str">
        <f>IF(Input!$M141=1,"Spec.","")&amp;IF(Input!$O141=1, "00","")&amp;IF(Input!$P141=1, "/0","")&amp;IF(Input!$Q141=1, "/1","")&amp;IF(Input!$R141=1, "/2","")&amp;IF(Input!$S141=1, "/3","")&amp;IF(Input!$T141=1, "/4","")&amp;IF(Input!$U141=1, "/5","")</f>
        <v>/0/1</v>
      </c>
      <c r="W140" s="4" t="str">
        <f>IF(Input!$V141=1,"Spec.","")&amp;IF(Input!$W141=1, "/21","")&amp;IF(Input!$X141=1, "/18","")&amp;IF(Input!$Y141=1, "/16","")&amp;IF(Input!$Z141=1, "/14","")&amp;IF(Input!$AA141=1, "/11,5","")&amp;IF(Input!$AB141=1, "/10","")&amp;IF(Input!$AB141=1,"/7,5","")</f>
        <v>/18/16/14</v>
      </c>
      <c r="X140" s="291" t="str">
        <f t="shared" si="37"/>
        <v>0/1</v>
      </c>
      <c r="Y140" s="4" t="str">
        <f t="shared" si="38"/>
        <v>18/16/14</v>
      </c>
      <c r="Z140" s="4" t="str">
        <f>IF(Input!$M141=1,"Special match","")&amp;IF(Input!$N141=1, "/Without","")&amp;IF(Input!$O141=1, "/SAE-00","")&amp;IF(Input!$P141=1, "/SAE-0","")&amp;IF(Input!$Q141=1, "/SAE-1","")&amp;IF(Input!$R141=1, "/SAE-2","")&amp;IF(Input!$S141=1, "/SAE-3","")&amp;IF(Input!$T141=1, "/SAE-4","")&amp;IF(Input!$U141=1, "/SAE-5","")</f>
        <v>/Without/SAE-0/SAE-1</v>
      </c>
      <c r="AA140" s="4" t="str">
        <f>IF(Input!$V141=1,"Special match","")&amp;IF(Input!$W141=1, "/21 ","")&amp;IF(Input!$X141=1, "/18 ","")&amp;IF(Input!$Y141=1, "/16 ","")&amp;IF(Input!$Z141=1, "/14 ","")&amp;IF(Input!$AA141=1, "/11,5 ","")&amp;IF(Input!$AB141=1, "/10 ","")&amp;IF(Input!$AB141=1, "/7,5","")</f>
        <v xml:space="preserve">/18 /16 /14 </v>
      </c>
      <c r="AB140" s="4" t="str">
        <f>IF(Input!$AD141=1,"Rubber wheel coupling","")&amp;IF(Input!$AE141=1, "/Rubber block drive, with alu. ring","")&amp;IF(Input!$AF141=1, "/(High) flexible coupling","")</f>
        <v>/Rubber block drive, with alu. ring/(High) flexible coupling</v>
      </c>
      <c r="AC140" s="4" t="str">
        <f>IF(Input!$AG141=1,"Mechanical-joint clutch","")&amp;IF(Input!$AH141=1, "/ Mechanical","")&amp;IF(Input!$AI141=1, "/ Electrical","")&amp;IF(Input!$AJ141=1, "/ Pneumatical","")</f>
        <v>/ Mechanical/ Electrical</v>
      </c>
      <c r="AD140" s="291" t="str">
        <f t="shared" si="39"/>
        <v>Without/SAE-0/SAE-1</v>
      </c>
      <c r="AE140" s="4" t="str">
        <f t="shared" si="40"/>
        <v>18 /16 /14  inch</v>
      </c>
      <c r="AF140" s="4" t="str">
        <f t="shared" si="41"/>
        <v>Rubber block drive, with alu. ring/(High) flexible coupling</v>
      </c>
      <c r="AG140" s="4" t="str">
        <f t="shared" si="42"/>
        <v xml:space="preserve"> Mechanical/ Electrical</v>
      </c>
      <c r="AH140" s="4" t="str">
        <f>IF(Input!AK141=1,"Available","Not available")</f>
        <v>Available</v>
      </c>
      <c r="AI140" s="4" t="str">
        <f>IF(Input!AL141="","",Input!AL141)</f>
        <v/>
      </c>
    </row>
    <row r="141" spans="1:35" x14ac:dyDescent="0.25">
      <c r="A141" s="4" t="str">
        <f>VLOOKUP(Input!A142, Variabelen!$A$2:$B$7,2,FALSE)</f>
        <v>MEDIUM/HEAVY DUTY GEARBOX</v>
      </c>
      <c r="B141" s="284" t="str">
        <f>Input!B142</f>
        <v>HCD400A</v>
      </c>
      <c r="C141" s="4" t="str">
        <f>IF(Input!C142="","",Input!C142)</f>
        <v/>
      </c>
      <c r="D141" s="297">
        <f>Input!F142</f>
        <v>4.33</v>
      </c>
      <c r="E141" s="298" t="str">
        <f>Input!G142</f>
        <v>0,41</v>
      </c>
      <c r="F141" s="4">
        <f>Input!D142</f>
        <v>1000</v>
      </c>
      <c r="G141" s="298">
        <f>Input!E142</f>
        <v>1800</v>
      </c>
      <c r="H141" s="298" t="str">
        <f t="shared" si="33"/>
        <v>1000-1800</v>
      </c>
      <c r="I141" s="298">
        <f t="shared" si="34"/>
        <v>1800</v>
      </c>
      <c r="J141" s="298">
        <f t="shared" si="35"/>
        <v>738</v>
      </c>
      <c r="K141" s="298">
        <f t="shared" si="36"/>
        <v>738</v>
      </c>
      <c r="L141" s="290" t="str">
        <f t="shared" si="43"/>
        <v/>
      </c>
      <c r="M141" s="290">
        <f t="shared" si="43"/>
        <v>491.99999999999994</v>
      </c>
      <c r="N141" s="290">
        <f t="shared" si="43"/>
        <v>615</v>
      </c>
      <c r="O141" s="290">
        <f t="shared" si="43"/>
        <v>738</v>
      </c>
      <c r="P141" s="290" t="str">
        <f t="shared" si="43"/>
        <v/>
      </c>
      <c r="Q141" s="290" t="str">
        <f t="shared" si="43"/>
        <v/>
      </c>
      <c r="R141" s="298" t="str">
        <f>Input!I142</f>
        <v>843X1010X1066</v>
      </c>
      <c r="S141" s="298" t="str">
        <f>Input!J142</f>
        <v>1100</v>
      </c>
      <c r="T141" s="298" t="str">
        <f>Input!K142</f>
        <v>355</v>
      </c>
      <c r="U141" s="298" t="str">
        <f>Input!L142</f>
        <v>82</v>
      </c>
      <c r="V141" s="4" t="str">
        <f>IF(Input!$M142=1,"Spec.","")&amp;IF(Input!$O142=1, "00","")&amp;IF(Input!$P142=1, "/0","")&amp;IF(Input!$Q142=1, "/1","")&amp;IF(Input!$R142=1, "/2","")&amp;IF(Input!$S142=1, "/3","")&amp;IF(Input!$T142=1, "/4","")&amp;IF(Input!$U142=1, "/5","")</f>
        <v>/0/1</v>
      </c>
      <c r="W141" s="4" t="str">
        <f>IF(Input!$V142=1,"Spec.","")&amp;IF(Input!$W142=1, "/21","")&amp;IF(Input!$X142=1, "/18","")&amp;IF(Input!$Y142=1, "/16","")&amp;IF(Input!$Z142=1, "/14","")&amp;IF(Input!$AA142=1, "/11,5","")&amp;IF(Input!$AB142=1, "/10","")&amp;IF(Input!$AB142=1,"/7,5","")</f>
        <v>/18/16/14</v>
      </c>
      <c r="X141" s="291" t="str">
        <f t="shared" si="37"/>
        <v>0/1</v>
      </c>
      <c r="Y141" s="4" t="str">
        <f t="shared" si="38"/>
        <v>18/16/14</v>
      </c>
      <c r="Z141" s="4" t="str">
        <f>IF(Input!$M142=1,"Special match","")&amp;IF(Input!$N142=1, "/Without","")&amp;IF(Input!$O142=1, "/SAE-00","")&amp;IF(Input!$P142=1, "/SAE-0","")&amp;IF(Input!$Q142=1, "/SAE-1","")&amp;IF(Input!$R142=1, "/SAE-2","")&amp;IF(Input!$S142=1, "/SAE-3","")&amp;IF(Input!$T142=1, "/SAE-4","")&amp;IF(Input!$U142=1, "/SAE-5","")</f>
        <v>/Without/SAE-0/SAE-1</v>
      </c>
      <c r="AA141" s="4" t="str">
        <f>IF(Input!$V142=1,"Special match","")&amp;IF(Input!$W142=1, "/21 ","")&amp;IF(Input!$X142=1, "/18 ","")&amp;IF(Input!$Y142=1, "/16 ","")&amp;IF(Input!$Z142=1, "/14 ","")&amp;IF(Input!$AA142=1, "/11,5 ","")&amp;IF(Input!$AB142=1, "/10 ","")&amp;IF(Input!$AB142=1, "/7,5","")</f>
        <v xml:space="preserve">/18 /16 /14 </v>
      </c>
      <c r="AB141" s="4" t="str">
        <f>IF(Input!$AD142=1,"Rubber wheel coupling","")&amp;IF(Input!$AE142=1, "/Rubber block drive, with alu. ring","")&amp;IF(Input!$AF142=1, "/(High) flexible coupling","")</f>
        <v>/Rubber block drive, with alu. ring/(High) flexible coupling</v>
      </c>
      <c r="AC141" s="4" t="str">
        <f>IF(Input!$AG142=1,"Mechanical-joint clutch","")&amp;IF(Input!$AH142=1, "/ Mechanical","")&amp;IF(Input!$AI142=1, "/ Electrical","")&amp;IF(Input!$AJ142=1, "/ Pneumatical","")</f>
        <v>/ Mechanical/ Electrical</v>
      </c>
      <c r="AD141" s="291" t="str">
        <f t="shared" si="39"/>
        <v>Without/SAE-0/SAE-1</v>
      </c>
      <c r="AE141" s="4" t="str">
        <f t="shared" si="40"/>
        <v>18 /16 /14  inch</v>
      </c>
      <c r="AF141" s="4" t="str">
        <f t="shared" si="41"/>
        <v>Rubber block drive, with alu. ring/(High) flexible coupling</v>
      </c>
      <c r="AG141" s="4" t="str">
        <f t="shared" si="42"/>
        <v xml:space="preserve"> Mechanical/ Electrical</v>
      </c>
      <c r="AH141" s="4" t="str">
        <f>IF(Input!AK142=1,"Available","Not available")</f>
        <v>Available</v>
      </c>
      <c r="AI141" s="4" t="str">
        <f>IF(Input!AL142="","",Input!AL142)</f>
        <v/>
      </c>
    </row>
    <row r="142" spans="1:35" x14ac:dyDescent="0.25">
      <c r="A142" s="4" t="str">
        <f>VLOOKUP(Input!A143, Variabelen!$A$2:$B$7,2,FALSE)</f>
        <v>MEDIUM/HEAVY DUTY GEARBOX</v>
      </c>
      <c r="B142" s="284" t="str">
        <f>Input!B143</f>
        <v>HCD400A</v>
      </c>
      <c r="C142" s="4" t="str">
        <f>IF(Input!C143="","",Input!C143)</f>
        <v/>
      </c>
      <c r="D142" s="297">
        <f>Input!F143</f>
        <v>4.43</v>
      </c>
      <c r="E142" s="298" t="str">
        <f>Input!G143</f>
        <v>0,41</v>
      </c>
      <c r="F142" s="4">
        <f>Input!D143</f>
        <v>1000</v>
      </c>
      <c r="G142" s="298">
        <f>Input!E143</f>
        <v>1800</v>
      </c>
      <c r="H142" s="298" t="str">
        <f t="shared" si="33"/>
        <v>1000-1800</v>
      </c>
      <c r="I142" s="298">
        <f t="shared" si="34"/>
        <v>1800</v>
      </c>
      <c r="J142" s="298">
        <f t="shared" si="35"/>
        <v>738</v>
      </c>
      <c r="K142" s="298">
        <f t="shared" si="36"/>
        <v>738</v>
      </c>
      <c r="L142" s="290" t="str">
        <f t="shared" ref="L142:Q151" si="44">IF(AND(L$1&gt;=$F142,L$1&lt;=$G142),L$1*$E142,"")</f>
        <v/>
      </c>
      <c r="M142" s="290">
        <f t="shared" si="44"/>
        <v>491.99999999999994</v>
      </c>
      <c r="N142" s="290">
        <f t="shared" si="44"/>
        <v>615</v>
      </c>
      <c r="O142" s="290">
        <f t="shared" si="44"/>
        <v>738</v>
      </c>
      <c r="P142" s="290" t="str">
        <f t="shared" si="44"/>
        <v/>
      </c>
      <c r="Q142" s="290" t="str">
        <f t="shared" si="44"/>
        <v/>
      </c>
      <c r="R142" s="298" t="str">
        <f>Input!I143</f>
        <v>843X1010X1066</v>
      </c>
      <c r="S142" s="298" t="str">
        <f>Input!J143</f>
        <v>1100</v>
      </c>
      <c r="T142" s="298" t="str">
        <f>Input!K143</f>
        <v>355</v>
      </c>
      <c r="U142" s="298" t="str">
        <f>Input!L143</f>
        <v>82</v>
      </c>
      <c r="V142" s="4" t="str">
        <f>IF(Input!$M143=1,"Spec.","")&amp;IF(Input!$O143=1, "00","")&amp;IF(Input!$P143=1, "/0","")&amp;IF(Input!$Q143=1, "/1","")&amp;IF(Input!$R143=1, "/2","")&amp;IF(Input!$S143=1, "/3","")&amp;IF(Input!$T143=1, "/4","")&amp;IF(Input!$U143=1, "/5","")</f>
        <v>/0/1</v>
      </c>
      <c r="W142" s="4" t="str">
        <f>IF(Input!$V143=1,"Spec.","")&amp;IF(Input!$W143=1, "/21","")&amp;IF(Input!$X143=1, "/18","")&amp;IF(Input!$Y143=1, "/16","")&amp;IF(Input!$Z143=1, "/14","")&amp;IF(Input!$AA143=1, "/11,5","")&amp;IF(Input!$AB143=1, "/10","")&amp;IF(Input!$AB143=1,"/7,5","")</f>
        <v>/18/16/14</v>
      </c>
      <c r="X142" s="291" t="str">
        <f t="shared" si="37"/>
        <v>0/1</v>
      </c>
      <c r="Y142" s="4" t="str">
        <f t="shared" si="38"/>
        <v>18/16/14</v>
      </c>
      <c r="Z142" s="4" t="str">
        <f>IF(Input!$M143=1,"Special match","")&amp;IF(Input!$N143=1, "/Without","")&amp;IF(Input!$O143=1, "/SAE-00","")&amp;IF(Input!$P143=1, "/SAE-0","")&amp;IF(Input!$Q143=1, "/SAE-1","")&amp;IF(Input!$R143=1, "/SAE-2","")&amp;IF(Input!$S143=1, "/SAE-3","")&amp;IF(Input!$T143=1, "/SAE-4","")&amp;IF(Input!$U143=1, "/SAE-5","")</f>
        <v>/Without/SAE-0/SAE-1</v>
      </c>
      <c r="AA142" s="4" t="str">
        <f>IF(Input!$V143=1,"Special match","")&amp;IF(Input!$W143=1, "/21 ","")&amp;IF(Input!$X143=1, "/18 ","")&amp;IF(Input!$Y143=1, "/16 ","")&amp;IF(Input!$Z143=1, "/14 ","")&amp;IF(Input!$AA143=1, "/11,5 ","")&amp;IF(Input!$AB143=1, "/10 ","")&amp;IF(Input!$AB143=1, "/7,5","")</f>
        <v xml:space="preserve">/18 /16 /14 </v>
      </c>
      <c r="AB142" s="4" t="str">
        <f>IF(Input!$AD143=1,"Rubber wheel coupling","")&amp;IF(Input!$AE143=1, "/Rubber block drive, with alu. ring","")&amp;IF(Input!$AF143=1, "/(High) flexible coupling","")</f>
        <v>/Rubber block drive, with alu. ring/(High) flexible coupling</v>
      </c>
      <c r="AC142" s="4" t="str">
        <f>IF(Input!$AG143=1,"Mechanical-joint clutch","")&amp;IF(Input!$AH143=1, "/ Mechanical","")&amp;IF(Input!$AI143=1, "/ Electrical","")&amp;IF(Input!$AJ143=1, "/ Pneumatical","")</f>
        <v>/ Mechanical/ Electrical</v>
      </c>
      <c r="AD142" s="291" t="str">
        <f t="shared" si="39"/>
        <v>Without/SAE-0/SAE-1</v>
      </c>
      <c r="AE142" s="4" t="str">
        <f t="shared" si="40"/>
        <v>18 /16 /14  inch</v>
      </c>
      <c r="AF142" s="4" t="str">
        <f t="shared" si="41"/>
        <v>Rubber block drive, with alu. ring/(High) flexible coupling</v>
      </c>
      <c r="AG142" s="4" t="str">
        <f t="shared" si="42"/>
        <v xml:space="preserve"> Mechanical/ Electrical</v>
      </c>
      <c r="AH142" s="4" t="str">
        <f>IF(Input!AK143=1,"Available","Not available")</f>
        <v>Available</v>
      </c>
      <c r="AI142" s="4" t="str">
        <f>IF(Input!AL143="","",Input!AL143)</f>
        <v/>
      </c>
    </row>
    <row r="143" spans="1:35" x14ac:dyDescent="0.25">
      <c r="A143" s="4" t="str">
        <f>VLOOKUP(Input!A144, Variabelen!$A$2:$B$7,2,FALSE)</f>
        <v>MEDIUM/HEAVY DUTY GEARBOX</v>
      </c>
      <c r="B143" s="284" t="str">
        <f>Input!B144</f>
        <v>HCD400A</v>
      </c>
      <c r="C143" s="4" t="str">
        <f>IF(Input!C144="","",Input!C144)</f>
        <v/>
      </c>
      <c r="D143" s="297">
        <f>Input!F144</f>
        <v>4.476</v>
      </c>
      <c r="E143" s="298" t="str">
        <f>Input!G144</f>
        <v>0,41</v>
      </c>
      <c r="F143" s="4">
        <f>Input!D144</f>
        <v>1000</v>
      </c>
      <c r="G143" s="298">
        <f>Input!E144</f>
        <v>1800</v>
      </c>
      <c r="H143" s="298" t="str">
        <f t="shared" si="33"/>
        <v>1000-1800</v>
      </c>
      <c r="I143" s="298">
        <f t="shared" si="34"/>
        <v>1800</v>
      </c>
      <c r="J143" s="298">
        <f t="shared" si="35"/>
        <v>738</v>
      </c>
      <c r="K143" s="298">
        <f t="shared" si="36"/>
        <v>738</v>
      </c>
      <c r="L143" s="290" t="str">
        <f t="shared" si="44"/>
        <v/>
      </c>
      <c r="M143" s="290">
        <f t="shared" si="44"/>
        <v>491.99999999999994</v>
      </c>
      <c r="N143" s="290">
        <f t="shared" si="44"/>
        <v>615</v>
      </c>
      <c r="O143" s="290">
        <f t="shared" si="44"/>
        <v>738</v>
      </c>
      <c r="P143" s="290" t="str">
        <f t="shared" si="44"/>
        <v/>
      </c>
      <c r="Q143" s="290" t="str">
        <f t="shared" si="44"/>
        <v/>
      </c>
      <c r="R143" s="298" t="str">
        <f>Input!I144</f>
        <v>843X1010X1066</v>
      </c>
      <c r="S143" s="298" t="str">
        <f>Input!J144</f>
        <v>1100</v>
      </c>
      <c r="T143" s="298" t="str">
        <f>Input!K144</f>
        <v>355</v>
      </c>
      <c r="U143" s="298" t="str">
        <f>Input!L144</f>
        <v>82</v>
      </c>
      <c r="V143" s="4" t="str">
        <f>IF(Input!$M144=1,"Spec.","")&amp;IF(Input!$O144=1, "00","")&amp;IF(Input!$P144=1, "/0","")&amp;IF(Input!$Q144=1, "/1","")&amp;IF(Input!$R144=1, "/2","")&amp;IF(Input!$S144=1, "/3","")&amp;IF(Input!$T144=1, "/4","")&amp;IF(Input!$U144=1, "/5","")</f>
        <v>/0/1</v>
      </c>
      <c r="W143" s="4" t="str">
        <f>IF(Input!$V144=1,"Spec.","")&amp;IF(Input!$W144=1, "/21","")&amp;IF(Input!$X144=1, "/18","")&amp;IF(Input!$Y144=1, "/16","")&amp;IF(Input!$Z144=1, "/14","")&amp;IF(Input!$AA144=1, "/11,5","")&amp;IF(Input!$AB144=1, "/10","")&amp;IF(Input!$AB144=1,"/7,5","")</f>
        <v>/18/16/14</v>
      </c>
      <c r="X143" s="291" t="str">
        <f t="shared" si="37"/>
        <v>0/1</v>
      </c>
      <c r="Y143" s="4" t="str">
        <f t="shared" si="38"/>
        <v>18/16/14</v>
      </c>
      <c r="Z143" s="4" t="str">
        <f>IF(Input!$M144=1,"Special match","")&amp;IF(Input!$N144=1, "/Without","")&amp;IF(Input!$O144=1, "/SAE-00","")&amp;IF(Input!$P144=1, "/SAE-0","")&amp;IF(Input!$Q144=1, "/SAE-1","")&amp;IF(Input!$R144=1, "/SAE-2","")&amp;IF(Input!$S144=1, "/SAE-3","")&amp;IF(Input!$T144=1, "/SAE-4","")&amp;IF(Input!$U144=1, "/SAE-5","")</f>
        <v>/Without/SAE-0/SAE-1</v>
      </c>
      <c r="AA143" s="4" t="str">
        <f>IF(Input!$V144=1,"Special match","")&amp;IF(Input!$W144=1, "/21 ","")&amp;IF(Input!$X144=1, "/18 ","")&amp;IF(Input!$Y144=1, "/16 ","")&amp;IF(Input!$Z144=1, "/14 ","")&amp;IF(Input!$AA144=1, "/11,5 ","")&amp;IF(Input!$AB144=1, "/10 ","")&amp;IF(Input!$AB144=1, "/7,5","")</f>
        <v xml:space="preserve">/18 /16 /14 </v>
      </c>
      <c r="AB143" s="4" t="str">
        <f>IF(Input!$AD144=1,"Rubber wheel coupling","")&amp;IF(Input!$AE144=1, "/Rubber block drive, with alu. ring","")&amp;IF(Input!$AF144=1, "/(High) flexible coupling","")</f>
        <v>/Rubber block drive, with alu. ring/(High) flexible coupling</v>
      </c>
      <c r="AC143" s="4" t="str">
        <f>IF(Input!$AG144=1,"Mechanical-joint clutch","")&amp;IF(Input!$AH144=1, "/ Mechanical","")&amp;IF(Input!$AI144=1, "/ Electrical","")&amp;IF(Input!$AJ144=1, "/ Pneumatical","")</f>
        <v>/ Mechanical/ Electrical</v>
      </c>
      <c r="AD143" s="291" t="str">
        <f t="shared" si="39"/>
        <v>Without/SAE-0/SAE-1</v>
      </c>
      <c r="AE143" s="4" t="str">
        <f t="shared" si="40"/>
        <v>18 /16 /14  inch</v>
      </c>
      <c r="AF143" s="4" t="str">
        <f t="shared" si="41"/>
        <v>Rubber block drive, with alu. ring/(High) flexible coupling</v>
      </c>
      <c r="AG143" s="4" t="str">
        <f t="shared" si="42"/>
        <v xml:space="preserve"> Mechanical/ Electrical</v>
      </c>
      <c r="AH143" s="4" t="str">
        <f>IF(Input!AK144=1,"Available","Not available")</f>
        <v>Available</v>
      </c>
      <c r="AI143" s="4" t="str">
        <f>IF(Input!AL144="","",Input!AL144)</f>
        <v/>
      </c>
    </row>
    <row r="144" spans="1:35" x14ac:dyDescent="0.25">
      <c r="A144" s="4" t="str">
        <f>VLOOKUP(Input!A145, Variabelen!$A$2:$B$7,2,FALSE)</f>
        <v>MEDIUM/HEAVY DUTY GEARBOX</v>
      </c>
      <c r="B144" s="284" t="str">
        <f>Input!B145</f>
        <v>HCD400A</v>
      </c>
      <c r="C144" s="4" t="str">
        <f>IF(Input!C145="","",Input!C145)</f>
        <v/>
      </c>
      <c r="D144" s="297">
        <f>Input!F145</f>
        <v>4.7</v>
      </c>
      <c r="E144" s="298" t="str">
        <f>Input!G145</f>
        <v>0,41</v>
      </c>
      <c r="F144" s="4">
        <f>Input!D145</f>
        <v>1000</v>
      </c>
      <c r="G144" s="298">
        <f>Input!E145</f>
        <v>1800</v>
      </c>
      <c r="H144" s="298" t="str">
        <f t="shared" si="33"/>
        <v>1000-1800</v>
      </c>
      <c r="I144" s="298">
        <f t="shared" si="34"/>
        <v>1800</v>
      </c>
      <c r="J144" s="298">
        <f t="shared" si="35"/>
        <v>738</v>
      </c>
      <c r="K144" s="298">
        <f t="shared" si="36"/>
        <v>738</v>
      </c>
      <c r="L144" s="290" t="str">
        <f t="shared" si="44"/>
        <v/>
      </c>
      <c r="M144" s="290">
        <f t="shared" si="44"/>
        <v>491.99999999999994</v>
      </c>
      <c r="N144" s="290">
        <f t="shared" si="44"/>
        <v>615</v>
      </c>
      <c r="O144" s="290">
        <f t="shared" si="44"/>
        <v>738</v>
      </c>
      <c r="P144" s="290" t="str">
        <f t="shared" si="44"/>
        <v/>
      </c>
      <c r="Q144" s="290" t="str">
        <f t="shared" si="44"/>
        <v/>
      </c>
      <c r="R144" s="298" t="str">
        <f>Input!I145</f>
        <v>843X1010X1066</v>
      </c>
      <c r="S144" s="298" t="str">
        <f>Input!J145</f>
        <v>1100</v>
      </c>
      <c r="T144" s="298" t="str">
        <f>Input!K145</f>
        <v>355</v>
      </c>
      <c r="U144" s="298" t="str">
        <f>Input!L145</f>
        <v>82</v>
      </c>
      <c r="V144" s="4" t="str">
        <f>IF(Input!$M145=1,"Spec.","")&amp;IF(Input!$O145=1, "00","")&amp;IF(Input!$P145=1, "/0","")&amp;IF(Input!$Q145=1, "/1","")&amp;IF(Input!$R145=1, "/2","")&amp;IF(Input!$S145=1, "/3","")&amp;IF(Input!$T145=1, "/4","")&amp;IF(Input!$U145=1, "/5","")</f>
        <v>/0/1</v>
      </c>
      <c r="W144" s="4" t="str">
        <f>IF(Input!$V145=1,"Spec.","")&amp;IF(Input!$W145=1, "/21","")&amp;IF(Input!$X145=1, "/18","")&amp;IF(Input!$Y145=1, "/16","")&amp;IF(Input!$Z145=1, "/14","")&amp;IF(Input!$AA145=1, "/11,5","")&amp;IF(Input!$AB145=1, "/10","")&amp;IF(Input!$AB145=1,"/7,5","")</f>
        <v>/18/16/14</v>
      </c>
      <c r="X144" s="291" t="str">
        <f t="shared" si="37"/>
        <v>0/1</v>
      </c>
      <c r="Y144" s="4" t="str">
        <f t="shared" si="38"/>
        <v>18/16/14</v>
      </c>
      <c r="Z144" s="4" t="str">
        <f>IF(Input!$M145=1,"Special match","")&amp;IF(Input!$N145=1, "/Without","")&amp;IF(Input!$O145=1, "/SAE-00","")&amp;IF(Input!$P145=1, "/SAE-0","")&amp;IF(Input!$Q145=1, "/SAE-1","")&amp;IF(Input!$R145=1, "/SAE-2","")&amp;IF(Input!$S145=1, "/SAE-3","")&amp;IF(Input!$T145=1, "/SAE-4","")&amp;IF(Input!$U145=1, "/SAE-5","")</f>
        <v>/Without/SAE-0/SAE-1</v>
      </c>
      <c r="AA144" s="4" t="str">
        <f>IF(Input!$V145=1,"Special match","")&amp;IF(Input!$W145=1, "/21 ","")&amp;IF(Input!$X145=1, "/18 ","")&amp;IF(Input!$Y145=1, "/16 ","")&amp;IF(Input!$Z145=1, "/14 ","")&amp;IF(Input!$AA145=1, "/11,5 ","")&amp;IF(Input!$AB145=1, "/10 ","")&amp;IF(Input!$AB145=1, "/7,5","")</f>
        <v xml:space="preserve">/18 /16 /14 </v>
      </c>
      <c r="AB144" s="4" t="str">
        <f>IF(Input!$AD145=1,"Rubber wheel coupling","")&amp;IF(Input!$AE145=1, "/Rubber block drive, with alu. ring","")&amp;IF(Input!$AF145=1, "/(High) flexible coupling","")</f>
        <v>/Rubber block drive, with alu. ring/(High) flexible coupling</v>
      </c>
      <c r="AC144" s="4" t="str">
        <f>IF(Input!$AG145=1,"Mechanical-joint clutch","")&amp;IF(Input!$AH145=1, "/ Mechanical","")&amp;IF(Input!$AI145=1, "/ Electrical","")&amp;IF(Input!$AJ145=1, "/ Pneumatical","")</f>
        <v>/ Mechanical/ Electrical</v>
      </c>
      <c r="AD144" s="291" t="str">
        <f t="shared" si="39"/>
        <v>Without/SAE-0/SAE-1</v>
      </c>
      <c r="AE144" s="4" t="str">
        <f t="shared" si="40"/>
        <v>18 /16 /14  inch</v>
      </c>
      <c r="AF144" s="4" t="str">
        <f t="shared" si="41"/>
        <v>Rubber block drive, with alu. ring/(High) flexible coupling</v>
      </c>
      <c r="AG144" s="4" t="str">
        <f t="shared" si="42"/>
        <v xml:space="preserve"> Mechanical/ Electrical</v>
      </c>
      <c r="AH144" s="4" t="str">
        <f>IF(Input!AK145=1,"Available","Not available")</f>
        <v>Available</v>
      </c>
      <c r="AI144" s="4" t="str">
        <f>IF(Input!AL145="","",Input!AL145)</f>
        <v/>
      </c>
    </row>
    <row r="145" spans="1:35" x14ac:dyDescent="0.25">
      <c r="A145" s="4" t="str">
        <f>VLOOKUP(Input!A146, Variabelen!$A$2:$B$7,2,FALSE)</f>
        <v>MEDIUM/HEAVY DUTY GEARBOX</v>
      </c>
      <c r="B145" s="284" t="str">
        <f>Input!B146</f>
        <v>HCD400A</v>
      </c>
      <c r="C145" s="4" t="str">
        <f>IF(Input!C146="","",Input!C146)</f>
        <v/>
      </c>
      <c r="D145" s="297">
        <f>Input!F146</f>
        <v>5</v>
      </c>
      <c r="E145" s="298" t="str">
        <f>Input!G146</f>
        <v>0,41</v>
      </c>
      <c r="F145" s="4">
        <f>Input!D146</f>
        <v>1000</v>
      </c>
      <c r="G145" s="298">
        <f>Input!E146</f>
        <v>1800</v>
      </c>
      <c r="H145" s="298" t="str">
        <f t="shared" si="33"/>
        <v>1000-1800</v>
      </c>
      <c r="I145" s="298">
        <f t="shared" si="34"/>
        <v>1800</v>
      </c>
      <c r="J145" s="298">
        <f t="shared" si="35"/>
        <v>738</v>
      </c>
      <c r="K145" s="298">
        <f t="shared" si="36"/>
        <v>738</v>
      </c>
      <c r="L145" s="290" t="str">
        <f t="shared" si="44"/>
        <v/>
      </c>
      <c r="M145" s="290">
        <f t="shared" si="44"/>
        <v>491.99999999999994</v>
      </c>
      <c r="N145" s="290">
        <f t="shared" si="44"/>
        <v>615</v>
      </c>
      <c r="O145" s="290">
        <f t="shared" si="44"/>
        <v>738</v>
      </c>
      <c r="P145" s="290" t="str">
        <f t="shared" si="44"/>
        <v/>
      </c>
      <c r="Q145" s="290" t="str">
        <f t="shared" si="44"/>
        <v/>
      </c>
      <c r="R145" s="298" t="str">
        <f>Input!I146</f>
        <v>843X1010X1066</v>
      </c>
      <c r="S145" s="298" t="str">
        <f>Input!J146</f>
        <v>1100</v>
      </c>
      <c r="T145" s="298" t="str">
        <f>Input!K146</f>
        <v>355</v>
      </c>
      <c r="U145" s="298" t="str">
        <f>Input!L146</f>
        <v>82</v>
      </c>
      <c r="V145" s="4" t="str">
        <f>IF(Input!$M146=1,"Spec.","")&amp;IF(Input!$O146=1, "00","")&amp;IF(Input!$P146=1, "/0","")&amp;IF(Input!$Q146=1, "/1","")&amp;IF(Input!$R146=1, "/2","")&amp;IF(Input!$S146=1, "/3","")&amp;IF(Input!$T146=1, "/4","")&amp;IF(Input!$U146=1, "/5","")</f>
        <v>/0/1</v>
      </c>
      <c r="W145" s="4" t="str">
        <f>IF(Input!$V146=1,"Spec.","")&amp;IF(Input!$W146=1, "/21","")&amp;IF(Input!$X146=1, "/18","")&amp;IF(Input!$Y146=1, "/16","")&amp;IF(Input!$Z146=1, "/14","")&amp;IF(Input!$AA146=1, "/11,5","")&amp;IF(Input!$AB146=1, "/10","")&amp;IF(Input!$AB146=1,"/7,5","")</f>
        <v>/18/16/14</v>
      </c>
      <c r="X145" s="291" t="str">
        <f t="shared" si="37"/>
        <v>0/1</v>
      </c>
      <c r="Y145" s="4" t="str">
        <f t="shared" si="38"/>
        <v>18/16/14</v>
      </c>
      <c r="Z145" s="4" t="str">
        <f>IF(Input!$M146=1,"Special match","")&amp;IF(Input!$N146=1, "/Without","")&amp;IF(Input!$O146=1, "/SAE-00","")&amp;IF(Input!$P146=1, "/SAE-0","")&amp;IF(Input!$Q146=1, "/SAE-1","")&amp;IF(Input!$R146=1, "/SAE-2","")&amp;IF(Input!$S146=1, "/SAE-3","")&amp;IF(Input!$T146=1, "/SAE-4","")&amp;IF(Input!$U146=1, "/SAE-5","")</f>
        <v>/Without/SAE-0/SAE-1</v>
      </c>
      <c r="AA145" s="4" t="str">
        <f>IF(Input!$V146=1,"Special match","")&amp;IF(Input!$W146=1, "/21 ","")&amp;IF(Input!$X146=1, "/18 ","")&amp;IF(Input!$Y146=1, "/16 ","")&amp;IF(Input!$Z146=1, "/14 ","")&amp;IF(Input!$AA146=1, "/11,5 ","")&amp;IF(Input!$AB146=1, "/10 ","")&amp;IF(Input!$AB146=1, "/7,5","")</f>
        <v xml:space="preserve">/18 /16 /14 </v>
      </c>
      <c r="AB145" s="4" t="str">
        <f>IF(Input!$AD146=1,"Rubber wheel coupling","")&amp;IF(Input!$AE146=1, "/Rubber block drive, with alu. ring","")&amp;IF(Input!$AF146=1, "/(High) flexible coupling","")</f>
        <v>/Rubber block drive, with alu. ring/(High) flexible coupling</v>
      </c>
      <c r="AC145" s="4" t="str">
        <f>IF(Input!$AG146=1,"Mechanical-joint clutch","")&amp;IF(Input!$AH146=1, "/ Mechanical","")&amp;IF(Input!$AI146=1, "/ Electrical","")&amp;IF(Input!$AJ146=1, "/ Pneumatical","")</f>
        <v>/ Mechanical/ Electrical</v>
      </c>
      <c r="AD145" s="291" t="str">
        <f t="shared" si="39"/>
        <v>Without/SAE-0/SAE-1</v>
      </c>
      <c r="AE145" s="4" t="str">
        <f t="shared" si="40"/>
        <v>18 /16 /14  inch</v>
      </c>
      <c r="AF145" s="4" t="str">
        <f t="shared" si="41"/>
        <v>Rubber block drive, with alu. ring/(High) flexible coupling</v>
      </c>
      <c r="AG145" s="4" t="str">
        <f t="shared" si="42"/>
        <v xml:space="preserve"> Mechanical/ Electrical</v>
      </c>
      <c r="AH145" s="4" t="str">
        <f>IF(Input!AK146=1,"Available","Not available")</f>
        <v>Available</v>
      </c>
      <c r="AI145" s="4" t="str">
        <f>IF(Input!AL146="","",Input!AL146)</f>
        <v/>
      </c>
    </row>
    <row r="146" spans="1:35" x14ac:dyDescent="0.25">
      <c r="A146" s="4" t="str">
        <f>VLOOKUP(Input!A147, Variabelen!$A$2:$B$7,2,FALSE)</f>
        <v>MEDIUM/HEAVY DUTY GEARBOX</v>
      </c>
      <c r="B146" s="284" t="str">
        <f>Input!B147</f>
        <v>HCD400A</v>
      </c>
      <c r="C146" s="4" t="str">
        <f>IF(Input!C147="","",Input!C147)</f>
        <v/>
      </c>
      <c r="D146" s="297">
        <f>Input!F147</f>
        <v>5.53</v>
      </c>
      <c r="E146" s="298" t="str">
        <f>Input!G147</f>
        <v>0,364</v>
      </c>
      <c r="F146" s="4">
        <f>Input!D147</f>
        <v>1000</v>
      </c>
      <c r="G146" s="298">
        <f>Input!E147</f>
        <v>1800</v>
      </c>
      <c r="H146" s="298" t="str">
        <f t="shared" si="33"/>
        <v>1000-1800</v>
      </c>
      <c r="I146" s="298">
        <f t="shared" si="34"/>
        <v>1800</v>
      </c>
      <c r="J146" s="298">
        <f t="shared" si="35"/>
        <v>655.19999999999993</v>
      </c>
      <c r="K146" s="298">
        <f t="shared" si="36"/>
        <v>655.19999999999993</v>
      </c>
      <c r="L146" s="290" t="str">
        <f t="shared" si="44"/>
        <v/>
      </c>
      <c r="M146" s="290">
        <f t="shared" si="44"/>
        <v>436.8</v>
      </c>
      <c r="N146" s="290">
        <f t="shared" si="44"/>
        <v>546</v>
      </c>
      <c r="O146" s="290">
        <f t="shared" si="44"/>
        <v>655.19999999999993</v>
      </c>
      <c r="P146" s="290" t="str">
        <f t="shared" si="44"/>
        <v/>
      </c>
      <c r="Q146" s="290" t="str">
        <f t="shared" si="44"/>
        <v/>
      </c>
      <c r="R146" s="298" t="str">
        <f>Input!I147</f>
        <v>843X1010X1066</v>
      </c>
      <c r="S146" s="298" t="str">
        <f>Input!J147</f>
        <v>1100</v>
      </c>
      <c r="T146" s="298" t="str">
        <f>Input!K147</f>
        <v>355</v>
      </c>
      <c r="U146" s="298" t="str">
        <f>Input!L147</f>
        <v>82</v>
      </c>
      <c r="V146" s="4" t="str">
        <f>IF(Input!$M147=1,"Spec.","")&amp;IF(Input!$O147=1, "00","")&amp;IF(Input!$P147=1, "/0","")&amp;IF(Input!$Q147=1, "/1","")&amp;IF(Input!$R147=1, "/2","")&amp;IF(Input!$S147=1, "/3","")&amp;IF(Input!$T147=1, "/4","")&amp;IF(Input!$U147=1, "/5","")</f>
        <v>/0/1</v>
      </c>
      <c r="W146" s="4" t="str">
        <f>IF(Input!$V147=1,"Spec.","")&amp;IF(Input!$W147=1, "/21","")&amp;IF(Input!$X147=1, "/18","")&amp;IF(Input!$Y147=1, "/16","")&amp;IF(Input!$Z147=1, "/14","")&amp;IF(Input!$AA147=1, "/11,5","")&amp;IF(Input!$AB147=1, "/10","")&amp;IF(Input!$AB147=1,"/7,5","")</f>
        <v>/18/16/14</v>
      </c>
      <c r="X146" s="291" t="str">
        <f t="shared" si="37"/>
        <v>0/1</v>
      </c>
      <c r="Y146" s="4" t="str">
        <f t="shared" si="38"/>
        <v>18/16/14</v>
      </c>
      <c r="Z146" s="4" t="str">
        <f>IF(Input!$M147=1,"Special match","")&amp;IF(Input!$N147=1, "/Without","")&amp;IF(Input!$O147=1, "/SAE-00","")&amp;IF(Input!$P147=1, "/SAE-0","")&amp;IF(Input!$Q147=1, "/SAE-1","")&amp;IF(Input!$R147=1, "/SAE-2","")&amp;IF(Input!$S147=1, "/SAE-3","")&amp;IF(Input!$T147=1, "/SAE-4","")&amp;IF(Input!$U147=1, "/SAE-5","")</f>
        <v>/Without/SAE-0/SAE-1</v>
      </c>
      <c r="AA146" s="4" t="str">
        <f>IF(Input!$V147=1,"Special match","")&amp;IF(Input!$W147=1, "/21 ","")&amp;IF(Input!$X147=1, "/18 ","")&amp;IF(Input!$Y147=1, "/16 ","")&amp;IF(Input!$Z147=1, "/14 ","")&amp;IF(Input!$AA147=1, "/11,5 ","")&amp;IF(Input!$AB147=1, "/10 ","")&amp;IF(Input!$AB147=1, "/7,5","")</f>
        <v xml:space="preserve">/18 /16 /14 </v>
      </c>
      <c r="AB146" s="4" t="str">
        <f>IF(Input!$AD147=1,"Rubber wheel coupling","")&amp;IF(Input!$AE147=1, "/Rubber block drive, with alu. ring","")&amp;IF(Input!$AF147=1, "/(High) flexible coupling","")</f>
        <v>/Rubber block drive, with alu. ring/(High) flexible coupling</v>
      </c>
      <c r="AC146" s="4" t="str">
        <f>IF(Input!$AG147=1,"Mechanical-joint clutch","")&amp;IF(Input!$AH147=1, "/ Mechanical","")&amp;IF(Input!$AI147=1, "/ Electrical","")&amp;IF(Input!$AJ147=1, "/ Pneumatical","")</f>
        <v>/ Mechanical/ Electrical</v>
      </c>
      <c r="AD146" s="291" t="str">
        <f t="shared" si="39"/>
        <v>Without/SAE-0/SAE-1</v>
      </c>
      <c r="AE146" s="4" t="str">
        <f t="shared" si="40"/>
        <v>18 /16 /14  inch</v>
      </c>
      <c r="AF146" s="4" t="str">
        <f t="shared" si="41"/>
        <v>Rubber block drive, with alu. ring/(High) flexible coupling</v>
      </c>
      <c r="AG146" s="4" t="str">
        <f t="shared" si="42"/>
        <v xml:space="preserve"> Mechanical/ Electrical</v>
      </c>
      <c r="AH146" s="4" t="str">
        <f>IF(Input!AK147=1,"Available","Not available")</f>
        <v>Available</v>
      </c>
      <c r="AI146" s="4" t="str">
        <f>IF(Input!AL147="","",Input!AL147)</f>
        <v/>
      </c>
    </row>
    <row r="147" spans="1:35" x14ac:dyDescent="0.25">
      <c r="A147" s="4" t="str">
        <f>VLOOKUP(Input!A148, Variabelen!$A$2:$B$7,2,FALSE)</f>
        <v>MEDIUM/HEAVY DUTY GEARBOX</v>
      </c>
      <c r="B147" s="284" t="str">
        <f>Input!B148</f>
        <v>HCD400A</v>
      </c>
      <c r="C147" s="4" t="str">
        <f>IF(Input!C148="","",Input!C148)</f>
        <v/>
      </c>
      <c r="D147" s="297">
        <f>Input!F148</f>
        <v>5.7</v>
      </c>
      <c r="E147" s="298" t="str">
        <f>Input!G148</f>
        <v>0,337</v>
      </c>
      <c r="F147" s="4">
        <f>Input!D148</f>
        <v>1000</v>
      </c>
      <c r="G147" s="298">
        <f>Input!E148</f>
        <v>1800</v>
      </c>
      <c r="H147" s="298" t="str">
        <f t="shared" si="33"/>
        <v>1000-1800</v>
      </c>
      <c r="I147" s="298">
        <f t="shared" si="34"/>
        <v>1800</v>
      </c>
      <c r="J147" s="298">
        <f t="shared" si="35"/>
        <v>606.6</v>
      </c>
      <c r="K147" s="298">
        <f t="shared" si="36"/>
        <v>606.6</v>
      </c>
      <c r="L147" s="290" t="str">
        <f t="shared" si="44"/>
        <v/>
      </c>
      <c r="M147" s="290">
        <f t="shared" si="44"/>
        <v>404.40000000000003</v>
      </c>
      <c r="N147" s="290">
        <f t="shared" si="44"/>
        <v>505.50000000000006</v>
      </c>
      <c r="O147" s="290">
        <f t="shared" si="44"/>
        <v>606.6</v>
      </c>
      <c r="P147" s="290" t="str">
        <f t="shared" si="44"/>
        <v/>
      </c>
      <c r="Q147" s="290" t="str">
        <f t="shared" si="44"/>
        <v/>
      </c>
      <c r="R147" s="298" t="str">
        <f>Input!I148</f>
        <v>843X1010X1066</v>
      </c>
      <c r="S147" s="298" t="str">
        <f>Input!J148</f>
        <v>1100</v>
      </c>
      <c r="T147" s="298" t="str">
        <f>Input!K148</f>
        <v>355</v>
      </c>
      <c r="U147" s="298" t="str">
        <f>Input!L148</f>
        <v>82</v>
      </c>
      <c r="V147" s="4" t="str">
        <f>IF(Input!$M148=1,"Spec.","")&amp;IF(Input!$O148=1, "00","")&amp;IF(Input!$P148=1, "/0","")&amp;IF(Input!$Q148=1, "/1","")&amp;IF(Input!$R148=1, "/2","")&amp;IF(Input!$S148=1, "/3","")&amp;IF(Input!$T148=1, "/4","")&amp;IF(Input!$U148=1, "/5","")</f>
        <v>/0/1</v>
      </c>
      <c r="W147" s="4" t="str">
        <f>IF(Input!$V148=1,"Spec.","")&amp;IF(Input!$W148=1, "/21","")&amp;IF(Input!$X148=1, "/18","")&amp;IF(Input!$Y148=1, "/16","")&amp;IF(Input!$Z148=1, "/14","")&amp;IF(Input!$AA148=1, "/11,5","")&amp;IF(Input!$AB148=1, "/10","")&amp;IF(Input!$AB148=1,"/7,5","")</f>
        <v>/18/16/14</v>
      </c>
      <c r="X147" s="291" t="str">
        <f t="shared" si="37"/>
        <v>0/1</v>
      </c>
      <c r="Y147" s="4" t="str">
        <f t="shared" si="38"/>
        <v>18/16/14</v>
      </c>
      <c r="Z147" s="4" t="str">
        <f>IF(Input!$M148=1,"Special match","")&amp;IF(Input!$N148=1, "/Without","")&amp;IF(Input!$O148=1, "/SAE-00","")&amp;IF(Input!$P148=1, "/SAE-0","")&amp;IF(Input!$Q148=1, "/SAE-1","")&amp;IF(Input!$R148=1, "/SAE-2","")&amp;IF(Input!$S148=1, "/SAE-3","")&amp;IF(Input!$T148=1, "/SAE-4","")&amp;IF(Input!$U148=1, "/SAE-5","")</f>
        <v>/Without/SAE-0/SAE-1</v>
      </c>
      <c r="AA147" s="4" t="str">
        <f>IF(Input!$V148=1,"Special match","")&amp;IF(Input!$W148=1, "/21 ","")&amp;IF(Input!$X148=1, "/18 ","")&amp;IF(Input!$Y148=1, "/16 ","")&amp;IF(Input!$Z148=1, "/14 ","")&amp;IF(Input!$AA148=1, "/11,5 ","")&amp;IF(Input!$AB148=1, "/10 ","")&amp;IF(Input!$AB148=1, "/7,5","")</f>
        <v xml:space="preserve">/18 /16 /14 </v>
      </c>
      <c r="AB147" s="4" t="str">
        <f>IF(Input!$AD148=1,"Rubber wheel coupling","")&amp;IF(Input!$AE148=1, "/Rubber block drive, with alu. ring","")&amp;IF(Input!$AF148=1, "/(High) flexible coupling","")</f>
        <v>/Rubber block drive, with alu. ring/(High) flexible coupling</v>
      </c>
      <c r="AC147" s="4" t="str">
        <f>IF(Input!$AG148=1,"Mechanical-joint clutch","")&amp;IF(Input!$AH148=1, "/ Mechanical","")&amp;IF(Input!$AI148=1, "/ Electrical","")&amp;IF(Input!$AJ148=1, "/ Pneumatical","")</f>
        <v>/ Mechanical/ Electrical</v>
      </c>
      <c r="AD147" s="291" t="str">
        <f t="shared" si="39"/>
        <v>Without/SAE-0/SAE-1</v>
      </c>
      <c r="AE147" s="4" t="str">
        <f t="shared" si="40"/>
        <v>18 /16 /14  inch</v>
      </c>
      <c r="AF147" s="4" t="str">
        <f t="shared" si="41"/>
        <v>Rubber block drive, with alu. ring/(High) flexible coupling</v>
      </c>
      <c r="AG147" s="4" t="str">
        <f t="shared" si="42"/>
        <v xml:space="preserve"> Mechanical/ Electrical</v>
      </c>
      <c r="AH147" s="4" t="str">
        <f>IF(Input!AK148=1,"Available","Not available")</f>
        <v>Available</v>
      </c>
      <c r="AI147" s="4" t="str">
        <f>IF(Input!AL148="","",Input!AL148)</f>
        <v/>
      </c>
    </row>
    <row r="148" spans="1:35" x14ac:dyDescent="0.25">
      <c r="A148" s="4" t="str">
        <f>VLOOKUP(Input!A149, Variabelen!$A$2:$B$7,2,FALSE)</f>
        <v>MEDIUM/HEAVY DUTY GEARBOX</v>
      </c>
      <c r="B148" s="284" t="str">
        <f>Input!B149</f>
        <v>HCD400A</v>
      </c>
      <c r="C148" s="4" t="str">
        <f>IF(Input!C149="","",Input!C149)</f>
        <v/>
      </c>
      <c r="D148" s="297">
        <f>Input!F149</f>
        <v>5.89</v>
      </c>
      <c r="E148" s="298" t="str">
        <f>Input!G149</f>
        <v>0,335</v>
      </c>
      <c r="F148" s="4">
        <f>Input!D149</f>
        <v>1000</v>
      </c>
      <c r="G148" s="298">
        <f>Input!E149</f>
        <v>1800</v>
      </c>
      <c r="H148" s="298" t="str">
        <f t="shared" si="33"/>
        <v>1000-1800</v>
      </c>
      <c r="I148" s="298">
        <f t="shared" si="34"/>
        <v>1800</v>
      </c>
      <c r="J148" s="298">
        <f t="shared" si="35"/>
        <v>603</v>
      </c>
      <c r="K148" s="298">
        <f t="shared" si="36"/>
        <v>603</v>
      </c>
      <c r="L148" s="290" t="str">
        <f t="shared" si="44"/>
        <v/>
      </c>
      <c r="M148" s="290">
        <f t="shared" si="44"/>
        <v>402</v>
      </c>
      <c r="N148" s="290">
        <f t="shared" si="44"/>
        <v>502.50000000000006</v>
      </c>
      <c r="O148" s="290">
        <f t="shared" si="44"/>
        <v>603</v>
      </c>
      <c r="P148" s="290" t="str">
        <f t="shared" si="44"/>
        <v/>
      </c>
      <c r="Q148" s="290" t="str">
        <f t="shared" si="44"/>
        <v/>
      </c>
      <c r="R148" s="298" t="str">
        <f>Input!I149</f>
        <v>843X1010X1066</v>
      </c>
      <c r="S148" s="298" t="str">
        <f>Input!J149</f>
        <v>1100</v>
      </c>
      <c r="T148" s="298" t="str">
        <f>Input!K149</f>
        <v>355</v>
      </c>
      <c r="U148" s="298" t="str">
        <f>Input!L149</f>
        <v>82</v>
      </c>
      <c r="V148" s="4" t="str">
        <f>IF(Input!$M149=1,"Spec.","")&amp;IF(Input!$O149=1, "00","")&amp;IF(Input!$P149=1, "/0","")&amp;IF(Input!$Q149=1, "/1","")&amp;IF(Input!$R149=1, "/2","")&amp;IF(Input!$S149=1, "/3","")&amp;IF(Input!$T149=1, "/4","")&amp;IF(Input!$U149=1, "/5","")</f>
        <v>/0/1</v>
      </c>
      <c r="W148" s="4" t="str">
        <f>IF(Input!$V149=1,"Spec.","")&amp;IF(Input!$W149=1, "/21","")&amp;IF(Input!$X149=1, "/18","")&amp;IF(Input!$Y149=1, "/16","")&amp;IF(Input!$Z149=1, "/14","")&amp;IF(Input!$AA149=1, "/11,5","")&amp;IF(Input!$AB149=1, "/10","")&amp;IF(Input!$AB149=1,"/7,5","")</f>
        <v>/18/16/14</v>
      </c>
      <c r="X148" s="291" t="str">
        <f t="shared" si="37"/>
        <v>0/1</v>
      </c>
      <c r="Y148" s="4" t="str">
        <f t="shared" si="38"/>
        <v>18/16/14</v>
      </c>
      <c r="Z148" s="4" t="str">
        <f>IF(Input!$M149=1,"Special match","")&amp;IF(Input!$N149=1, "/Without","")&amp;IF(Input!$O149=1, "/SAE-00","")&amp;IF(Input!$P149=1, "/SAE-0","")&amp;IF(Input!$Q149=1, "/SAE-1","")&amp;IF(Input!$R149=1, "/SAE-2","")&amp;IF(Input!$S149=1, "/SAE-3","")&amp;IF(Input!$T149=1, "/SAE-4","")&amp;IF(Input!$U149=1, "/SAE-5","")</f>
        <v>/Without/SAE-0/SAE-1</v>
      </c>
      <c r="AA148" s="4" t="str">
        <f>IF(Input!$V149=1,"Special match","")&amp;IF(Input!$W149=1, "/21 ","")&amp;IF(Input!$X149=1, "/18 ","")&amp;IF(Input!$Y149=1, "/16 ","")&amp;IF(Input!$Z149=1, "/14 ","")&amp;IF(Input!$AA149=1, "/11,5 ","")&amp;IF(Input!$AB149=1, "/10 ","")&amp;IF(Input!$AB149=1, "/7,5","")</f>
        <v xml:space="preserve">/18 /16 /14 </v>
      </c>
      <c r="AB148" s="4" t="str">
        <f>IF(Input!$AD149=1,"Rubber wheel coupling","")&amp;IF(Input!$AE149=1, "/Rubber block drive, with alu. ring","")&amp;IF(Input!$AF149=1, "/(High) flexible coupling","")</f>
        <v>/Rubber block drive, with alu. ring/(High) flexible coupling</v>
      </c>
      <c r="AC148" s="4" t="str">
        <f>IF(Input!$AG149=1,"Mechanical-joint clutch","")&amp;IF(Input!$AH149=1, "/ Mechanical","")&amp;IF(Input!$AI149=1, "/ Electrical","")&amp;IF(Input!$AJ149=1, "/ Pneumatical","")</f>
        <v>/ Mechanical/ Electrical</v>
      </c>
      <c r="AD148" s="291" t="str">
        <f t="shared" si="39"/>
        <v>Without/SAE-0/SAE-1</v>
      </c>
      <c r="AE148" s="4" t="str">
        <f t="shared" si="40"/>
        <v>18 /16 /14  inch</v>
      </c>
      <c r="AF148" s="4" t="str">
        <f t="shared" si="41"/>
        <v>Rubber block drive, with alu. ring/(High) flexible coupling</v>
      </c>
      <c r="AG148" s="4" t="str">
        <f t="shared" si="42"/>
        <v xml:space="preserve"> Mechanical/ Electrical</v>
      </c>
      <c r="AH148" s="4" t="str">
        <f>IF(Input!AK149=1,"Available","Not available")</f>
        <v>Available</v>
      </c>
      <c r="AI148" s="4" t="str">
        <f>IF(Input!AL149="","",Input!AL149)</f>
        <v/>
      </c>
    </row>
    <row r="149" spans="1:35" x14ac:dyDescent="0.25">
      <c r="A149" s="4" t="str">
        <f>VLOOKUP(Input!A150, Variabelen!$A$2:$B$7,2,FALSE)</f>
        <v>MEDIUM/HEAVY DUTY GEARBOX</v>
      </c>
      <c r="B149" s="284" t="str">
        <f>Input!B150</f>
        <v>HCT400A</v>
      </c>
      <c r="C149" s="4" t="str">
        <f>IF(Input!C150="","",Input!C150)</f>
        <v/>
      </c>
      <c r="D149" s="297">
        <f>Input!F150</f>
        <v>6.09</v>
      </c>
      <c r="E149" s="298" t="str">
        <f>Input!G150</f>
        <v>0,44</v>
      </c>
      <c r="F149" s="4">
        <f>Input!D150</f>
        <v>1000</v>
      </c>
      <c r="G149" s="298">
        <f>Input!E150</f>
        <v>1800</v>
      </c>
      <c r="H149" s="298" t="str">
        <f t="shared" si="33"/>
        <v>1000-1800</v>
      </c>
      <c r="I149" s="298">
        <f t="shared" si="34"/>
        <v>1800</v>
      </c>
      <c r="J149" s="298">
        <f t="shared" si="35"/>
        <v>792</v>
      </c>
      <c r="K149" s="298">
        <f t="shared" si="36"/>
        <v>792</v>
      </c>
      <c r="L149" s="290" t="str">
        <f t="shared" si="44"/>
        <v/>
      </c>
      <c r="M149" s="290">
        <f t="shared" si="44"/>
        <v>528</v>
      </c>
      <c r="N149" s="290">
        <f t="shared" si="44"/>
        <v>660</v>
      </c>
      <c r="O149" s="290">
        <f t="shared" si="44"/>
        <v>792</v>
      </c>
      <c r="P149" s="290" t="str">
        <f t="shared" si="44"/>
        <v/>
      </c>
      <c r="Q149" s="290" t="str">
        <f t="shared" si="44"/>
        <v/>
      </c>
      <c r="R149" s="298" t="str">
        <f>Input!I150</f>
        <v>800X1052X1130</v>
      </c>
      <c r="S149" s="298" t="str">
        <f>Input!J150</f>
        <v>1450</v>
      </c>
      <c r="T149" s="298" t="str">
        <f>Input!K150</f>
        <v>375</v>
      </c>
      <c r="U149" s="298" t="str">
        <f>Input!L150</f>
        <v>82</v>
      </c>
      <c r="V149" s="4" t="str">
        <f>IF(Input!$M150=1,"Spec.","")&amp;IF(Input!$O150=1, "00","")&amp;IF(Input!$P150=1, "/0","")&amp;IF(Input!$Q150=1, "/1","")&amp;IF(Input!$R150=1, "/2","")&amp;IF(Input!$S150=1, "/3","")&amp;IF(Input!$T150=1, "/4","")&amp;IF(Input!$U150=1, "/5","")</f>
        <v>/0/1</v>
      </c>
      <c r="W149" s="4" t="str">
        <f>IF(Input!$V150=1,"Spec.","")&amp;IF(Input!$W150=1, "/21","")&amp;IF(Input!$X150=1, "/18","")&amp;IF(Input!$Y150=1, "/16","")&amp;IF(Input!$Z150=1, "/14","")&amp;IF(Input!$AA150=1, "/11,5","")&amp;IF(Input!$AB150=1, "/10","")&amp;IF(Input!$AB150=1,"/7,5","")</f>
        <v>/18/16/14</v>
      </c>
      <c r="X149" s="291" t="str">
        <f t="shared" si="37"/>
        <v>0/1</v>
      </c>
      <c r="Y149" s="4" t="str">
        <f t="shared" si="38"/>
        <v>18/16/14</v>
      </c>
      <c r="Z149" s="4" t="str">
        <f>IF(Input!$M150=1,"Special match","")&amp;IF(Input!$N150=1, "/Without","")&amp;IF(Input!$O150=1, "/SAE-00","")&amp;IF(Input!$P150=1, "/SAE-0","")&amp;IF(Input!$Q150=1, "/SAE-1","")&amp;IF(Input!$R150=1, "/SAE-2","")&amp;IF(Input!$S150=1, "/SAE-3","")&amp;IF(Input!$T150=1, "/SAE-4","")&amp;IF(Input!$U150=1, "/SAE-5","")</f>
        <v>/Without/SAE-0/SAE-1</v>
      </c>
      <c r="AA149" s="4" t="str">
        <f>IF(Input!$V150=1,"Special match","")&amp;IF(Input!$W150=1, "/21 ","")&amp;IF(Input!$X150=1, "/18 ","")&amp;IF(Input!$Y150=1, "/16 ","")&amp;IF(Input!$Z150=1, "/14 ","")&amp;IF(Input!$AA150=1, "/11,5 ","")&amp;IF(Input!$AB150=1, "/10 ","")&amp;IF(Input!$AB150=1, "/7,5","")</f>
        <v xml:space="preserve">/18 /16 /14 </v>
      </c>
      <c r="AB149" s="4" t="str">
        <f>IF(Input!$AD150=1,"Rubber wheel coupling","")&amp;IF(Input!$AE150=1, "/Rubber block drive, with alu. ring","")&amp;IF(Input!$AF150=1, "/(High) flexible coupling","")</f>
        <v>/Rubber block drive, with alu. ring/(High) flexible coupling</v>
      </c>
      <c r="AC149" s="4" t="str">
        <f>IF(Input!$AG150=1,"Mechanical-joint clutch","")&amp;IF(Input!$AH150=1, "/ Mechanical","")&amp;IF(Input!$AI150=1, "/ Electrical","")&amp;IF(Input!$AJ150=1, "/ Pneumatical","")</f>
        <v>/ Mechanical/ Electrical</v>
      </c>
      <c r="AD149" s="291" t="str">
        <f t="shared" si="39"/>
        <v>Without/SAE-0/SAE-1</v>
      </c>
      <c r="AE149" s="4" t="str">
        <f t="shared" si="40"/>
        <v>18 /16 /14  inch</v>
      </c>
      <c r="AF149" s="4" t="str">
        <f t="shared" si="41"/>
        <v>Rubber block drive, with alu. ring/(High) flexible coupling</v>
      </c>
      <c r="AG149" s="4" t="str">
        <f t="shared" si="42"/>
        <v xml:space="preserve"> Mechanical/ Electrical</v>
      </c>
      <c r="AH149" s="4" t="str">
        <f>IF(Input!AK150=1,"Available","Not available")</f>
        <v>Not available</v>
      </c>
      <c r="AI149" s="4" t="str">
        <f>IF(Input!AL150="","",Input!AL150)</f>
        <v/>
      </c>
    </row>
    <row r="150" spans="1:35" x14ac:dyDescent="0.25">
      <c r="A150" s="4" t="str">
        <f>VLOOKUP(Input!A151, Variabelen!$A$2:$B$7,2,FALSE)</f>
        <v>MEDIUM/HEAVY DUTY GEARBOX</v>
      </c>
      <c r="B150" s="284" t="str">
        <f>Input!B151</f>
        <v>HCT400A</v>
      </c>
      <c r="C150" s="4" t="str">
        <f>IF(Input!C151="","",Input!C151)</f>
        <v/>
      </c>
      <c r="D150" s="297">
        <f>Input!F151</f>
        <v>6.49</v>
      </c>
      <c r="E150" s="298" t="str">
        <f>Input!G151</f>
        <v>0,44</v>
      </c>
      <c r="F150" s="4">
        <f>Input!D151</f>
        <v>1000</v>
      </c>
      <c r="G150" s="298">
        <f>Input!E151</f>
        <v>1800</v>
      </c>
      <c r="H150" s="298" t="str">
        <f t="shared" si="33"/>
        <v>1000-1800</v>
      </c>
      <c r="I150" s="298">
        <f t="shared" si="34"/>
        <v>1800</v>
      </c>
      <c r="J150" s="298">
        <f t="shared" si="35"/>
        <v>792</v>
      </c>
      <c r="K150" s="298">
        <f t="shared" si="36"/>
        <v>792</v>
      </c>
      <c r="L150" s="290" t="str">
        <f t="shared" si="44"/>
        <v/>
      </c>
      <c r="M150" s="290">
        <f t="shared" si="44"/>
        <v>528</v>
      </c>
      <c r="N150" s="290">
        <f t="shared" si="44"/>
        <v>660</v>
      </c>
      <c r="O150" s="290">
        <f t="shared" si="44"/>
        <v>792</v>
      </c>
      <c r="P150" s="290" t="str">
        <f t="shared" si="44"/>
        <v/>
      </c>
      <c r="Q150" s="290" t="str">
        <f t="shared" si="44"/>
        <v/>
      </c>
      <c r="R150" s="298" t="str">
        <f>Input!I151</f>
        <v>800X1052X1130</v>
      </c>
      <c r="S150" s="298" t="str">
        <f>Input!J151</f>
        <v>1450</v>
      </c>
      <c r="T150" s="298" t="str">
        <f>Input!K151</f>
        <v>375</v>
      </c>
      <c r="U150" s="298" t="str">
        <f>Input!L151</f>
        <v>82</v>
      </c>
      <c r="V150" s="4" t="str">
        <f>IF(Input!$M151=1,"Spec.","")&amp;IF(Input!$O151=1, "00","")&amp;IF(Input!$P151=1, "/0","")&amp;IF(Input!$Q151=1, "/1","")&amp;IF(Input!$R151=1, "/2","")&amp;IF(Input!$S151=1, "/3","")&amp;IF(Input!$T151=1, "/4","")&amp;IF(Input!$U151=1, "/5","")</f>
        <v>/0/1</v>
      </c>
      <c r="W150" s="4" t="str">
        <f>IF(Input!$V151=1,"Spec.","")&amp;IF(Input!$W151=1, "/21","")&amp;IF(Input!$X151=1, "/18","")&amp;IF(Input!$Y151=1, "/16","")&amp;IF(Input!$Z151=1, "/14","")&amp;IF(Input!$AA151=1, "/11,5","")&amp;IF(Input!$AB151=1, "/10","")&amp;IF(Input!$AB151=1,"/7,5","")</f>
        <v>/18/16/14</v>
      </c>
      <c r="X150" s="291" t="str">
        <f t="shared" si="37"/>
        <v>0/1</v>
      </c>
      <c r="Y150" s="4" t="str">
        <f t="shared" si="38"/>
        <v>18/16/14</v>
      </c>
      <c r="Z150" s="4" t="str">
        <f>IF(Input!$M151=1,"Special match","")&amp;IF(Input!$N151=1, "/Without","")&amp;IF(Input!$O151=1, "/SAE-00","")&amp;IF(Input!$P151=1, "/SAE-0","")&amp;IF(Input!$Q151=1, "/SAE-1","")&amp;IF(Input!$R151=1, "/SAE-2","")&amp;IF(Input!$S151=1, "/SAE-3","")&amp;IF(Input!$T151=1, "/SAE-4","")&amp;IF(Input!$U151=1, "/SAE-5","")</f>
        <v>/Without/SAE-0/SAE-1</v>
      </c>
      <c r="AA150" s="4" t="str">
        <f>IF(Input!$V151=1,"Special match","")&amp;IF(Input!$W151=1, "/21 ","")&amp;IF(Input!$X151=1, "/18 ","")&amp;IF(Input!$Y151=1, "/16 ","")&amp;IF(Input!$Z151=1, "/14 ","")&amp;IF(Input!$AA151=1, "/11,5 ","")&amp;IF(Input!$AB151=1, "/10 ","")&amp;IF(Input!$AB151=1, "/7,5","")</f>
        <v xml:space="preserve">/18 /16 /14 </v>
      </c>
      <c r="AB150" s="4" t="str">
        <f>IF(Input!$AD151=1,"Rubber wheel coupling","")&amp;IF(Input!$AE151=1, "/Rubber block drive, with alu. ring","")&amp;IF(Input!$AF151=1, "/(High) flexible coupling","")</f>
        <v>/Rubber block drive, with alu. ring/(High) flexible coupling</v>
      </c>
      <c r="AC150" s="4" t="str">
        <f>IF(Input!$AG151=1,"Mechanical-joint clutch","")&amp;IF(Input!$AH151=1, "/ Mechanical","")&amp;IF(Input!$AI151=1, "/ Electrical","")&amp;IF(Input!$AJ151=1, "/ Pneumatical","")</f>
        <v>/ Mechanical/ Electrical</v>
      </c>
      <c r="AD150" s="291" t="str">
        <f t="shared" si="39"/>
        <v>Without/SAE-0/SAE-1</v>
      </c>
      <c r="AE150" s="4" t="str">
        <f t="shared" si="40"/>
        <v>18 /16 /14  inch</v>
      </c>
      <c r="AF150" s="4" t="str">
        <f t="shared" si="41"/>
        <v>Rubber block drive, with alu. ring/(High) flexible coupling</v>
      </c>
      <c r="AG150" s="4" t="str">
        <f t="shared" si="42"/>
        <v xml:space="preserve"> Mechanical/ Electrical</v>
      </c>
      <c r="AH150" s="4" t="str">
        <f>IF(Input!AK151=1,"Available","Not available")</f>
        <v>Not available</v>
      </c>
      <c r="AI150" s="4" t="str">
        <f>IF(Input!AL151="","",Input!AL151)</f>
        <v/>
      </c>
    </row>
    <row r="151" spans="1:35" x14ac:dyDescent="0.25">
      <c r="A151" s="4" t="str">
        <f>VLOOKUP(Input!A152, Variabelen!$A$2:$B$7,2,FALSE)</f>
        <v>MEDIUM/HEAVY DUTY GEARBOX</v>
      </c>
      <c r="B151" s="284" t="str">
        <f>Input!B152</f>
        <v>HCT400A</v>
      </c>
      <c r="C151" s="4" t="str">
        <f>IF(Input!C152="","",Input!C152)</f>
        <v/>
      </c>
      <c r="D151" s="297">
        <f>Input!F152</f>
        <v>6.93</v>
      </c>
      <c r="E151" s="298" t="str">
        <f>Input!G152</f>
        <v>0,44</v>
      </c>
      <c r="F151" s="4">
        <f>Input!D152</f>
        <v>1000</v>
      </c>
      <c r="G151" s="298">
        <f>Input!E152</f>
        <v>1800</v>
      </c>
      <c r="H151" s="298" t="str">
        <f t="shared" si="33"/>
        <v>1000-1800</v>
      </c>
      <c r="I151" s="298">
        <f t="shared" si="34"/>
        <v>1800</v>
      </c>
      <c r="J151" s="298">
        <f t="shared" si="35"/>
        <v>792</v>
      </c>
      <c r="K151" s="298">
        <f t="shared" si="36"/>
        <v>792</v>
      </c>
      <c r="L151" s="290" t="str">
        <f t="shared" si="44"/>
        <v/>
      </c>
      <c r="M151" s="290">
        <f t="shared" si="44"/>
        <v>528</v>
      </c>
      <c r="N151" s="290">
        <f t="shared" si="44"/>
        <v>660</v>
      </c>
      <c r="O151" s="290">
        <f t="shared" si="44"/>
        <v>792</v>
      </c>
      <c r="P151" s="290" t="str">
        <f t="shared" si="44"/>
        <v/>
      </c>
      <c r="Q151" s="290" t="str">
        <f t="shared" si="44"/>
        <v/>
      </c>
      <c r="R151" s="298" t="str">
        <f>Input!I152</f>
        <v>800X1052X1130</v>
      </c>
      <c r="S151" s="298" t="str">
        <f>Input!J152</f>
        <v>1450</v>
      </c>
      <c r="T151" s="298" t="str">
        <f>Input!K152</f>
        <v>375</v>
      </c>
      <c r="U151" s="298" t="str">
        <f>Input!L152</f>
        <v>82</v>
      </c>
      <c r="V151" s="4" t="str">
        <f>IF(Input!$M152=1,"Spec.","")&amp;IF(Input!$O152=1, "00","")&amp;IF(Input!$P152=1, "/0","")&amp;IF(Input!$Q152=1, "/1","")&amp;IF(Input!$R152=1, "/2","")&amp;IF(Input!$S152=1, "/3","")&amp;IF(Input!$T152=1, "/4","")&amp;IF(Input!$U152=1, "/5","")</f>
        <v>/0/1</v>
      </c>
      <c r="W151" s="4" t="str">
        <f>IF(Input!$V152=1,"Spec.","")&amp;IF(Input!$W152=1, "/21","")&amp;IF(Input!$X152=1, "/18","")&amp;IF(Input!$Y152=1, "/16","")&amp;IF(Input!$Z152=1, "/14","")&amp;IF(Input!$AA152=1, "/11,5","")&amp;IF(Input!$AB152=1, "/10","")&amp;IF(Input!$AB152=1,"/7,5","")</f>
        <v>/18/16/14</v>
      </c>
      <c r="X151" s="291" t="str">
        <f t="shared" si="37"/>
        <v>0/1</v>
      </c>
      <c r="Y151" s="4" t="str">
        <f t="shared" si="38"/>
        <v>18/16/14</v>
      </c>
      <c r="Z151" s="4" t="str">
        <f>IF(Input!$M152=1,"Special match","")&amp;IF(Input!$N152=1, "/Without","")&amp;IF(Input!$O152=1, "/SAE-00","")&amp;IF(Input!$P152=1, "/SAE-0","")&amp;IF(Input!$Q152=1, "/SAE-1","")&amp;IF(Input!$R152=1, "/SAE-2","")&amp;IF(Input!$S152=1, "/SAE-3","")&amp;IF(Input!$T152=1, "/SAE-4","")&amp;IF(Input!$U152=1, "/SAE-5","")</f>
        <v>/Without/SAE-0/SAE-1</v>
      </c>
      <c r="AA151" s="4" t="str">
        <f>IF(Input!$V152=1,"Special match","")&amp;IF(Input!$W152=1, "/21 ","")&amp;IF(Input!$X152=1, "/18 ","")&amp;IF(Input!$Y152=1, "/16 ","")&amp;IF(Input!$Z152=1, "/14 ","")&amp;IF(Input!$AA152=1, "/11,5 ","")&amp;IF(Input!$AB152=1, "/10 ","")&amp;IF(Input!$AB152=1, "/7,5","")</f>
        <v xml:space="preserve">/18 /16 /14 </v>
      </c>
      <c r="AB151" s="4" t="str">
        <f>IF(Input!$AD152=1,"Rubber wheel coupling","")&amp;IF(Input!$AE152=1, "/Rubber block drive, with alu. ring","")&amp;IF(Input!$AF152=1, "/(High) flexible coupling","")</f>
        <v>/Rubber block drive, with alu. ring/(High) flexible coupling</v>
      </c>
      <c r="AC151" s="4" t="str">
        <f>IF(Input!$AG152=1,"Mechanical-joint clutch","")&amp;IF(Input!$AH152=1, "/ Mechanical","")&amp;IF(Input!$AI152=1, "/ Electrical","")&amp;IF(Input!$AJ152=1, "/ Pneumatical","")</f>
        <v>/ Mechanical/ Electrical</v>
      </c>
      <c r="AD151" s="291" t="str">
        <f t="shared" si="39"/>
        <v>Without/SAE-0/SAE-1</v>
      </c>
      <c r="AE151" s="4" t="str">
        <f t="shared" si="40"/>
        <v>18 /16 /14  inch</v>
      </c>
      <c r="AF151" s="4" t="str">
        <f t="shared" si="41"/>
        <v>Rubber block drive, with alu. ring/(High) flexible coupling</v>
      </c>
      <c r="AG151" s="4" t="str">
        <f t="shared" si="42"/>
        <v xml:space="preserve"> Mechanical/ Electrical</v>
      </c>
      <c r="AH151" s="4" t="str">
        <f>IF(Input!AK152=1,"Available","Not available")</f>
        <v>Not available</v>
      </c>
      <c r="AI151" s="4" t="str">
        <f>IF(Input!AL152="","",Input!AL152)</f>
        <v/>
      </c>
    </row>
    <row r="152" spans="1:35" x14ac:dyDescent="0.25">
      <c r="A152" s="4" t="str">
        <f>VLOOKUP(Input!A153, Variabelen!$A$2:$B$7,2,FALSE)</f>
        <v>MEDIUM/HEAVY DUTY GEARBOX</v>
      </c>
      <c r="B152" s="284" t="str">
        <f>Input!B153</f>
        <v>HCT400A</v>
      </c>
      <c r="C152" s="4" t="str">
        <f>IF(Input!C153="","",Input!C153)</f>
        <v/>
      </c>
      <c r="D152" s="297">
        <f>Input!F153</f>
        <v>7.42</v>
      </c>
      <c r="E152" s="298" t="str">
        <f>Input!G153</f>
        <v>0,41</v>
      </c>
      <c r="F152" s="4">
        <f>Input!D153</f>
        <v>1000</v>
      </c>
      <c r="G152" s="298">
        <f>Input!E153</f>
        <v>1800</v>
      </c>
      <c r="H152" s="298" t="str">
        <f t="shared" si="33"/>
        <v>1000-1800</v>
      </c>
      <c r="I152" s="298">
        <f t="shared" si="34"/>
        <v>1800</v>
      </c>
      <c r="J152" s="298">
        <f t="shared" si="35"/>
        <v>738</v>
      </c>
      <c r="K152" s="298">
        <f t="shared" si="36"/>
        <v>738</v>
      </c>
      <c r="L152" s="290" t="str">
        <f t="shared" ref="L152:Q161" si="45">IF(AND(L$1&gt;=$F152,L$1&lt;=$G152),L$1*$E152,"")</f>
        <v/>
      </c>
      <c r="M152" s="290">
        <f t="shared" si="45"/>
        <v>491.99999999999994</v>
      </c>
      <c r="N152" s="290">
        <f t="shared" si="45"/>
        <v>615</v>
      </c>
      <c r="O152" s="290">
        <f t="shared" si="45"/>
        <v>738</v>
      </c>
      <c r="P152" s="290" t="str">
        <f t="shared" si="45"/>
        <v/>
      </c>
      <c r="Q152" s="290" t="str">
        <f t="shared" si="45"/>
        <v/>
      </c>
      <c r="R152" s="298" t="str">
        <f>Input!I153</f>
        <v>800X1052X1130</v>
      </c>
      <c r="S152" s="298" t="str">
        <f>Input!J153</f>
        <v>1450</v>
      </c>
      <c r="T152" s="298" t="str">
        <f>Input!K153</f>
        <v>375</v>
      </c>
      <c r="U152" s="298" t="str">
        <f>Input!L153</f>
        <v>82</v>
      </c>
      <c r="V152" s="4" t="str">
        <f>IF(Input!$M153=1,"Spec.","")&amp;IF(Input!$O153=1, "00","")&amp;IF(Input!$P153=1, "/0","")&amp;IF(Input!$Q153=1, "/1","")&amp;IF(Input!$R153=1, "/2","")&amp;IF(Input!$S153=1, "/3","")&amp;IF(Input!$T153=1, "/4","")&amp;IF(Input!$U153=1, "/5","")</f>
        <v>/0/1</v>
      </c>
      <c r="W152" s="4" t="str">
        <f>IF(Input!$V153=1,"Spec.","")&amp;IF(Input!$W153=1, "/21","")&amp;IF(Input!$X153=1, "/18","")&amp;IF(Input!$Y153=1, "/16","")&amp;IF(Input!$Z153=1, "/14","")&amp;IF(Input!$AA153=1, "/11,5","")&amp;IF(Input!$AB153=1, "/10","")&amp;IF(Input!$AB153=1,"/7,5","")</f>
        <v>/18/16/14</v>
      </c>
      <c r="X152" s="291" t="str">
        <f t="shared" si="37"/>
        <v>0/1</v>
      </c>
      <c r="Y152" s="4" t="str">
        <f t="shared" si="38"/>
        <v>18/16/14</v>
      </c>
      <c r="Z152" s="4" t="str">
        <f>IF(Input!$M153=1,"Special match","")&amp;IF(Input!$N153=1, "/Without","")&amp;IF(Input!$O153=1, "/SAE-00","")&amp;IF(Input!$P153=1, "/SAE-0","")&amp;IF(Input!$Q153=1, "/SAE-1","")&amp;IF(Input!$R153=1, "/SAE-2","")&amp;IF(Input!$S153=1, "/SAE-3","")&amp;IF(Input!$T153=1, "/SAE-4","")&amp;IF(Input!$U153=1, "/SAE-5","")</f>
        <v>/Without/SAE-0/SAE-1</v>
      </c>
      <c r="AA152" s="4" t="str">
        <f>IF(Input!$V153=1,"Special match","")&amp;IF(Input!$W153=1, "/21 ","")&amp;IF(Input!$X153=1, "/18 ","")&amp;IF(Input!$Y153=1, "/16 ","")&amp;IF(Input!$Z153=1, "/14 ","")&amp;IF(Input!$AA153=1, "/11,5 ","")&amp;IF(Input!$AB153=1, "/10 ","")&amp;IF(Input!$AB153=1, "/7,5","")</f>
        <v xml:space="preserve">/18 /16 /14 </v>
      </c>
      <c r="AB152" s="4" t="str">
        <f>IF(Input!$AD153=1,"Rubber wheel coupling","")&amp;IF(Input!$AE153=1, "/Rubber block drive, with alu. ring","")&amp;IF(Input!$AF153=1, "/(High) flexible coupling","")</f>
        <v>/Rubber block drive, with alu. ring/(High) flexible coupling</v>
      </c>
      <c r="AC152" s="4" t="str">
        <f>IF(Input!$AG153=1,"Mechanical-joint clutch","")&amp;IF(Input!$AH153=1, "/ Mechanical","")&amp;IF(Input!$AI153=1, "/ Electrical","")&amp;IF(Input!$AJ153=1, "/ Pneumatical","")</f>
        <v>/ Mechanical/ Electrical</v>
      </c>
      <c r="AD152" s="291" t="str">
        <f t="shared" si="39"/>
        <v>Without/SAE-0/SAE-1</v>
      </c>
      <c r="AE152" s="4" t="str">
        <f t="shared" si="40"/>
        <v>18 /16 /14  inch</v>
      </c>
      <c r="AF152" s="4" t="str">
        <f t="shared" si="41"/>
        <v>Rubber block drive, with alu. ring/(High) flexible coupling</v>
      </c>
      <c r="AG152" s="4" t="str">
        <f t="shared" si="42"/>
        <v xml:space="preserve"> Mechanical/ Electrical</v>
      </c>
      <c r="AH152" s="4" t="str">
        <f>IF(Input!AK153=1,"Available","Not available")</f>
        <v>Not available</v>
      </c>
      <c r="AI152" s="4" t="str">
        <f>IF(Input!AL153="","",Input!AL153)</f>
        <v/>
      </c>
    </row>
    <row r="153" spans="1:35" x14ac:dyDescent="0.25">
      <c r="A153" s="4" t="str">
        <f>VLOOKUP(Input!A154, Variabelen!$A$2:$B$7,2,FALSE)</f>
        <v>MEDIUM/HEAVY DUTY GEARBOX</v>
      </c>
      <c r="B153" s="284" t="str">
        <f>Input!B154</f>
        <v>HCT400A</v>
      </c>
      <c r="C153" s="4" t="str">
        <f>IF(Input!C154="","",Input!C154)</f>
        <v/>
      </c>
      <c r="D153" s="297">
        <f>Input!F154</f>
        <v>7.95</v>
      </c>
      <c r="E153" s="298" t="str">
        <f>Input!G154</f>
        <v>0,38</v>
      </c>
      <c r="F153" s="4">
        <f>Input!D154</f>
        <v>1000</v>
      </c>
      <c r="G153" s="298">
        <f>Input!E154</f>
        <v>1800</v>
      </c>
      <c r="H153" s="298" t="str">
        <f t="shared" si="33"/>
        <v>1000-1800</v>
      </c>
      <c r="I153" s="298">
        <f t="shared" si="34"/>
        <v>1800</v>
      </c>
      <c r="J153" s="298">
        <f t="shared" si="35"/>
        <v>684</v>
      </c>
      <c r="K153" s="298">
        <f t="shared" si="36"/>
        <v>684</v>
      </c>
      <c r="L153" s="290" t="str">
        <f t="shared" si="45"/>
        <v/>
      </c>
      <c r="M153" s="290">
        <f t="shared" si="45"/>
        <v>456</v>
      </c>
      <c r="N153" s="290">
        <f t="shared" si="45"/>
        <v>570</v>
      </c>
      <c r="O153" s="290">
        <f t="shared" si="45"/>
        <v>684</v>
      </c>
      <c r="P153" s="290" t="str">
        <f t="shared" si="45"/>
        <v/>
      </c>
      <c r="Q153" s="290" t="str">
        <f t="shared" si="45"/>
        <v/>
      </c>
      <c r="R153" s="298" t="str">
        <f>Input!I154</f>
        <v>800X1052X1130</v>
      </c>
      <c r="S153" s="298" t="str">
        <f>Input!J154</f>
        <v>1450</v>
      </c>
      <c r="T153" s="298" t="str">
        <f>Input!K154</f>
        <v>375</v>
      </c>
      <c r="U153" s="298" t="str">
        <f>Input!L154</f>
        <v>82</v>
      </c>
      <c r="V153" s="4" t="str">
        <f>IF(Input!$M154=1,"Spec.","")&amp;IF(Input!$O154=1, "00","")&amp;IF(Input!$P154=1, "/0","")&amp;IF(Input!$Q154=1, "/1","")&amp;IF(Input!$R154=1, "/2","")&amp;IF(Input!$S154=1, "/3","")&amp;IF(Input!$T154=1, "/4","")&amp;IF(Input!$U154=1, "/5","")</f>
        <v>/0/1</v>
      </c>
      <c r="W153" s="4" t="str">
        <f>IF(Input!$V154=1,"Spec.","")&amp;IF(Input!$W154=1, "/21","")&amp;IF(Input!$X154=1, "/18","")&amp;IF(Input!$Y154=1, "/16","")&amp;IF(Input!$Z154=1, "/14","")&amp;IF(Input!$AA154=1, "/11,5","")&amp;IF(Input!$AB154=1, "/10","")&amp;IF(Input!$AB154=1,"/7,5","")</f>
        <v>/18/16/14</v>
      </c>
      <c r="X153" s="291" t="str">
        <f t="shared" si="37"/>
        <v>0/1</v>
      </c>
      <c r="Y153" s="4" t="str">
        <f t="shared" si="38"/>
        <v>18/16/14</v>
      </c>
      <c r="Z153" s="4" t="str">
        <f>IF(Input!$M154=1,"Special match","")&amp;IF(Input!$N154=1, "/Without","")&amp;IF(Input!$O154=1, "/SAE-00","")&amp;IF(Input!$P154=1, "/SAE-0","")&amp;IF(Input!$Q154=1, "/SAE-1","")&amp;IF(Input!$R154=1, "/SAE-2","")&amp;IF(Input!$S154=1, "/SAE-3","")&amp;IF(Input!$T154=1, "/SAE-4","")&amp;IF(Input!$U154=1, "/SAE-5","")</f>
        <v>/Without/SAE-0/SAE-1</v>
      </c>
      <c r="AA153" s="4" t="str">
        <f>IF(Input!$V154=1,"Special match","")&amp;IF(Input!$W154=1, "/21 ","")&amp;IF(Input!$X154=1, "/18 ","")&amp;IF(Input!$Y154=1, "/16 ","")&amp;IF(Input!$Z154=1, "/14 ","")&amp;IF(Input!$AA154=1, "/11,5 ","")&amp;IF(Input!$AB154=1, "/10 ","")&amp;IF(Input!$AB154=1, "/7,5","")</f>
        <v xml:space="preserve">/18 /16 /14 </v>
      </c>
      <c r="AB153" s="4" t="str">
        <f>IF(Input!$AD154=1,"Rubber wheel coupling","")&amp;IF(Input!$AE154=1, "/Rubber block drive, with alu. ring","")&amp;IF(Input!$AF154=1, "/(High) flexible coupling","")</f>
        <v>/Rubber block drive, with alu. ring/(High) flexible coupling</v>
      </c>
      <c r="AC153" s="4" t="str">
        <f>IF(Input!$AG154=1,"Mechanical-joint clutch","")&amp;IF(Input!$AH154=1, "/ Mechanical","")&amp;IF(Input!$AI154=1, "/ Electrical","")&amp;IF(Input!$AJ154=1, "/ Pneumatical","")</f>
        <v>/ Mechanical/ Electrical</v>
      </c>
      <c r="AD153" s="291" t="str">
        <f t="shared" si="39"/>
        <v>Without/SAE-0/SAE-1</v>
      </c>
      <c r="AE153" s="4" t="str">
        <f t="shared" si="40"/>
        <v>18 /16 /14  inch</v>
      </c>
      <c r="AF153" s="4" t="str">
        <f t="shared" si="41"/>
        <v>Rubber block drive, with alu. ring/(High) flexible coupling</v>
      </c>
      <c r="AG153" s="4" t="str">
        <f t="shared" si="42"/>
        <v xml:space="preserve"> Mechanical/ Electrical</v>
      </c>
      <c r="AH153" s="4" t="str">
        <f>IF(Input!AK154=1,"Available","Not available")</f>
        <v>Not available</v>
      </c>
      <c r="AI153" s="4" t="str">
        <f>IF(Input!AL154="","",Input!AL154)</f>
        <v/>
      </c>
    </row>
    <row r="154" spans="1:35" x14ac:dyDescent="0.25">
      <c r="A154" s="4" t="str">
        <f>VLOOKUP(Input!A155, Variabelen!$A$2:$B$7,2,FALSE)</f>
        <v>MEDIUM/HEAVY DUTY GEARBOX</v>
      </c>
      <c r="B154" s="284" t="str">
        <f>Input!B155</f>
        <v>HCT400A</v>
      </c>
      <c r="C154" s="4" t="str">
        <f>IF(Input!C155="","",Input!C155)</f>
        <v/>
      </c>
      <c r="D154" s="297">
        <f>Input!F155</f>
        <v>8.4</v>
      </c>
      <c r="E154" s="298" t="str">
        <f>Input!G155</f>
        <v>0,355</v>
      </c>
      <c r="F154" s="4">
        <f>Input!D155</f>
        <v>1000</v>
      </c>
      <c r="G154" s="298">
        <f>Input!E155</f>
        <v>1800</v>
      </c>
      <c r="H154" s="298" t="str">
        <f t="shared" si="33"/>
        <v>1000-1800</v>
      </c>
      <c r="I154" s="298">
        <f t="shared" si="34"/>
        <v>1800</v>
      </c>
      <c r="J154" s="298">
        <f t="shared" si="35"/>
        <v>639</v>
      </c>
      <c r="K154" s="298">
        <f t="shared" si="36"/>
        <v>639</v>
      </c>
      <c r="L154" s="290" t="str">
        <f t="shared" si="45"/>
        <v/>
      </c>
      <c r="M154" s="290">
        <f t="shared" si="45"/>
        <v>426</v>
      </c>
      <c r="N154" s="290">
        <f t="shared" si="45"/>
        <v>532.5</v>
      </c>
      <c r="O154" s="290">
        <f t="shared" si="45"/>
        <v>639</v>
      </c>
      <c r="P154" s="290" t="str">
        <f t="shared" si="45"/>
        <v/>
      </c>
      <c r="Q154" s="290" t="str">
        <f t="shared" si="45"/>
        <v/>
      </c>
      <c r="R154" s="298" t="str">
        <f>Input!I155</f>
        <v>800X1052X1130</v>
      </c>
      <c r="S154" s="298" t="str">
        <f>Input!J155</f>
        <v>1450</v>
      </c>
      <c r="T154" s="298" t="str">
        <f>Input!K155</f>
        <v>375</v>
      </c>
      <c r="U154" s="298" t="str">
        <f>Input!L155</f>
        <v>82</v>
      </c>
      <c r="V154" s="4" t="str">
        <f>IF(Input!$M155=1,"Spec.","")&amp;IF(Input!$O155=1, "00","")&amp;IF(Input!$P155=1, "/0","")&amp;IF(Input!$Q155=1, "/1","")&amp;IF(Input!$R155=1, "/2","")&amp;IF(Input!$S155=1, "/3","")&amp;IF(Input!$T155=1, "/4","")&amp;IF(Input!$U155=1, "/5","")</f>
        <v>/0/1</v>
      </c>
      <c r="W154" s="4" t="str">
        <f>IF(Input!$V155=1,"Spec.","")&amp;IF(Input!$W155=1, "/21","")&amp;IF(Input!$X155=1, "/18","")&amp;IF(Input!$Y155=1, "/16","")&amp;IF(Input!$Z155=1, "/14","")&amp;IF(Input!$AA155=1, "/11,5","")&amp;IF(Input!$AB155=1, "/10","")&amp;IF(Input!$AB155=1,"/7,5","")</f>
        <v>/18/16/14</v>
      </c>
      <c r="X154" s="291" t="str">
        <f t="shared" si="37"/>
        <v>0/1</v>
      </c>
      <c r="Y154" s="4" t="str">
        <f t="shared" si="38"/>
        <v>18/16/14</v>
      </c>
      <c r="Z154" s="4" t="str">
        <f>IF(Input!$M155=1,"Special match","")&amp;IF(Input!$N155=1, "/Without","")&amp;IF(Input!$O155=1, "/SAE-00","")&amp;IF(Input!$P155=1, "/SAE-0","")&amp;IF(Input!$Q155=1, "/SAE-1","")&amp;IF(Input!$R155=1, "/SAE-2","")&amp;IF(Input!$S155=1, "/SAE-3","")&amp;IF(Input!$T155=1, "/SAE-4","")&amp;IF(Input!$U155=1, "/SAE-5","")</f>
        <v>/Without/SAE-0/SAE-1</v>
      </c>
      <c r="AA154" s="4" t="str">
        <f>IF(Input!$V155=1,"Special match","")&amp;IF(Input!$W155=1, "/21 ","")&amp;IF(Input!$X155=1, "/18 ","")&amp;IF(Input!$Y155=1, "/16 ","")&amp;IF(Input!$Z155=1, "/14 ","")&amp;IF(Input!$AA155=1, "/11,5 ","")&amp;IF(Input!$AB155=1, "/10 ","")&amp;IF(Input!$AB155=1, "/7,5","")</f>
        <v xml:space="preserve">/18 /16 /14 </v>
      </c>
      <c r="AB154" s="4" t="str">
        <f>IF(Input!$AD155=1,"Rubber wheel coupling","")&amp;IF(Input!$AE155=1, "/Rubber block drive, with alu. ring","")&amp;IF(Input!$AF155=1, "/(High) flexible coupling","")</f>
        <v>/Rubber block drive, with alu. ring/(High) flexible coupling</v>
      </c>
      <c r="AC154" s="4" t="str">
        <f>IF(Input!$AG155=1,"Mechanical-joint clutch","")&amp;IF(Input!$AH155=1, "/ Mechanical","")&amp;IF(Input!$AI155=1, "/ Electrical","")&amp;IF(Input!$AJ155=1, "/ Pneumatical","")</f>
        <v>/ Mechanical/ Electrical</v>
      </c>
      <c r="AD154" s="291" t="str">
        <f t="shared" si="39"/>
        <v>Without/SAE-0/SAE-1</v>
      </c>
      <c r="AE154" s="4" t="str">
        <f t="shared" si="40"/>
        <v>18 /16 /14  inch</v>
      </c>
      <c r="AF154" s="4" t="str">
        <f t="shared" si="41"/>
        <v>Rubber block drive, with alu. ring/(High) flexible coupling</v>
      </c>
      <c r="AG154" s="4" t="str">
        <f t="shared" si="42"/>
        <v xml:space="preserve"> Mechanical/ Electrical</v>
      </c>
      <c r="AH154" s="4" t="str">
        <f>IF(Input!AK155=1,"Available","Not available")</f>
        <v>Not available</v>
      </c>
      <c r="AI154" s="4" t="str">
        <f>IF(Input!AL155="","",Input!AL155)</f>
        <v/>
      </c>
    </row>
    <row r="155" spans="1:35" x14ac:dyDescent="0.25">
      <c r="A155" s="4" t="str">
        <f>VLOOKUP(Input!A156, Variabelen!$A$2:$B$7,2,FALSE)</f>
        <v>MEDIUM/HEAVY DUTY GEARBOX</v>
      </c>
      <c r="B155" s="284" t="str">
        <f>Input!B156</f>
        <v>HCT400A</v>
      </c>
      <c r="C155" s="4" t="str">
        <f>IF(Input!C156="","",Input!C156)</f>
        <v/>
      </c>
      <c r="D155" s="297">
        <f>Input!F156</f>
        <v>9</v>
      </c>
      <c r="E155" s="298" t="str">
        <f>Input!G156</f>
        <v>0,326</v>
      </c>
      <c r="F155" s="4">
        <f>Input!D156</f>
        <v>1000</v>
      </c>
      <c r="G155" s="298">
        <f>Input!E156</f>
        <v>1800</v>
      </c>
      <c r="H155" s="298" t="str">
        <f t="shared" si="33"/>
        <v>1000-1800</v>
      </c>
      <c r="I155" s="298">
        <f t="shared" si="34"/>
        <v>1800</v>
      </c>
      <c r="J155" s="298">
        <f t="shared" si="35"/>
        <v>586.80000000000007</v>
      </c>
      <c r="K155" s="298">
        <f t="shared" si="36"/>
        <v>586.80000000000007</v>
      </c>
      <c r="L155" s="290" t="str">
        <f t="shared" si="45"/>
        <v/>
      </c>
      <c r="M155" s="290">
        <f t="shared" si="45"/>
        <v>391.2</v>
      </c>
      <c r="N155" s="290">
        <f t="shared" si="45"/>
        <v>489</v>
      </c>
      <c r="O155" s="290">
        <f t="shared" si="45"/>
        <v>586.80000000000007</v>
      </c>
      <c r="P155" s="290" t="str">
        <f t="shared" si="45"/>
        <v/>
      </c>
      <c r="Q155" s="290" t="str">
        <f t="shared" si="45"/>
        <v/>
      </c>
      <c r="R155" s="298" t="str">
        <f>Input!I156</f>
        <v>800X1052X1130</v>
      </c>
      <c r="S155" s="298" t="str">
        <f>Input!J156</f>
        <v>1450</v>
      </c>
      <c r="T155" s="298" t="str">
        <f>Input!K156</f>
        <v>375</v>
      </c>
      <c r="U155" s="298" t="str">
        <f>Input!L156</f>
        <v>82</v>
      </c>
      <c r="V155" s="4" t="str">
        <f>IF(Input!$M156=1,"Spec.","")&amp;IF(Input!$O156=1, "00","")&amp;IF(Input!$P156=1, "/0","")&amp;IF(Input!$Q156=1, "/1","")&amp;IF(Input!$R156=1, "/2","")&amp;IF(Input!$S156=1, "/3","")&amp;IF(Input!$T156=1, "/4","")&amp;IF(Input!$U156=1, "/5","")</f>
        <v>/0/1</v>
      </c>
      <c r="W155" s="4" t="str">
        <f>IF(Input!$V156=1,"Spec.","")&amp;IF(Input!$W156=1, "/21","")&amp;IF(Input!$X156=1, "/18","")&amp;IF(Input!$Y156=1, "/16","")&amp;IF(Input!$Z156=1, "/14","")&amp;IF(Input!$AA156=1, "/11,5","")&amp;IF(Input!$AB156=1, "/10","")&amp;IF(Input!$AB156=1,"/7,5","")</f>
        <v>/18/16/14</v>
      </c>
      <c r="X155" s="291" t="str">
        <f t="shared" si="37"/>
        <v>0/1</v>
      </c>
      <c r="Y155" s="4" t="str">
        <f t="shared" si="38"/>
        <v>18/16/14</v>
      </c>
      <c r="Z155" s="4" t="str">
        <f>IF(Input!$M156=1,"Special match","")&amp;IF(Input!$N156=1, "/Without","")&amp;IF(Input!$O156=1, "/SAE-00","")&amp;IF(Input!$P156=1, "/SAE-0","")&amp;IF(Input!$Q156=1, "/SAE-1","")&amp;IF(Input!$R156=1, "/SAE-2","")&amp;IF(Input!$S156=1, "/SAE-3","")&amp;IF(Input!$T156=1, "/SAE-4","")&amp;IF(Input!$U156=1, "/SAE-5","")</f>
        <v>/Without/SAE-0/SAE-1</v>
      </c>
      <c r="AA155" s="4" t="str">
        <f>IF(Input!$V156=1,"Special match","")&amp;IF(Input!$W156=1, "/21 ","")&amp;IF(Input!$X156=1, "/18 ","")&amp;IF(Input!$Y156=1, "/16 ","")&amp;IF(Input!$Z156=1, "/14 ","")&amp;IF(Input!$AA156=1, "/11,5 ","")&amp;IF(Input!$AB156=1, "/10 ","")&amp;IF(Input!$AB156=1, "/7,5","")</f>
        <v xml:space="preserve">/18 /16 /14 </v>
      </c>
      <c r="AB155" s="4" t="str">
        <f>IF(Input!$AD156=1,"Rubber wheel coupling","")&amp;IF(Input!$AE156=1, "/Rubber block drive, with alu. ring","")&amp;IF(Input!$AF156=1, "/(High) flexible coupling","")</f>
        <v>/Rubber block drive, with alu. ring/(High) flexible coupling</v>
      </c>
      <c r="AC155" s="4" t="str">
        <f>IF(Input!$AG156=1,"Mechanical-joint clutch","")&amp;IF(Input!$AH156=1, "/ Mechanical","")&amp;IF(Input!$AI156=1, "/ Electrical","")&amp;IF(Input!$AJ156=1, "/ Pneumatical","")</f>
        <v>/ Mechanical/ Electrical</v>
      </c>
      <c r="AD155" s="291" t="str">
        <f t="shared" si="39"/>
        <v>Without/SAE-0/SAE-1</v>
      </c>
      <c r="AE155" s="4" t="str">
        <f t="shared" si="40"/>
        <v>18 /16 /14  inch</v>
      </c>
      <c r="AF155" s="4" t="str">
        <f t="shared" si="41"/>
        <v>Rubber block drive, with alu. ring/(High) flexible coupling</v>
      </c>
      <c r="AG155" s="4" t="str">
        <f t="shared" si="42"/>
        <v xml:space="preserve"> Mechanical/ Electrical</v>
      </c>
      <c r="AH155" s="4" t="str">
        <f>IF(Input!AK156=1,"Available","Not available")</f>
        <v>Not available</v>
      </c>
      <c r="AI155" s="4" t="str">
        <f>IF(Input!AL156="","",Input!AL156)</f>
        <v/>
      </c>
    </row>
    <row r="156" spans="1:35" x14ac:dyDescent="0.25">
      <c r="A156" s="4" t="str">
        <f>VLOOKUP(Input!A157, Variabelen!$A$2:$B$7,2,FALSE)</f>
        <v>MEDIUM/HEAVY DUTY GEARBOX</v>
      </c>
      <c r="B156" s="284" t="str">
        <f>Input!B157</f>
        <v>HCT400A</v>
      </c>
      <c r="C156" s="4" t="str">
        <f>IF(Input!C157="","",Input!C157)</f>
        <v/>
      </c>
      <c r="D156" s="297">
        <f>Input!F157</f>
        <v>9.4700000000000006</v>
      </c>
      <c r="E156" s="298" t="str">
        <f>Input!G157</f>
        <v>0,326</v>
      </c>
      <c r="F156" s="4">
        <f>Input!D157</f>
        <v>1000</v>
      </c>
      <c r="G156" s="298">
        <f>Input!E157</f>
        <v>1800</v>
      </c>
      <c r="H156" s="298" t="str">
        <f t="shared" si="33"/>
        <v>1000-1800</v>
      </c>
      <c r="I156" s="298">
        <f t="shared" si="34"/>
        <v>1800</v>
      </c>
      <c r="J156" s="298">
        <f t="shared" si="35"/>
        <v>586.80000000000007</v>
      </c>
      <c r="K156" s="298">
        <f t="shared" si="36"/>
        <v>586.80000000000007</v>
      </c>
      <c r="L156" s="290" t="str">
        <f t="shared" si="45"/>
        <v/>
      </c>
      <c r="M156" s="290">
        <f t="shared" si="45"/>
        <v>391.2</v>
      </c>
      <c r="N156" s="290">
        <f t="shared" si="45"/>
        <v>489</v>
      </c>
      <c r="O156" s="290">
        <f t="shared" si="45"/>
        <v>586.80000000000007</v>
      </c>
      <c r="P156" s="290" t="str">
        <f t="shared" si="45"/>
        <v/>
      </c>
      <c r="Q156" s="290" t="str">
        <f t="shared" si="45"/>
        <v/>
      </c>
      <c r="R156" s="298" t="str">
        <f>Input!I157</f>
        <v>800X1052X1130</v>
      </c>
      <c r="S156" s="298" t="str">
        <f>Input!J157</f>
        <v>1450</v>
      </c>
      <c r="T156" s="298" t="str">
        <f>Input!K157</f>
        <v>375</v>
      </c>
      <c r="U156" s="298" t="str">
        <f>Input!L157</f>
        <v>82</v>
      </c>
      <c r="V156" s="4" t="str">
        <f>IF(Input!$M157=1,"Spec.","")&amp;IF(Input!$O157=1, "00","")&amp;IF(Input!$P157=1, "/0","")&amp;IF(Input!$Q157=1, "/1","")&amp;IF(Input!$R157=1, "/2","")&amp;IF(Input!$S157=1, "/3","")&amp;IF(Input!$T157=1, "/4","")&amp;IF(Input!$U157=1, "/5","")</f>
        <v>/0/1</v>
      </c>
      <c r="W156" s="4" t="str">
        <f>IF(Input!$V157=1,"Spec.","")&amp;IF(Input!$W157=1, "/21","")&amp;IF(Input!$X157=1, "/18","")&amp;IF(Input!$Y157=1, "/16","")&amp;IF(Input!$Z157=1, "/14","")&amp;IF(Input!$AA157=1, "/11,5","")&amp;IF(Input!$AB157=1, "/10","")&amp;IF(Input!$AB157=1,"/7,5","")</f>
        <v>/18/16/14</v>
      </c>
      <c r="X156" s="291" t="str">
        <f t="shared" si="37"/>
        <v>0/1</v>
      </c>
      <c r="Y156" s="4" t="str">
        <f t="shared" si="38"/>
        <v>18/16/14</v>
      </c>
      <c r="Z156" s="4" t="str">
        <f>IF(Input!$M157=1,"Special match","")&amp;IF(Input!$N157=1, "/Without","")&amp;IF(Input!$O157=1, "/SAE-00","")&amp;IF(Input!$P157=1, "/SAE-0","")&amp;IF(Input!$Q157=1, "/SAE-1","")&amp;IF(Input!$R157=1, "/SAE-2","")&amp;IF(Input!$S157=1, "/SAE-3","")&amp;IF(Input!$T157=1, "/SAE-4","")&amp;IF(Input!$U157=1, "/SAE-5","")</f>
        <v>/Without/SAE-0/SAE-1</v>
      </c>
      <c r="AA156" s="4" t="str">
        <f>IF(Input!$V157=1,"Special match","")&amp;IF(Input!$W157=1, "/21 ","")&amp;IF(Input!$X157=1, "/18 ","")&amp;IF(Input!$Y157=1, "/16 ","")&amp;IF(Input!$Z157=1, "/14 ","")&amp;IF(Input!$AA157=1, "/11,5 ","")&amp;IF(Input!$AB157=1, "/10 ","")&amp;IF(Input!$AB157=1, "/7,5","")</f>
        <v xml:space="preserve">/18 /16 /14 </v>
      </c>
      <c r="AB156" s="4" t="str">
        <f>IF(Input!$AD157=1,"Rubber wheel coupling","")&amp;IF(Input!$AE157=1, "/Rubber block drive, with alu. ring","")&amp;IF(Input!$AF157=1, "/(High) flexible coupling","")</f>
        <v>/Rubber block drive, with alu. ring/(High) flexible coupling</v>
      </c>
      <c r="AC156" s="4" t="str">
        <f>IF(Input!$AG157=1,"Mechanical-joint clutch","")&amp;IF(Input!$AH157=1, "/ Mechanical","")&amp;IF(Input!$AI157=1, "/ Electrical","")&amp;IF(Input!$AJ157=1, "/ Pneumatical","")</f>
        <v>/ Mechanical/ Electrical</v>
      </c>
      <c r="AD156" s="291" t="str">
        <f t="shared" si="39"/>
        <v>Without/SAE-0/SAE-1</v>
      </c>
      <c r="AE156" s="4" t="str">
        <f t="shared" si="40"/>
        <v>18 /16 /14  inch</v>
      </c>
      <c r="AF156" s="4" t="str">
        <f t="shared" si="41"/>
        <v>Rubber block drive, with alu. ring/(High) flexible coupling</v>
      </c>
      <c r="AG156" s="4" t="str">
        <f t="shared" si="42"/>
        <v xml:space="preserve"> Mechanical/ Electrical</v>
      </c>
      <c r="AH156" s="4" t="str">
        <f>IF(Input!AK157=1,"Available","Not available")</f>
        <v>Not available</v>
      </c>
      <c r="AI156" s="4" t="str">
        <f>IF(Input!AL157="","",Input!AL157)</f>
        <v/>
      </c>
    </row>
    <row r="157" spans="1:35" x14ac:dyDescent="0.25">
      <c r="A157" s="4" t="str">
        <f>VLOOKUP(Input!A158, Variabelen!$A$2:$B$7,2,FALSE)</f>
        <v>MEDIUM/HEAVY DUTY GEARBOX</v>
      </c>
      <c r="B157" s="284" t="str">
        <f>Input!B158</f>
        <v>HCT400A/1</v>
      </c>
      <c r="C157" s="4" t="str">
        <f>IF(Input!C158="","",Input!C158)</f>
        <v/>
      </c>
      <c r="D157" s="297">
        <f>Input!F158</f>
        <v>8.15</v>
      </c>
      <c r="E157" s="298" t="str">
        <f>Input!G158</f>
        <v>0,44</v>
      </c>
      <c r="F157" s="4">
        <f>Input!D158</f>
        <v>1000</v>
      </c>
      <c r="G157" s="298">
        <f>Input!E158</f>
        <v>2100</v>
      </c>
      <c r="H157" s="298" t="str">
        <f t="shared" si="33"/>
        <v>1000-2100</v>
      </c>
      <c r="I157" s="298">
        <f t="shared" si="34"/>
        <v>1800</v>
      </c>
      <c r="J157" s="298">
        <f t="shared" si="35"/>
        <v>792</v>
      </c>
      <c r="K157" s="298">
        <f t="shared" si="36"/>
        <v>924</v>
      </c>
      <c r="L157" s="290" t="str">
        <f t="shared" si="45"/>
        <v/>
      </c>
      <c r="M157" s="290">
        <f t="shared" si="45"/>
        <v>528</v>
      </c>
      <c r="N157" s="290">
        <f t="shared" si="45"/>
        <v>660</v>
      </c>
      <c r="O157" s="290">
        <f t="shared" si="45"/>
        <v>792</v>
      </c>
      <c r="P157" s="290">
        <f t="shared" si="45"/>
        <v>924</v>
      </c>
      <c r="Q157" s="290" t="str">
        <f t="shared" si="45"/>
        <v/>
      </c>
      <c r="R157" s="298" t="str">
        <f>Input!I158</f>
        <v>869X1100X1275</v>
      </c>
      <c r="S157" s="298" t="str">
        <f>Input!J158</f>
        <v>1500</v>
      </c>
      <c r="T157" s="298" t="str">
        <f>Input!K158</f>
        <v>465</v>
      </c>
      <c r="U157" s="298" t="str">
        <f>Input!L158</f>
        <v>120</v>
      </c>
      <c r="V157" s="4" t="str">
        <f>IF(Input!$M158=1,"Spec.","")&amp;IF(Input!$O158=1, "00","")&amp;IF(Input!$P158=1, "/0","")&amp;IF(Input!$Q158=1, "/1","")&amp;IF(Input!$R158=1, "/2","")&amp;IF(Input!$S158=1, "/3","")&amp;IF(Input!$T158=1, "/4","")&amp;IF(Input!$U158=1, "/5","")</f>
        <v>/0/1</v>
      </c>
      <c r="W157" s="4" t="str">
        <f>IF(Input!$V158=1,"Spec.","")&amp;IF(Input!$W158=1, "/21","")&amp;IF(Input!$X158=1, "/18","")&amp;IF(Input!$Y158=1, "/16","")&amp;IF(Input!$Z158=1, "/14","")&amp;IF(Input!$AA158=1, "/11,5","")&amp;IF(Input!$AB158=1, "/10","")&amp;IF(Input!$AB158=1,"/7,5","")</f>
        <v>/18/16/14</v>
      </c>
      <c r="X157" s="291" t="str">
        <f t="shared" si="37"/>
        <v>0/1</v>
      </c>
      <c r="Y157" s="4" t="str">
        <f t="shared" si="38"/>
        <v>18/16/14</v>
      </c>
      <c r="Z157" s="4" t="str">
        <f>IF(Input!$M158=1,"Special match","")&amp;IF(Input!$N158=1, "/Without","")&amp;IF(Input!$O158=1, "/SAE-00","")&amp;IF(Input!$P158=1, "/SAE-0","")&amp;IF(Input!$Q158=1, "/SAE-1","")&amp;IF(Input!$R158=1, "/SAE-2","")&amp;IF(Input!$S158=1, "/SAE-3","")&amp;IF(Input!$T158=1, "/SAE-4","")&amp;IF(Input!$U158=1, "/SAE-5","")</f>
        <v>/Without/SAE-0/SAE-1</v>
      </c>
      <c r="AA157" s="4" t="str">
        <f>IF(Input!$V158=1,"Special match","")&amp;IF(Input!$W158=1, "/21 ","")&amp;IF(Input!$X158=1, "/18 ","")&amp;IF(Input!$Y158=1, "/16 ","")&amp;IF(Input!$Z158=1, "/14 ","")&amp;IF(Input!$AA158=1, "/11,5 ","")&amp;IF(Input!$AB158=1, "/10 ","")&amp;IF(Input!$AB158=1, "/7,5","")</f>
        <v xml:space="preserve">/18 /16 /14 </v>
      </c>
      <c r="AB157" s="4" t="str">
        <f>IF(Input!$AD158=1,"Rubber wheel coupling","")&amp;IF(Input!$AE158=1, "/Rubber block drive, with alu. ring","")&amp;IF(Input!$AF158=1, "/(High) flexible coupling","")</f>
        <v>/Rubber block drive, with alu. ring/(High) flexible coupling</v>
      </c>
      <c r="AC157" s="4" t="str">
        <f>IF(Input!$AG158=1,"Mechanical-joint clutch","")&amp;IF(Input!$AH158=1, "/ Mechanical","")&amp;IF(Input!$AI158=1, "/ Electrical","")&amp;IF(Input!$AJ158=1, "/ Pneumatical","")</f>
        <v>/ Mechanical/ Electrical</v>
      </c>
      <c r="AD157" s="291" t="str">
        <f t="shared" si="39"/>
        <v>Without/SAE-0/SAE-1</v>
      </c>
      <c r="AE157" s="4" t="str">
        <f t="shared" si="40"/>
        <v>18 /16 /14  inch</v>
      </c>
      <c r="AF157" s="4" t="str">
        <f t="shared" si="41"/>
        <v>Rubber block drive, with alu. ring/(High) flexible coupling</v>
      </c>
      <c r="AG157" s="4" t="str">
        <f t="shared" si="42"/>
        <v xml:space="preserve"> Mechanical/ Electrical</v>
      </c>
      <c r="AH157" s="4" t="str">
        <f>IF(Input!AK158=1,"Available","Not available")</f>
        <v>Not available</v>
      </c>
      <c r="AI157" s="4" t="str">
        <f>IF(Input!AL158="","",Input!AL158)</f>
        <v/>
      </c>
    </row>
    <row r="158" spans="1:35" x14ac:dyDescent="0.25">
      <c r="A158" s="4" t="str">
        <f>VLOOKUP(Input!A159, Variabelen!$A$2:$B$7,2,FALSE)</f>
        <v>MEDIUM/HEAVY DUTY GEARBOX</v>
      </c>
      <c r="B158" s="284" t="str">
        <f>Input!B159</f>
        <v>HCT400A/1</v>
      </c>
      <c r="C158" s="4" t="str">
        <f>IF(Input!C159="","",Input!C159)</f>
        <v/>
      </c>
      <c r="D158" s="297">
        <f>Input!F159</f>
        <v>8.69</v>
      </c>
      <c r="E158" s="298" t="str">
        <f>Input!G159</f>
        <v>0,44</v>
      </c>
      <c r="F158" s="4">
        <f>Input!D159</f>
        <v>1000</v>
      </c>
      <c r="G158" s="298">
        <f>Input!E159</f>
        <v>2100</v>
      </c>
      <c r="H158" s="298" t="str">
        <f t="shared" si="33"/>
        <v>1000-2100</v>
      </c>
      <c r="I158" s="298">
        <f t="shared" si="34"/>
        <v>1800</v>
      </c>
      <c r="J158" s="298">
        <f t="shared" si="35"/>
        <v>792</v>
      </c>
      <c r="K158" s="298">
        <f t="shared" si="36"/>
        <v>924</v>
      </c>
      <c r="L158" s="290" t="str">
        <f t="shared" si="45"/>
        <v/>
      </c>
      <c r="M158" s="290">
        <f t="shared" si="45"/>
        <v>528</v>
      </c>
      <c r="N158" s="290">
        <f t="shared" si="45"/>
        <v>660</v>
      </c>
      <c r="O158" s="290">
        <f t="shared" si="45"/>
        <v>792</v>
      </c>
      <c r="P158" s="290">
        <f t="shared" si="45"/>
        <v>924</v>
      </c>
      <c r="Q158" s="290" t="str">
        <f t="shared" si="45"/>
        <v/>
      </c>
      <c r="R158" s="298" t="str">
        <f>Input!I159</f>
        <v>869X1100X1275</v>
      </c>
      <c r="S158" s="298" t="str">
        <f>Input!J159</f>
        <v>1500</v>
      </c>
      <c r="T158" s="298" t="str">
        <f>Input!K159</f>
        <v>465</v>
      </c>
      <c r="U158" s="298" t="str">
        <f>Input!L159</f>
        <v>120</v>
      </c>
      <c r="V158" s="4" t="str">
        <f>IF(Input!$M159=1,"Spec.","")&amp;IF(Input!$O159=1, "00","")&amp;IF(Input!$P159=1, "/0","")&amp;IF(Input!$Q159=1, "/1","")&amp;IF(Input!$R159=1, "/2","")&amp;IF(Input!$S159=1, "/3","")&amp;IF(Input!$T159=1, "/4","")&amp;IF(Input!$U159=1, "/5","")</f>
        <v>/0/1</v>
      </c>
      <c r="W158" s="4" t="str">
        <f>IF(Input!$V159=1,"Spec.","")&amp;IF(Input!$W159=1, "/21","")&amp;IF(Input!$X159=1, "/18","")&amp;IF(Input!$Y159=1, "/16","")&amp;IF(Input!$Z159=1, "/14","")&amp;IF(Input!$AA159=1, "/11,5","")&amp;IF(Input!$AB159=1, "/10","")&amp;IF(Input!$AB159=1,"/7,5","")</f>
        <v>/18/16/14</v>
      </c>
      <c r="X158" s="291" t="str">
        <f t="shared" si="37"/>
        <v>0/1</v>
      </c>
      <c r="Y158" s="4" t="str">
        <f t="shared" si="38"/>
        <v>18/16/14</v>
      </c>
      <c r="Z158" s="4" t="str">
        <f>IF(Input!$M159=1,"Special match","")&amp;IF(Input!$N159=1, "/Without","")&amp;IF(Input!$O159=1, "/SAE-00","")&amp;IF(Input!$P159=1, "/SAE-0","")&amp;IF(Input!$Q159=1, "/SAE-1","")&amp;IF(Input!$R159=1, "/SAE-2","")&amp;IF(Input!$S159=1, "/SAE-3","")&amp;IF(Input!$T159=1, "/SAE-4","")&amp;IF(Input!$U159=1, "/SAE-5","")</f>
        <v>/Without/SAE-0/SAE-1</v>
      </c>
      <c r="AA158" s="4" t="str">
        <f>IF(Input!$V159=1,"Special match","")&amp;IF(Input!$W159=1, "/21 ","")&amp;IF(Input!$X159=1, "/18 ","")&amp;IF(Input!$Y159=1, "/16 ","")&amp;IF(Input!$Z159=1, "/14 ","")&amp;IF(Input!$AA159=1, "/11,5 ","")&amp;IF(Input!$AB159=1, "/10 ","")&amp;IF(Input!$AB159=1, "/7,5","")</f>
        <v xml:space="preserve">/18 /16 /14 </v>
      </c>
      <c r="AB158" s="4" t="str">
        <f>IF(Input!$AD159=1,"Rubber wheel coupling","")&amp;IF(Input!$AE159=1, "/Rubber block drive, with alu. ring","")&amp;IF(Input!$AF159=1, "/(High) flexible coupling","")</f>
        <v>/Rubber block drive, with alu. ring/(High) flexible coupling</v>
      </c>
      <c r="AC158" s="4" t="str">
        <f>IF(Input!$AG159=1,"Mechanical-joint clutch","")&amp;IF(Input!$AH159=1, "/ Mechanical","")&amp;IF(Input!$AI159=1, "/ Electrical","")&amp;IF(Input!$AJ159=1, "/ Pneumatical","")</f>
        <v>/ Mechanical/ Electrical</v>
      </c>
      <c r="AD158" s="291" t="str">
        <f t="shared" si="39"/>
        <v>Without/SAE-0/SAE-1</v>
      </c>
      <c r="AE158" s="4" t="str">
        <f t="shared" si="40"/>
        <v>18 /16 /14  inch</v>
      </c>
      <c r="AF158" s="4" t="str">
        <f t="shared" si="41"/>
        <v>Rubber block drive, with alu. ring/(High) flexible coupling</v>
      </c>
      <c r="AG158" s="4" t="str">
        <f t="shared" si="42"/>
        <v xml:space="preserve"> Mechanical/ Electrical</v>
      </c>
      <c r="AH158" s="4" t="str">
        <f>IF(Input!AK159=1,"Available","Not available")</f>
        <v>Not available</v>
      </c>
      <c r="AI158" s="4" t="str">
        <f>IF(Input!AL159="","",Input!AL159)</f>
        <v/>
      </c>
    </row>
    <row r="159" spans="1:35" x14ac:dyDescent="0.25">
      <c r="A159" s="4" t="str">
        <f>VLOOKUP(Input!A160, Variabelen!$A$2:$B$7,2,FALSE)</f>
        <v>MEDIUM/HEAVY DUTY GEARBOX</v>
      </c>
      <c r="B159" s="284" t="str">
        <f>Input!B160</f>
        <v>HCT400A/1</v>
      </c>
      <c r="C159" s="4" t="str">
        <f>IF(Input!C160="","",Input!C160)</f>
        <v/>
      </c>
      <c r="D159" s="297">
        <f>Input!F160</f>
        <v>9.27</v>
      </c>
      <c r="E159" s="298" t="str">
        <f>Input!G160</f>
        <v>0,44</v>
      </c>
      <c r="F159" s="4">
        <f>Input!D160</f>
        <v>1000</v>
      </c>
      <c r="G159" s="298">
        <f>Input!E160</f>
        <v>2100</v>
      </c>
      <c r="H159" s="298" t="str">
        <f t="shared" si="33"/>
        <v>1000-2100</v>
      </c>
      <c r="I159" s="298">
        <f t="shared" si="34"/>
        <v>1800</v>
      </c>
      <c r="J159" s="298">
        <f t="shared" si="35"/>
        <v>792</v>
      </c>
      <c r="K159" s="298">
        <f t="shared" si="36"/>
        <v>924</v>
      </c>
      <c r="L159" s="290" t="str">
        <f t="shared" si="45"/>
        <v/>
      </c>
      <c r="M159" s="290">
        <f t="shared" si="45"/>
        <v>528</v>
      </c>
      <c r="N159" s="290">
        <f t="shared" si="45"/>
        <v>660</v>
      </c>
      <c r="O159" s="290">
        <f t="shared" si="45"/>
        <v>792</v>
      </c>
      <c r="P159" s="290">
        <f t="shared" si="45"/>
        <v>924</v>
      </c>
      <c r="Q159" s="290" t="str">
        <f t="shared" si="45"/>
        <v/>
      </c>
      <c r="R159" s="298" t="str">
        <f>Input!I160</f>
        <v>869X1100X1275</v>
      </c>
      <c r="S159" s="298" t="str">
        <f>Input!J160</f>
        <v>1500</v>
      </c>
      <c r="T159" s="298" t="str">
        <f>Input!K160</f>
        <v>465</v>
      </c>
      <c r="U159" s="298" t="str">
        <f>Input!L160</f>
        <v>120</v>
      </c>
      <c r="V159" s="4" t="str">
        <f>IF(Input!$M160=1,"Spec.","")&amp;IF(Input!$O160=1, "00","")&amp;IF(Input!$P160=1, "/0","")&amp;IF(Input!$Q160=1, "/1","")&amp;IF(Input!$R160=1, "/2","")&amp;IF(Input!$S160=1, "/3","")&amp;IF(Input!$T160=1, "/4","")&amp;IF(Input!$U160=1, "/5","")</f>
        <v>/0/1</v>
      </c>
      <c r="W159" s="4" t="str">
        <f>IF(Input!$V160=1,"Spec.","")&amp;IF(Input!$W160=1, "/21","")&amp;IF(Input!$X160=1, "/18","")&amp;IF(Input!$Y160=1, "/16","")&amp;IF(Input!$Z160=1, "/14","")&amp;IF(Input!$AA160=1, "/11,5","")&amp;IF(Input!$AB160=1, "/10","")&amp;IF(Input!$AB160=1,"/7,5","")</f>
        <v>/18/16/14</v>
      </c>
      <c r="X159" s="291" t="str">
        <f t="shared" si="37"/>
        <v>0/1</v>
      </c>
      <c r="Y159" s="4" t="str">
        <f t="shared" si="38"/>
        <v>18/16/14</v>
      </c>
      <c r="Z159" s="4" t="str">
        <f>IF(Input!$M160=1,"Special match","")&amp;IF(Input!$N160=1, "/Without","")&amp;IF(Input!$O160=1, "/SAE-00","")&amp;IF(Input!$P160=1, "/SAE-0","")&amp;IF(Input!$Q160=1, "/SAE-1","")&amp;IF(Input!$R160=1, "/SAE-2","")&amp;IF(Input!$S160=1, "/SAE-3","")&amp;IF(Input!$T160=1, "/SAE-4","")&amp;IF(Input!$U160=1, "/SAE-5","")</f>
        <v>/Without/SAE-0/SAE-1</v>
      </c>
      <c r="AA159" s="4" t="str">
        <f>IF(Input!$V160=1,"Special match","")&amp;IF(Input!$W160=1, "/21 ","")&amp;IF(Input!$X160=1, "/18 ","")&amp;IF(Input!$Y160=1, "/16 ","")&amp;IF(Input!$Z160=1, "/14 ","")&amp;IF(Input!$AA160=1, "/11,5 ","")&amp;IF(Input!$AB160=1, "/10 ","")&amp;IF(Input!$AB160=1, "/7,5","")</f>
        <v xml:space="preserve">/18 /16 /14 </v>
      </c>
      <c r="AB159" s="4" t="str">
        <f>IF(Input!$AD160=1,"Rubber wheel coupling","")&amp;IF(Input!$AE160=1, "/Rubber block drive, with alu. ring","")&amp;IF(Input!$AF160=1, "/(High) flexible coupling","")</f>
        <v>/Rubber block drive, with alu. ring/(High) flexible coupling</v>
      </c>
      <c r="AC159" s="4" t="str">
        <f>IF(Input!$AG160=1,"Mechanical-joint clutch","")&amp;IF(Input!$AH160=1, "/ Mechanical","")&amp;IF(Input!$AI160=1, "/ Electrical","")&amp;IF(Input!$AJ160=1, "/ Pneumatical","")</f>
        <v>/ Mechanical/ Electrical</v>
      </c>
      <c r="AD159" s="291" t="str">
        <f t="shared" si="39"/>
        <v>Without/SAE-0/SAE-1</v>
      </c>
      <c r="AE159" s="4" t="str">
        <f t="shared" si="40"/>
        <v>18 /16 /14  inch</v>
      </c>
      <c r="AF159" s="4" t="str">
        <f t="shared" si="41"/>
        <v>Rubber block drive, with alu. ring/(High) flexible coupling</v>
      </c>
      <c r="AG159" s="4" t="str">
        <f t="shared" si="42"/>
        <v xml:space="preserve"> Mechanical/ Electrical</v>
      </c>
      <c r="AH159" s="4" t="str">
        <f>IF(Input!AK160=1,"Available","Not available")</f>
        <v>Not available</v>
      </c>
      <c r="AI159" s="4" t="str">
        <f>IF(Input!AL160="","",Input!AL160)</f>
        <v/>
      </c>
    </row>
    <row r="160" spans="1:35" x14ac:dyDescent="0.25">
      <c r="A160" s="4" t="str">
        <f>VLOOKUP(Input!A161, Variabelen!$A$2:$B$7,2,FALSE)</f>
        <v>MEDIUM/HEAVY DUTY GEARBOX</v>
      </c>
      <c r="B160" s="284" t="str">
        <f>Input!B161</f>
        <v>HCT400A/1</v>
      </c>
      <c r="C160" s="4" t="str">
        <f>IF(Input!C161="","",Input!C161)</f>
        <v/>
      </c>
      <c r="D160" s="297">
        <f>Input!F161</f>
        <v>9.94</v>
      </c>
      <c r="E160" s="298" t="str">
        <f>Input!G161</f>
        <v>0,42</v>
      </c>
      <c r="F160" s="4">
        <f>Input!D161</f>
        <v>1000</v>
      </c>
      <c r="G160" s="298">
        <f>Input!E161</f>
        <v>2100</v>
      </c>
      <c r="H160" s="298" t="str">
        <f t="shared" si="33"/>
        <v>1000-2100</v>
      </c>
      <c r="I160" s="298">
        <f t="shared" si="34"/>
        <v>1800</v>
      </c>
      <c r="J160" s="298">
        <f t="shared" si="35"/>
        <v>756</v>
      </c>
      <c r="K160" s="298">
        <f t="shared" si="36"/>
        <v>882</v>
      </c>
      <c r="L160" s="290" t="str">
        <f t="shared" si="45"/>
        <v/>
      </c>
      <c r="M160" s="290">
        <f t="shared" si="45"/>
        <v>504</v>
      </c>
      <c r="N160" s="290">
        <f t="shared" si="45"/>
        <v>630</v>
      </c>
      <c r="O160" s="290">
        <f t="shared" si="45"/>
        <v>756</v>
      </c>
      <c r="P160" s="290">
        <f t="shared" si="45"/>
        <v>882</v>
      </c>
      <c r="Q160" s="290" t="str">
        <f t="shared" si="45"/>
        <v/>
      </c>
      <c r="R160" s="298" t="str">
        <f>Input!I161</f>
        <v>869X1100X1275</v>
      </c>
      <c r="S160" s="298" t="str">
        <f>Input!J161</f>
        <v>1500</v>
      </c>
      <c r="T160" s="298" t="str">
        <f>Input!K161</f>
        <v>465</v>
      </c>
      <c r="U160" s="298" t="str">
        <f>Input!L161</f>
        <v>120</v>
      </c>
      <c r="V160" s="4" t="str">
        <f>IF(Input!$M161=1,"Spec.","")&amp;IF(Input!$O161=1, "00","")&amp;IF(Input!$P161=1, "/0","")&amp;IF(Input!$Q161=1, "/1","")&amp;IF(Input!$R161=1, "/2","")&amp;IF(Input!$S161=1, "/3","")&amp;IF(Input!$T161=1, "/4","")&amp;IF(Input!$U161=1, "/5","")</f>
        <v>/0/1</v>
      </c>
      <c r="W160" s="4" t="str">
        <f>IF(Input!$V161=1,"Spec.","")&amp;IF(Input!$W161=1, "/21","")&amp;IF(Input!$X161=1, "/18","")&amp;IF(Input!$Y161=1, "/16","")&amp;IF(Input!$Z161=1, "/14","")&amp;IF(Input!$AA161=1, "/11,5","")&amp;IF(Input!$AB161=1, "/10","")&amp;IF(Input!$AB161=1,"/7,5","")</f>
        <v>/18/16/14</v>
      </c>
      <c r="X160" s="291" t="str">
        <f t="shared" si="37"/>
        <v>0/1</v>
      </c>
      <c r="Y160" s="4" t="str">
        <f t="shared" si="38"/>
        <v>18/16/14</v>
      </c>
      <c r="Z160" s="4" t="str">
        <f>IF(Input!$M161=1,"Special match","")&amp;IF(Input!$N161=1, "/Without","")&amp;IF(Input!$O161=1, "/SAE-00","")&amp;IF(Input!$P161=1, "/SAE-0","")&amp;IF(Input!$Q161=1, "/SAE-1","")&amp;IF(Input!$R161=1, "/SAE-2","")&amp;IF(Input!$S161=1, "/SAE-3","")&amp;IF(Input!$T161=1, "/SAE-4","")&amp;IF(Input!$U161=1, "/SAE-5","")</f>
        <v>/Without/SAE-0/SAE-1</v>
      </c>
      <c r="AA160" s="4" t="str">
        <f>IF(Input!$V161=1,"Special match","")&amp;IF(Input!$W161=1, "/21 ","")&amp;IF(Input!$X161=1, "/18 ","")&amp;IF(Input!$Y161=1, "/16 ","")&amp;IF(Input!$Z161=1, "/14 ","")&amp;IF(Input!$AA161=1, "/11,5 ","")&amp;IF(Input!$AB161=1, "/10 ","")&amp;IF(Input!$AB161=1, "/7,5","")</f>
        <v xml:space="preserve">/18 /16 /14 </v>
      </c>
      <c r="AB160" s="4" t="str">
        <f>IF(Input!$AD161=1,"Rubber wheel coupling","")&amp;IF(Input!$AE161=1, "/Rubber block drive, with alu. ring","")&amp;IF(Input!$AF161=1, "/(High) flexible coupling","")</f>
        <v>/Rubber block drive, with alu. ring/(High) flexible coupling</v>
      </c>
      <c r="AC160" s="4" t="str">
        <f>IF(Input!$AG161=1,"Mechanical-joint clutch","")&amp;IF(Input!$AH161=1, "/ Mechanical","")&amp;IF(Input!$AI161=1, "/ Electrical","")&amp;IF(Input!$AJ161=1, "/ Pneumatical","")</f>
        <v>/ Mechanical/ Electrical</v>
      </c>
      <c r="AD160" s="291" t="str">
        <f t="shared" si="39"/>
        <v>Without/SAE-0/SAE-1</v>
      </c>
      <c r="AE160" s="4" t="str">
        <f t="shared" si="40"/>
        <v>18 /16 /14  inch</v>
      </c>
      <c r="AF160" s="4" t="str">
        <f t="shared" si="41"/>
        <v>Rubber block drive, with alu. ring/(High) flexible coupling</v>
      </c>
      <c r="AG160" s="4" t="str">
        <f t="shared" si="42"/>
        <v xml:space="preserve"> Mechanical/ Electrical</v>
      </c>
      <c r="AH160" s="4" t="str">
        <f>IF(Input!AK161=1,"Available","Not available")</f>
        <v>Not available</v>
      </c>
      <c r="AI160" s="4" t="str">
        <f>IF(Input!AL161="","",Input!AL161)</f>
        <v/>
      </c>
    </row>
    <row r="161" spans="1:35" x14ac:dyDescent="0.25">
      <c r="A161" s="4" t="str">
        <f>VLOOKUP(Input!A162, Variabelen!$A$2:$B$7,2,FALSE)</f>
        <v>MEDIUM/HEAVY DUTY GEARBOX</v>
      </c>
      <c r="B161" s="284" t="str">
        <f>Input!B162</f>
        <v>HCT400A/1</v>
      </c>
      <c r="C161" s="4" t="str">
        <f>IF(Input!C162="","",Input!C162)</f>
        <v/>
      </c>
      <c r="D161" s="297">
        <f>Input!F162</f>
        <v>10.6</v>
      </c>
      <c r="E161" s="298" t="str">
        <f>Input!G162</f>
        <v>0,40</v>
      </c>
      <c r="F161" s="4">
        <f>Input!D162</f>
        <v>1000</v>
      </c>
      <c r="G161" s="298">
        <f>Input!E162</f>
        <v>2100</v>
      </c>
      <c r="H161" s="298" t="str">
        <f t="shared" si="33"/>
        <v>1000-2100</v>
      </c>
      <c r="I161" s="298">
        <f t="shared" si="34"/>
        <v>1800</v>
      </c>
      <c r="J161" s="298">
        <f t="shared" si="35"/>
        <v>720</v>
      </c>
      <c r="K161" s="298">
        <f t="shared" si="36"/>
        <v>840</v>
      </c>
      <c r="L161" s="290" t="str">
        <f t="shared" si="45"/>
        <v/>
      </c>
      <c r="M161" s="290">
        <f t="shared" si="45"/>
        <v>480</v>
      </c>
      <c r="N161" s="290">
        <f t="shared" si="45"/>
        <v>600</v>
      </c>
      <c r="O161" s="290">
        <f t="shared" si="45"/>
        <v>720</v>
      </c>
      <c r="P161" s="290">
        <f t="shared" si="45"/>
        <v>840</v>
      </c>
      <c r="Q161" s="290" t="str">
        <f t="shared" si="45"/>
        <v/>
      </c>
      <c r="R161" s="298" t="str">
        <f>Input!I162</f>
        <v>869X1100X1275</v>
      </c>
      <c r="S161" s="298" t="str">
        <f>Input!J162</f>
        <v>1500</v>
      </c>
      <c r="T161" s="298" t="str">
        <f>Input!K162</f>
        <v>465</v>
      </c>
      <c r="U161" s="298" t="str">
        <f>Input!L162</f>
        <v>120</v>
      </c>
      <c r="V161" s="4" t="str">
        <f>IF(Input!$M162=1,"Spec.","")&amp;IF(Input!$O162=1, "00","")&amp;IF(Input!$P162=1, "/0","")&amp;IF(Input!$Q162=1, "/1","")&amp;IF(Input!$R162=1, "/2","")&amp;IF(Input!$S162=1, "/3","")&amp;IF(Input!$T162=1, "/4","")&amp;IF(Input!$U162=1, "/5","")</f>
        <v>/0/1</v>
      </c>
      <c r="W161" s="4" t="str">
        <f>IF(Input!$V162=1,"Spec.","")&amp;IF(Input!$W162=1, "/21","")&amp;IF(Input!$X162=1, "/18","")&amp;IF(Input!$Y162=1, "/16","")&amp;IF(Input!$Z162=1, "/14","")&amp;IF(Input!$AA162=1, "/11,5","")&amp;IF(Input!$AB162=1, "/10","")&amp;IF(Input!$AB162=1,"/7,5","")</f>
        <v>/18/16/14</v>
      </c>
      <c r="X161" s="291" t="str">
        <f t="shared" si="37"/>
        <v>0/1</v>
      </c>
      <c r="Y161" s="4" t="str">
        <f t="shared" si="38"/>
        <v>18/16/14</v>
      </c>
      <c r="Z161" s="4" t="str">
        <f>IF(Input!$M162=1,"Special match","")&amp;IF(Input!$N162=1, "/Without","")&amp;IF(Input!$O162=1, "/SAE-00","")&amp;IF(Input!$P162=1, "/SAE-0","")&amp;IF(Input!$Q162=1, "/SAE-1","")&amp;IF(Input!$R162=1, "/SAE-2","")&amp;IF(Input!$S162=1, "/SAE-3","")&amp;IF(Input!$T162=1, "/SAE-4","")&amp;IF(Input!$U162=1, "/SAE-5","")</f>
        <v>/Without/SAE-0/SAE-1</v>
      </c>
      <c r="AA161" s="4" t="str">
        <f>IF(Input!$V162=1,"Special match","")&amp;IF(Input!$W162=1, "/21 ","")&amp;IF(Input!$X162=1, "/18 ","")&amp;IF(Input!$Y162=1, "/16 ","")&amp;IF(Input!$Z162=1, "/14 ","")&amp;IF(Input!$AA162=1, "/11,5 ","")&amp;IF(Input!$AB162=1, "/10 ","")&amp;IF(Input!$AB162=1, "/7,5","")</f>
        <v xml:space="preserve">/18 /16 /14 </v>
      </c>
      <c r="AB161" s="4" t="str">
        <f>IF(Input!$AD162=1,"Rubber wheel coupling","")&amp;IF(Input!$AE162=1, "/Rubber block drive, with alu. ring","")&amp;IF(Input!$AF162=1, "/(High) flexible coupling","")</f>
        <v>/Rubber block drive, with alu. ring/(High) flexible coupling</v>
      </c>
      <c r="AC161" s="4" t="str">
        <f>IF(Input!$AG162=1,"Mechanical-joint clutch","")&amp;IF(Input!$AH162=1, "/ Mechanical","")&amp;IF(Input!$AI162=1, "/ Electrical","")&amp;IF(Input!$AJ162=1, "/ Pneumatical","")</f>
        <v>/ Mechanical/ Electrical</v>
      </c>
      <c r="AD161" s="291" t="str">
        <f t="shared" si="39"/>
        <v>Without/SAE-0/SAE-1</v>
      </c>
      <c r="AE161" s="4" t="str">
        <f t="shared" si="40"/>
        <v>18 /16 /14  inch</v>
      </c>
      <c r="AF161" s="4" t="str">
        <f t="shared" si="41"/>
        <v>Rubber block drive, with alu. ring/(High) flexible coupling</v>
      </c>
      <c r="AG161" s="4" t="str">
        <f t="shared" si="42"/>
        <v xml:space="preserve"> Mechanical/ Electrical</v>
      </c>
      <c r="AH161" s="4" t="str">
        <f>IF(Input!AK162=1,"Available","Not available")</f>
        <v>Not available</v>
      </c>
      <c r="AI161" s="4" t="str">
        <f>IF(Input!AL162="","",Input!AL162)</f>
        <v/>
      </c>
    </row>
    <row r="162" spans="1:35" x14ac:dyDescent="0.25">
      <c r="A162" s="4" t="str">
        <f>VLOOKUP(Input!A163, Variabelen!$A$2:$B$7,2,FALSE)</f>
        <v>MEDIUM/HEAVY DUTY GEARBOX</v>
      </c>
      <c r="B162" s="284" t="str">
        <f>Input!B163</f>
        <v>HCT400A/1</v>
      </c>
      <c r="C162" s="4" t="str">
        <f>IF(Input!C163="","",Input!C163)</f>
        <v/>
      </c>
      <c r="D162" s="297">
        <f>Input!F163</f>
        <v>11.37</v>
      </c>
      <c r="E162" s="298" t="str">
        <f>Input!G163</f>
        <v>0,37</v>
      </c>
      <c r="F162" s="4">
        <f>Input!D163</f>
        <v>1000</v>
      </c>
      <c r="G162" s="298">
        <f>Input!E163</f>
        <v>2100</v>
      </c>
      <c r="H162" s="298" t="str">
        <f t="shared" si="33"/>
        <v>1000-2100</v>
      </c>
      <c r="I162" s="298">
        <f t="shared" si="34"/>
        <v>1800</v>
      </c>
      <c r="J162" s="298">
        <f t="shared" si="35"/>
        <v>666</v>
      </c>
      <c r="K162" s="298">
        <f t="shared" si="36"/>
        <v>777</v>
      </c>
      <c r="L162" s="290" t="str">
        <f t="shared" ref="L162:Q171" si="46">IF(AND(L$1&gt;=$F162,L$1&lt;=$G162),L$1*$E162,"")</f>
        <v/>
      </c>
      <c r="M162" s="290">
        <f t="shared" si="46"/>
        <v>444</v>
      </c>
      <c r="N162" s="290">
        <f t="shared" si="46"/>
        <v>555</v>
      </c>
      <c r="O162" s="290">
        <f t="shared" si="46"/>
        <v>666</v>
      </c>
      <c r="P162" s="290">
        <f t="shared" si="46"/>
        <v>777</v>
      </c>
      <c r="Q162" s="290" t="str">
        <f t="shared" si="46"/>
        <v/>
      </c>
      <c r="R162" s="298" t="str">
        <f>Input!I163</f>
        <v>869X1100X1275</v>
      </c>
      <c r="S162" s="298" t="str">
        <f>Input!J163</f>
        <v>1500</v>
      </c>
      <c r="T162" s="298" t="str">
        <f>Input!K163</f>
        <v>465</v>
      </c>
      <c r="U162" s="298" t="str">
        <f>Input!L163</f>
        <v>120</v>
      </c>
      <c r="V162" s="4" t="str">
        <f>IF(Input!$M163=1,"Spec.","")&amp;IF(Input!$O163=1, "00","")&amp;IF(Input!$P163=1, "/0","")&amp;IF(Input!$Q163=1, "/1","")&amp;IF(Input!$R163=1, "/2","")&amp;IF(Input!$S163=1, "/3","")&amp;IF(Input!$T163=1, "/4","")&amp;IF(Input!$U163=1, "/5","")</f>
        <v>/0/1</v>
      </c>
      <c r="W162" s="4" t="str">
        <f>IF(Input!$V163=1,"Spec.","")&amp;IF(Input!$W163=1, "/21","")&amp;IF(Input!$X163=1, "/18","")&amp;IF(Input!$Y163=1, "/16","")&amp;IF(Input!$Z163=1, "/14","")&amp;IF(Input!$AA163=1, "/11,5","")&amp;IF(Input!$AB163=1, "/10","")&amp;IF(Input!$AB163=1,"/7,5","")</f>
        <v>/18/16/14</v>
      </c>
      <c r="X162" s="291" t="str">
        <f t="shared" si="37"/>
        <v>0/1</v>
      </c>
      <c r="Y162" s="4" t="str">
        <f t="shared" si="38"/>
        <v>18/16/14</v>
      </c>
      <c r="Z162" s="4" t="str">
        <f>IF(Input!$M163=1,"Special match","")&amp;IF(Input!$N163=1, "/Without","")&amp;IF(Input!$O163=1, "/SAE-00","")&amp;IF(Input!$P163=1, "/SAE-0","")&amp;IF(Input!$Q163=1, "/SAE-1","")&amp;IF(Input!$R163=1, "/SAE-2","")&amp;IF(Input!$S163=1, "/SAE-3","")&amp;IF(Input!$T163=1, "/SAE-4","")&amp;IF(Input!$U163=1, "/SAE-5","")</f>
        <v>/Without/SAE-0/SAE-1</v>
      </c>
      <c r="AA162" s="4" t="str">
        <f>IF(Input!$V163=1,"Special match","")&amp;IF(Input!$W163=1, "/21 ","")&amp;IF(Input!$X163=1, "/18 ","")&amp;IF(Input!$Y163=1, "/16 ","")&amp;IF(Input!$Z163=1, "/14 ","")&amp;IF(Input!$AA163=1, "/11,5 ","")&amp;IF(Input!$AB163=1, "/10 ","")&amp;IF(Input!$AB163=1, "/7,5","")</f>
        <v xml:space="preserve">/18 /16 /14 </v>
      </c>
      <c r="AB162" s="4" t="str">
        <f>IF(Input!$AD163=1,"Rubber wheel coupling","")&amp;IF(Input!$AE163=1, "/Rubber block drive, with alu. ring","")&amp;IF(Input!$AF163=1, "/(High) flexible coupling","")</f>
        <v>/Rubber block drive, with alu. ring/(High) flexible coupling</v>
      </c>
      <c r="AC162" s="4" t="str">
        <f>IF(Input!$AG163=1,"Mechanical-joint clutch","")&amp;IF(Input!$AH163=1, "/ Mechanical","")&amp;IF(Input!$AI163=1, "/ Electrical","")&amp;IF(Input!$AJ163=1, "/ Pneumatical","")</f>
        <v>/ Mechanical/ Electrical</v>
      </c>
      <c r="AD162" s="291" t="str">
        <f t="shared" si="39"/>
        <v>Without/SAE-0/SAE-1</v>
      </c>
      <c r="AE162" s="4" t="str">
        <f t="shared" si="40"/>
        <v>18 /16 /14  inch</v>
      </c>
      <c r="AF162" s="4" t="str">
        <f t="shared" si="41"/>
        <v>Rubber block drive, with alu. ring/(High) flexible coupling</v>
      </c>
      <c r="AG162" s="4" t="str">
        <f t="shared" si="42"/>
        <v xml:space="preserve"> Mechanical/ Electrical</v>
      </c>
      <c r="AH162" s="4" t="str">
        <f>IF(Input!AK163=1,"Available","Not available")</f>
        <v>Not available</v>
      </c>
      <c r="AI162" s="4" t="str">
        <f>IF(Input!AL163="","",Input!AL163)</f>
        <v/>
      </c>
    </row>
    <row r="163" spans="1:35" x14ac:dyDescent="0.25">
      <c r="A163" s="4" t="str">
        <f>VLOOKUP(Input!A164, Variabelen!$A$2:$B$7,2,FALSE)</f>
        <v>MEDIUM/HEAVY DUTY GEARBOX</v>
      </c>
      <c r="B163" s="284" t="str">
        <f>Input!B164</f>
        <v>HCT400A/1</v>
      </c>
      <c r="C163" s="4" t="str">
        <f>IF(Input!C164="","",Input!C164)</f>
        <v/>
      </c>
      <c r="D163" s="297">
        <f>Input!F164</f>
        <v>12</v>
      </c>
      <c r="E163" s="298" t="str">
        <f>Input!G164</f>
        <v>0,35</v>
      </c>
      <c r="F163" s="4">
        <f>Input!D164</f>
        <v>1000</v>
      </c>
      <c r="G163" s="298">
        <f>Input!E164</f>
        <v>2100</v>
      </c>
      <c r="H163" s="298" t="str">
        <f t="shared" si="33"/>
        <v>1000-2100</v>
      </c>
      <c r="I163" s="298">
        <f t="shared" si="34"/>
        <v>1800</v>
      </c>
      <c r="J163" s="298">
        <f t="shared" si="35"/>
        <v>630</v>
      </c>
      <c r="K163" s="298">
        <f t="shared" si="36"/>
        <v>735</v>
      </c>
      <c r="L163" s="290" t="str">
        <f t="shared" si="46"/>
        <v/>
      </c>
      <c r="M163" s="290">
        <f t="shared" si="46"/>
        <v>420</v>
      </c>
      <c r="N163" s="290">
        <f t="shared" si="46"/>
        <v>525</v>
      </c>
      <c r="O163" s="290">
        <f t="shared" si="46"/>
        <v>630</v>
      </c>
      <c r="P163" s="290">
        <f t="shared" si="46"/>
        <v>735</v>
      </c>
      <c r="Q163" s="290" t="str">
        <f t="shared" si="46"/>
        <v/>
      </c>
      <c r="R163" s="298" t="str">
        <f>Input!I164</f>
        <v>869X1100X1275</v>
      </c>
      <c r="S163" s="298" t="str">
        <f>Input!J164</f>
        <v>1500</v>
      </c>
      <c r="T163" s="298" t="str">
        <f>Input!K164</f>
        <v>465</v>
      </c>
      <c r="U163" s="298" t="str">
        <f>Input!L164</f>
        <v>120</v>
      </c>
      <c r="V163" s="4" t="str">
        <f>IF(Input!$M164=1,"Spec.","")&amp;IF(Input!$O164=1, "00","")&amp;IF(Input!$P164=1, "/0","")&amp;IF(Input!$Q164=1, "/1","")&amp;IF(Input!$R164=1, "/2","")&amp;IF(Input!$S164=1, "/3","")&amp;IF(Input!$T164=1, "/4","")&amp;IF(Input!$U164=1, "/5","")</f>
        <v>/0/1</v>
      </c>
      <c r="W163" s="4" t="str">
        <f>IF(Input!$V164=1,"Spec.","")&amp;IF(Input!$W164=1, "/21","")&amp;IF(Input!$X164=1, "/18","")&amp;IF(Input!$Y164=1, "/16","")&amp;IF(Input!$Z164=1, "/14","")&amp;IF(Input!$AA164=1, "/11,5","")&amp;IF(Input!$AB164=1, "/10","")&amp;IF(Input!$AB164=1,"/7,5","")</f>
        <v>/18/16/14</v>
      </c>
      <c r="X163" s="291" t="str">
        <f t="shared" si="37"/>
        <v>0/1</v>
      </c>
      <c r="Y163" s="4" t="str">
        <f t="shared" si="38"/>
        <v>18/16/14</v>
      </c>
      <c r="Z163" s="4" t="str">
        <f>IF(Input!$M164=1,"Special match","")&amp;IF(Input!$N164=1, "/Without","")&amp;IF(Input!$O164=1, "/SAE-00","")&amp;IF(Input!$P164=1, "/SAE-0","")&amp;IF(Input!$Q164=1, "/SAE-1","")&amp;IF(Input!$R164=1, "/SAE-2","")&amp;IF(Input!$S164=1, "/SAE-3","")&amp;IF(Input!$T164=1, "/SAE-4","")&amp;IF(Input!$U164=1, "/SAE-5","")</f>
        <v>/Without/SAE-0/SAE-1</v>
      </c>
      <c r="AA163" s="4" t="str">
        <f>IF(Input!$V164=1,"Special match","")&amp;IF(Input!$W164=1, "/21 ","")&amp;IF(Input!$X164=1, "/18 ","")&amp;IF(Input!$Y164=1, "/16 ","")&amp;IF(Input!$Z164=1, "/14 ","")&amp;IF(Input!$AA164=1, "/11,5 ","")&amp;IF(Input!$AB164=1, "/10 ","")&amp;IF(Input!$AB164=1, "/7,5","")</f>
        <v xml:space="preserve">/18 /16 /14 </v>
      </c>
      <c r="AB163" s="4" t="str">
        <f>IF(Input!$AD164=1,"Rubber wheel coupling","")&amp;IF(Input!$AE164=1, "/Rubber block drive, with alu. ring","")&amp;IF(Input!$AF164=1, "/(High) flexible coupling","")</f>
        <v>/Rubber block drive, with alu. ring/(High) flexible coupling</v>
      </c>
      <c r="AC163" s="4" t="str">
        <f>IF(Input!$AG164=1,"Mechanical-joint clutch","")&amp;IF(Input!$AH164=1, "/ Mechanical","")&amp;IF(Input!$AI164=1, "/ Electrical","")&amp;IF(Input!$AJ164=1, "/ Pneumatical","")</f>
        <v>/ Mechanical/ Electrical</v>
      </c>
      <c r="AD163" s="291" t="str">
        <f t="shared" si="39"/>
        <v>Without/SAE-0/SAE-1</v>
      </c>
      <c r="AE163" s="4" t="str">
        <f t="shared" si="40"/>
        <v>18 /16 /14  inch</v>
      </c>
      <c r="AF163" s="4" t="str">
        <f t="shared" si="41"/>
        <v>Rubber block drive, with alu. ring/(High) flexible coupling</v>
      </c>
      <c r="AG163" s="4" t="str">
        <f t="shared" si="42"/>
        <v xml:space="preserve"> Mechanical/ Electrical</v>
      </c>
      <c r="AH163" s="4" t="str">
        <f>IF(Input!AK164=1,"Available","Not available")</f>
        <v>Not available</v>
      </c>
      <c r="AI163" s="4" t="str">
        <f>IF(Input!AL164="","",Input!AL164)</f>
        <v/>
      </c>
    </row>
    <row r="164" spans="1:35" x14ac:dyDescent="0.25">
      <c r="A164" s="4" t="str">
        <f>VLOOKUP(Input!A165, Variabelen!$A$2:$B$7,2,FALSE)</f>
        <v>MEDIUM/HEAVY DUTY GEARBOX</v>
      </c>
      <c r="B164" s="284" t="str">
        <f>Input!B165</f>
        <v>HCT400A/1</v>
      </c>
      <c r="C164" s="4" t="str">
        <f>IF(Input!C165="","",Input!C165)</f>
        <v/>
      </c>
      <c r="D164" s="297">
        <f>Input!F165</f>
        <v>13.96</v>
      </c>
      <c r="E164" s="298" t="str">
        <f>Input!G165</f>
        <v>0,274</v>
      </c>
      <c r="F164" s="4">
        <f>Input!D165</f>
        <v>1000</v>
      </c>
      <c r="G164" s="298">
        <f>Input!E165</f>
        <v>2100</v>
      </c>
      <c r="H164" s="298" t="str">
        <f t="shared" si="33"/>
        <v>1000-2100</v>
      </c>
      <c r="I164" s="298">
        <f t="shared" si="34"/>
        <v>1800</v>
      </c>
      <c r="J164" s="298">
        <f t="shared" si="35"/>
        <v>493.20000000000005</v>
      </c>
      <c r="K164" s="298">
        <f t="shared" si="36"/>
        <v>575.40000000000009</v>
      </c>
      <c r="L164" s="290" t="str">
        <f t="shared" si="46"/>
        <v/>
      </c>
      <c r="M164" s="290">
        <f t="shared" si="46"/>
        <v>328.8</v>
      </c>
      <c r="N164" s="290">
        <f t="shared" si="46"/>
        <v>411.00000000000006</v>
      </c>
      <c r="O164" s="290">
        <f t="shared" si="46"/>
        <v>493.20000000000005</v>
      </c>
      <c r="P164" s="290">
        <f t="shared" si="46"/>
        <v>575.40000000000009</v>
      </c>
      <c r="Q164" s="290" t="str">
        <f t="shared" si="46"/>
        <v/>
      </c>
      <c r="R164" s="298" t="str">
        <f>Input!I165</f>
        <v>869X1100X1275</v>
      </c>
      <c r="S164" s="298" t="str">
        <f>Input!J165</f>
        <v>1500</v>
      </c>
      <c r="T164" s="298" t="str">
        <f>Input!K165</f>
        <v>465</v>
      </c>
      <c r="U164" s="298" t="str">
        <f>Input!L165</f>
        <v>120</v>
      </c>
      <c r="V164" s="4" t="str">
        <f>IF(Input!$M165=1,"Spec.","")&amp;IF(Input!$O165=1, "00","")&amp;IF(Input!$P165=1, "/0","")&amp;IF(Input!$Q165=1, "/1","")&amp;IF(Input!$R165=1, "/2","")&amp;IF(Input!$S165=1, "/3","")&amp;IF(Input!$T165=1, "/4","")&amp;IF(Input!$U165=1, "/5","")</f>
        <v>/0/1</v>
      </c>
      <c r="W164" s="4" t="str">
        <f>IF(Input!$V165=1,"Spec.","")&amp;IF(Input!$W165=1, "/21","")&amp;IF(Input!$X165=1, "/18","")&amp;IF(Input!$Y165=1, "/16","")&amp;IF(Input!$Z165=1, "/14","")&amp;IF(Input!$AA165=1, "/11,5","")&amp;IF(Input!$AB165=1, "/10","")&amp;IF(Input!$AB165=1,"/7,5","")</f>
        <v>/18/16/14</v>
      </c>
      <c r="X164" s="291" t="str">
        <f t="shared" si="37"/>
        <v>0/1</v>
      </c>
      <c r="Y164" s="4" t="str">
        <f t="shared" si="38"/>
        <v>18/16/14</v>
      </c>
      <c r="Z164" s="4" t="str">
        <f>IF(Input!$M165=1,"Special match","")&amp;IF(Input!$N165=1, "/Without","")&amp;IF(Input!$O165=1, "/SAE-00","")&amp;IF(Input!$P165=1, "/SAE-0","")&amp;IF(Input!$Q165=1, "/SAE-1","")&amp;IF(Input!$R165=1, "/SAE-2","")&amp;IF(Input!$S165=1, "/SAE-3","")&amp;IF(Input!$T165=1, "/SAE-4","")&amp;IF(Input!$U165=1, "/SAE-5","")</f>
        <v>/Without/SAE-0/SAE-1</v>
      </c>
      <c r="AA164" s="4" t="str">
        <f>IF(Input!$V165=1,"Special match","")&amp;IF(Input!$W165=1, "/21 ","")&amp;IF(Input!$X165=1, "/18 ","")&amp;IF(Input!$Y165=1, "/16 ","")&amp;IF(Input!$Z165=1, "/14 ","")&amp;IF(Input!$AA165=1, "/11,5 ","")&amp;IF(Input!$AB165=1, "/10 ","")&amp;IF(Input!$AB165=1, "/7,5","")</f>
        <v xml:space="preserve">/18 /16 /14 </v>
      </c>
      <c r="AB164" s="4" t="str">
        <f>IF(Input!$AD165=1,"Rubber wheel coupling","")&amp;IF(Input!$AE165=1, "/Rubber block drive, with alu. ring","")&amp;IF(Input!$AF165=1, "/(High) flexible coupling","")</f>
        <v>/Rubber block drive, with alu. ring/(High) flexible coupling</v>
      </c>
      <c r="AC164" s="4" t="str">
        <f>IF(Input!$AG165=1,"Mechanical-joint clutch","")&amp;IF(Input!$AH165=1, "/ Mechanical","")&amp;IF(Input!$AI165=1, "/ Electrical","")&amp;IF(Input!$AJ165=1, "/ Pneumatical","")</f>
        <v>/ Mechanical/ Electrical</v>
      </c>
      <c r="AD164" s="291" t="str">
        <f t="shared" si="39"/>
        <v>Without/SAE-0/SAE-1</v>
      </c>
      <c r="AE164" s="4" t="str">
        <f t="shared" si="40"/>
        <v>18 /16 /14  inch</v>
      </c>
      <c r="AF164" s="4" t="str">
        <f t="shared" si="41"/>
        <v>Rubber block drive, with alu. ring/(High) flexible coupling</v>
      </c>
      <c r="AG164" s="4" t="str">
        <f t="shared" si="42"/>
        <v xml:space="preserve"> Mechanical/ Electrical</v>
      </c>
      <c r="AH164" s="4" t="str">
        <f>IF(Input!AK165=1,"Available","Not available")</f>
        <v>Not available</v>
      </c>
      <c r="AI164" s="4" t="str">
        <f>IF(Input!AL165="","",Input!AL165)</f>
        <v/>
      </c>
    </row>
    <row r="165" spans="1:35" x14ac:dyDescent="0.25">
      <c r="A165" s="4" t="str">
        <f>VLOOKUP(Input!A166, Variabelen!$A$2:$B$7,2,FALSE)</f>
        <v>MEDIUM/HEAVY DUTY GEARBOX</v>
      </c>
      <c r="B165" s="284" t="str">
        <f>Input!B166</f>
        <v>HC600A</v>
      </c>
      <c r="C165" s="4" t="str">
        <f>IF(Input!C166="","",Input!C166)</f>
        <v/>
      </c>
      <c r="D165" s="297">
        <f>Input!F166</f>
        <v>2</v>
      </c>
      <c r="E165" s="298" t="str">
        <f>Input!G166</f>
        <v>0,60</v>
      </c>
      <c r="F165" s="4">
        <f>Input!D166</f>
        <v>1000</v>
      </c>
      <c r="G165" s="298">
        <f>Input!E166</f>
        <v>2100</v>
      </c>
      <c r="H165" s="298" t="str">
        <f t="shared" si="33"/>
        <v>1000-2100</v>
      </c>
      <c r="I165" s="298">
        <f t="shared" si="34"/>
        <v>1800</v>
      </c>
      <c r="J165" s="298">
        <f t="shared" si="35"/>
        <v>1080</v>
      </c>
      <c r="K165" s="298">
        <f t="shared" si="36"/>
        <v>1260</v>
      </c>
      <c r="L165" s="290" t="str">
        <f t="shared" si="46"/>
        <v/>
      </c>
      <c r="M165" s="290">
        <f t="shared" si="46"/>
        <v>720</v>
      </c>
      <c r="N165" s="290">
        <f t="shared" si="46"/>
        <v>900</v>
      </c>
      <c r="O165" s="290">
        <f t="shared" si="46"/>
        <v>1080</v>
      </c>
      <c r="P165" s="290">
        <f t="shared" si="46"/>
        <v>1260</v>
      </c>
      <c r="Q165" s="290" t="str">
        <f t="shared" si="46"/>
        <v/>
      </c>
      <c r="R165" s="298" t="str">
        <f>Input!I166</f>
        <v>745X1094X1126</v>
      </c>
      <c r="S165" s="298" t="str">
        <f>Input!J166</f>
        <v>1300</v>
      </c>
      <c r="T165" s="298" t="str">
        <f>Input!K166</f>
        <v>320</v>
      </c>
      <c r="U165" s="298" t="str">
        <f>Input!L166</f>
        <v>90</v>
      </c>
      <c r="V165" s="4" t="str">
        <f>IF(Input!$M166=1,"Spec.","")&amp;IF(Input!$O166=1, "00","")&amp;IF(Input!$P166=1, "/0","")&amp;IF(Input!$Q166=1, "/1","")&amp;IF(Input!$R166=1, "/2","")&amp;IF(Input!$S166=1, "/3","")&amp;IF(Input!$T166=1, "/4","")&amp;IF(Input!$U166=1, "/5","")</f>
        <v>00</v>
      </c>
      <c r="W165" s="4" t="str">
        <f>IF(Input!$V166=1,"Spec.","")&amp;IF(Input!$W166=1, "/21","")&amp;IF(Input!$X166=1, "/18","")&amp;IF(Input!$Y166=1, "/16","")&amp;IF(Input!$Z166=1, "/14","")&amp;IF(Input!$AA166=1, "/11,5","")&amp;IF(Input!$AB166=1, "/10","")&amp;IF(Input!$AB166=1,"/7,5","")</f>
        <v>/21/18</v>
      </c>
      <c r="X165" s="291" t="str">
        <f t="shared" si="37"/>
        <v>00</v>
      </c>
      <c r="Y165" s="4" t="str">
        <f t="shared" si="38"/>
        <v>21/18</v>
      </c>
      <c r="Z165" s="4" t="str">
        <f>IF(Input!$M166=1,"Special match","")&amp;IF(Input!$N166=1, "/Without","")&amp;IF(Input!$O166=1, "/SAE-00","")&amp;IF(Input!$P166=1, "/SAE-0","")&amp;IF(Input!$Q166=1, "/SAE-1","")&amp;IF(Input!$R166=1, "/SAE-2","")&amp;IF(Input!$S166=1, "/SAE-3","")&amp;IF(Input!$T166=1, "/SAE-4","")&amp;IF(Input!$U166=1, "/SAE-5","")</f>
        <v>/Without/SAE-00</v>
      </c>
      <c r="AA165" s="4" t="str">
        <f>IF(Input!$V166=1,"Special match","")&amp;IF(Input!$W166=1, "/21 ","")&amp;IF(Input!$X166=1, "/18 ","")&amp;IF(Input!$Y166=1, "/16 ","")&amp;IF(Input!$Z166=1, "/14 ","")&amp;IF(Input!$AA166=1, "/11,5 ","")&amp;IF(Input!$AB166=1, "/10 ","")&amp;IF(Input!$AB166=1, "/7,5","")</f>
        <v xml:space="preserve">/21 /18 </v>
      </c>
      <c r="AB165" s="4" t="str">
        <f>IF(Input!$AD166=1,"Rubber wheel coupling","")&amp;IF(Input!$AE166=1, "/Rubber block drive, with alu. ring","")&amp;IF(Input!$AF166=1, "/(High) flexible coupling","")</f>
        <v>/Rubber block drive, with alu. ring/(High) flexible coupling</v>
      </c>
      <c r="AC165" s="4" t="str">
        <f>IF(Input!$AG166=1,"Mechanical-joint clutch","")&amp;IF(Input!$AH166=1, "/ Mechanical","")&amp;IF(Input!$AI166=1, "/ Electrical","")&amp;IF(Input!$AJ166=1, "/ Pneumatical","")</f>
        <v/>
      </c>
      <c r="AD165" s="291" t="str">
        <f t="shared" si="39"/>
        <v>Without/SAE-00</v>
      </c>
      <c r="AE165" s="4" t="str">
        <f t="shared" si="40"/>
        <v>21 /18  inch</v>
      </c>
      <c r="AF165" s="4" t="str">
        <f t="shared" si="41"/>
        <v>Rubber block drive, with alu. ring/(High) flexible coupling</v>
      </c>
      <c r="AG165" s="4" t="str">
        <f t="shared" si="42"/>
        <v/>
      </c>
      <c r="AH165" s="4" t="str">
        <f>IF(Input!AK166=1,"Available","Not available")</f>
        <v>Not available</v>
      </c>
      <c r="AI165" s="4" t="str">
        <f>IF(Input!AL166="","",Input!AL166)</f>
        <v/>
      </c>
    </row>
    <row r="166" spans="1:35" x14ac:dyDescent="0.25">
      <c r="A166" s="4" t="str">
        <f>VLOOKUP(Input!A167, Variabelen!$A$2:$B$7,2,FALSE)</f>
        <v>MEDIUM/HEAVY DUTY GEARBOX</v>
      </c>
      <c r="B166" s="284" t="str">
        <f>Input!B167</f>
        <v>HC600A</v>
      </c>
      <c r="C166" s="4" t="str">
        <f>IF(Input!C167="","",Input!C167)</f>
        <v/>
      </c>
      <c r="D166" s="297">
        <f>Input!F167</f>
        <v>2.48</v>
      </c>
      <c r="E166" s="298" t="str">
        <f>Input!G167</f>
        <v>0,60</v>
      </c>
      <c r="F166" s="4">
        <f>Input!D167</f>
        <v>1000</v>
      </c>
      <c r="G166" s="298">
        <f>Input!E167</f>
        <v>2100</v>
      </c>
      <c r="H166" s="298" t="str">
        <f t="shared" si="33"/>
        <v>1000-2100</v>
      </c>
      <c r="I166" s="298">
        <f t="shared" si="34"/>
        <v>1800</v>
      </c>
      <c r="J166" s="298">
        <f t="shared" si="35"/>
        <v>1080</v>
      </c>
      <c r="K166" s="298">
        <f t="shared" si="36"/>
        <v>1260</v>
      </c>
      <c r="L166" s="290" t="str">
        <f t="shared" si="46"/>
        <v/>
      </c>
      <c r="M166" s="290">
        <f t="shared" si="46"/>
        <v>720</v>
      </c>
      <c r="N166" s="290">
        <f t="shared" si="46"/>
        <v>900</v>
      </c>
      <c r="O166" s="290">
        <f t="shared" si="46"/>
        <v>1080</v>
      </c>
      <c r="P166" s="290">
        <f t="shared" si="46"/>
        <v>1260</v>
      </c>
      <c r="Q166" s="290" t="str">
        <f t="shared" si="46"/>
        <v/>
      </c>
      <c r="R166" s="298" t="str">
        <f>Input!I167</f>
        <v>745X1094X1126</v>
      </c>
      <c r="S166" s="298" t="str">
        <f>Input!J167</f>
        <v>1300</v>
      </c>
      <c r="T166" s="298" t="str">
        <f>Input!K167</f>
        <v>320</v>
      </c>
      <c r="U166" s="298" t="str">
        <f>Input!L167</f>
        <v>90</v>
      </c>
      <c r="V166" s="4" t="str">
        <f>IF(Input!$M167=1,"Spec.","")&amp;IF(Input!$O167=1, "00","")&amp;IF(Input!$P167=1, "/0","")&amp;IF(Input!$Q167=1, "/1","")&amp;IF(Input!$R167=1, "/2","")&amp;IF(Input!$S167=1, "/3","")&amp;IF(Input!$T167=1, "/4","")&amp;IF(Input!$U167=1, "/5","")</f>
        <v>00</v>
      </c>
      <c r="W166" s="4" t="str">
        <f>IF(Input!$V167=1,"Spec.","")&amp;IF(Input!$W167=1, "/21","")&amp;IF(Input!$X167=1, "/18","")&amp;IF(Input!$Y167=1, "/16","")&amp;IF(Input!$Z167=1, "/14","")&amp;IF(Input!$AA167=1, "/11,5","")&amp;IF(Input!$AB167=1, "/10","")&amp;IF(Input!$AB167=1,"/7,5","")</f>
        <v>/21/18</v>
      </c>
      <c r="X166" s="291" t="str">
        <f t="shared" si="37"/>
        <v>00</v>
      </c>
      <c r="Y166" s="4" t="str">
        <f t="shared" si="38"/>
        <v>21/18</v>
      </c>
      <c r="Z166" s="4" t="str">
        <f>IF(Input!$M167=1,"Special match","")&amp;IF(Input!$N167=1, "/Without","")&amp;IF(Input!$O167=1, "/SAE-00","")&amp;IF(Input!$P167=1, "/SAE-0","")&amp;IF(Input!$Q167=1, "/SAE-1","")&amp;IF(Input!$R167=1, "/SAE-2","")&amp;IF(Input!$S167=1, "/SAE-3","")&amp;IF(Input!$T167=1, "/SAE-4","")&amp;IF(Input!$U167=1, "/SAE-5","")</f>
        <v>/Without/SAE-00</v>
      </c>
      <c r="AA166" s="4" t="str">
        <f>IF(Input!$V167=1,"Special match","")&amp;IF(Input!$W167=1, "/21 ","")&amp;IF(Input!$X167=1, "/18 ","")&amp;IF(Input!$Y167=1, "/16 ","")&amp;IF(Input!$Z167=1, "/14 ","")&amp;IF(Input!$AA167=1, "/11,5 ","")&amp;IF(Input!$AB167=1, "/10 ","")&amp;IF(Input!$AB167=1, "/7,5","")</f>
        <v xml:space="preserve">/21 /18 </v>
      </c>
      <c r="AB166" s="4" t="str">
        <f>IF(Input!$AD167=1,"Rubber wheel coupling","")&amp;IF(Input!$AE167=1, "/Rubber block drive, with alu. ring","")&amp;IF(Input!$AF167=1, "/(High) flexible coupling","")</f>
        <v>/Rubber block drive, with alu. ring/(High) flexible coupling</v>
      </c>
      <c r="AC166" s="4" t="str">
        <f>IF(Input!$AG167=1,"Mechanical-joint clutch","")&amp;IF(Input!$AH167=1, "/ Mechanical","")&amp;IF(Input!$AI167=1, "/ Electrical","")&amp;IF(Input!$AJ167=1, "/ Pneumatical","")</f>
        <v/>
      </c>
      <c r="AD166" s="291" t="str">
        <f t="shared" si="39"/>
        <v>Without/SAE-00</v>
      </c>
      <c r="AE166" s="4" t="str">
        <f t="shared" si="40"/>
        <v>21 /18  inch</v>
      </c>
      <c r="AF166" s="4" t="str">
        <f t="shared" si="41"/>
        <v>Rubber block drive, with alu. ring/(High) flexible coupling</v>
      </c>
      <c r="AG166" s="4" t="str">
        <f t="shared" si="42"/>
        <v/>
      </c>
      <c r="AH166" s="4" t="str">
        <f>IF(Input!AK167=1,"Available","Not available")</f>
        <v>Not available</v>
      </c>
      <c r="AI166" s="4" t="str">
        <f>IF(Input!AL167="","",Input!AL167)</f>
        <v/>
      </c>
    </row>
    <row r="167" spans="1:35" x14ac:dyDescent="0.25">
      <c r="A167" s="4" t="str">
        <f>VLOOKUP(Input!A168, Variabelen!$A$2:$B$7,2,FALSE)</f>
        <v>MEDIUM/HEAVY DUTY GEARBOX</v>
      </c>
      <c r="B167" s="284" t="str">
        <f>Input!B168</f>
        <v>HC600A</v>
      </c>
      <c r="C167" s="4" t="str">
        <f>IF(Input!C168="","",Input!C168)</f>
        <v/>
      </c>
      <c r="D167" s="297">
        <f>Input!F168</f>
        <v>2.66</v>
      </c>
      <c r="E167" s="298" t="str">
        <f>Input!G168</f>
        <v>0,60</v>
      </c>
      <c r="F167" s="4">
        <f>Input!D168</f>
        <v>1000</v>
      </c>
      <c r="G167" s="298">
        <f>Input!E168</f>
        <v>2100</v>
      </c>
      <c r="H167" s="298" t="str">
        <f t="shared" si="33"/>
        <v>1000-2100</v>
      </c>
      <c r="I167" s="298">
        <f t="shared" si="34"/>
        <v>1800</v>
      </c>
      <c r="J167" s="298">
        <f t="shared" si="35"/>
        <v>1080</v>
      </c>
      <c r="K167" s="298">
        <f t="shared" si="36"/>
        <v>1260</v>
      </c>
      <c r="L167" s="290" t="str">
        <f t="shared" si="46"/>
        <v/>
      </c>
      <c r="M167" s="290">
        <f t="shared" si="46"/>
        <v>720</v>
      </c>
      <c r="N167" s="290">
        <f t="shared" si="46"/>
        <v>900</v>
      </c>
      <c r="O167" s="290">
        <f t="shared" si="46"/>
        <v>1080</v>
      </c>
      <c r="P167" s="290">
        <f t="shared" si="46"/>
        <v>1260</v>
      </c>
      <c r="Q167" s="290" t="str">
        <f t="shared" si="46"/>
        <v/>
      </c>
      <c r="R167" s="298" t="str">
        <f>Input!I168</f>
        <v>745X1094X1126</v>
      </c>
      <c r="S167" s="298" t="str">
        <f>Input!J168</f>
        <v>1300</v>
      </c>
      <c r="T167" s="298" t="str">
        <f>Input!K168</f>
        <v>320</v>
      </c>
      <c r="U167" s="298" t="str">
        <f>Input!L168</f>
        <v>90</v>
      </c>
      <c r="V167" s="4" t="str">
        <f>IF(Input!$M168=1,"Spec.","")&amp;IF(Input!$O168=1, "00","")&amp;IF(Input!$P168=1, "/0","")&amp;IF(Input!$Q168=1, "/1","")&amp;IF(Input!$R168=1, "/2","")&amp;IF(Input!$S168=1, "/3","")&amp;IF(Input!$T168=1, "/4","")&amp;IF(Input!$U168=1, "/5","")</f>
        <v>00</v>
      </c>
      <c r="W167" s="4" t="str">
        <f>IF(Input!$V168=1,"Spec.","")&amp;IF(Input!$W168=1, "/21","")&amp;IF(Input!$X168=1, "/18","")&amp;IF(Input!$Y168=1, "/16","")&amp;IF(Input!$Z168=1, "/14","")&amp;IF(Input!$AA168=1, "/11,5","")&amp;IF(Input!$AB168=1, "/10","")&amp;IF(Input!$AB168=1,"/7,5","")</f>
        <v>/21/18</v>
      </c>
      <c r="X167" s="291" t="str">
        <f t="shared" si="37"/>
        <v>00</v>
      </c>
      <c r="Y167" s="4" t="str">
        <f t="shared" si="38"/>
        <v>21/18</v>
      </c>
      <c r="Z167" s="4" t="str">
        <f>IF(Input!$M168=1,"Special match","")&amp;IF(Input!$N168=1, "/Without","")&amp;IF(Input!$O168=1, "/SAE-00","")&amp;IF(Input!$P168=1, "/SAE-0","")&amp;IF(Input!$Q168=1, "/SAE-1","")&amp;IF(Input!$R168=1, "/SAE-2","")&amp;IF(Input!$S168=1, "/SAE-3","")&amp;IF(Input!$T168=1, "/SAE-4","")&amp;IF(Input!$U168=1, "/SAE-5","")</f>
        <v>/Without/SAE-00</v>
      </c>
      <c r="AA167" s="4" t="str">
        <f>IF(Input!$V168=1,"Special match","")&amp;IF(Input!$W168=1, "/21 ","")&amp;IF(Input!$X168=1, "/18 ","")&amp;IF(Input!$Y168=1, "/16 ","")&amp;IF(Input!$Z168=1, "/14 ","")&amp;IF(Input!$AA168=1, "/11,5 ","")&amp;IF(Input!$AB168=1, "/10 ","")&amp;IF(Input!$AB168=1, "/7,5","")</f>
        <v xml:space="preserve">/21 /18 </v>
      </c>
      <c r="AB167" s="4" t="str">
        <f>IF(Input!$AD168=1,"Rubber wheel coupling","")&amp;IF(Input!$AE168=1, "/Rubber block drive, with alu. ring","")&amp;IF(Input!$AF168=1, "/(High) flexible coupling","")</f>
        <v>/Rubber block drive, with alu. ring/(High) flexible coupling</v>
      </c>
      <c r="AC167" s="4" t="str">
        <f>IF(Input!$AG168=1,"Mechanical-joint clutch","")&amp;IF(Input!$AH168=1, "/ Mechanical","")&amp;IF(Input!$AI168=1, "/ Electrical","")&amp;IF(Input!$AJ168=1, "/ Pneumatical","")</f>
        <v/>
      </c>
      <c r="AD167" s="291" t="str">
        <f t="shared" si="39"/>
        <v>Without/SAE-00</v>
      </c>
      <c r="AE167" s="4" t="str">
        <f t="shared" si="40"/>
        <v>21 /18  inch</v>
      </c>
      <c r="AF167" s="4" t="str">
        <f t="shared" si="41"/>
        <v>Rubber block drive, with alu. ring/(High) flexible coupling</v>
      </c>
      <c r="AG167" s="4" t="str">
        <f t="shared" si="42"/>
        <v/>
      </c>
      <c r="AH167" s="4" t="str">
        <f>IF(Input!AK168=1,"Available","Not available")</f>
        <v>Not available</v>
      </c>
      <c r="AI167" s="4" t="str">
        <f>IF(Input!AL168="","",Input!AL168)</f>
        <v/>
      </c>
    </row>
    <row r="168" spans="1:35" x14ac:dyDescent="0.25">
      <c r="A168" s="4" t="str">
        <f>VLOOKUP(Input!A169, Variabelen!$A$2:$B$7,2,FALSE)</f>
        <v>MEDIUM/HEAVY DUTY GEARBOX</v>
      </c>
      <c r="B168" s="284" t="str">
        <f>Input!B169</f>
        <v>HC600A</v>
      </c>
      <c r="C168" s="4" t="str">
        <f>IF(Input!C169="","",Input!C169)</f>
        <v/>
      </c>
      <c r="D168" s="297">
        <f>Input!F169</f>
        <v>2.78</v>
      </c>
      <c r="E168" s="298" t="str">
        <f>Input!G169</f>
        <v>0,60</v>
      </c>
      <c r="F168" s="4">
        <f>Input!D169</f>
        <v>1000</v>
      </c>
      <c r="G168" s="298">
        <f>Input!E169</f>
        <v>2100</v>
      </c>
      <c r="H168" s="298" t="str">
        <f t="shared" si="33"/>
        <v>1000-2100</v>
      </c>
      <c r="I168" s="298">
        <f t="shared" si="34"/>
        <v>1800</v>
      </c>
      <c r="J168" s="298">
        <f t="shared" si="35"/>
        <v>1080</v>
      </c>
      <c r="K168" s="298">
        <f t="shared" si="36"/>
        <v>1260</v>
      </c>
      <c r="L168" s="290" t="str">
        <f t="shared" si="46"/>
        <v/>
      </c>
      <c r="M168" s="290">
        <f t="shared" si="46"/>
        <v>720</v>
      </c>
      <c r="N168" s="290">
        <f t="shared" si="46"/>
        <v>900</v>
      </c>
      <c r="O168" s="290">
        <f t="shared" si="46"/>
        <v>1080</v>
      </c>
      <c r="P168" s="290">
        <f t="shared" si="46"/>
        <v>1260</v>
      </c>
      <c r="Q168" s="290" t="str">
        <f t="shared" si="46"/>
        <v/>
      </c>
      <c r="R168" s="298" t="str">
        <f>Input!I169</f>
        <v>745X1094X1126</v>
      </c>
      <c r="S168" s="298" t="str">
        <f>Input!J169</f>
        <v>1300</v>
      </c>
      <c r="T168" s="298" t="str">
        <f>Input!K169</f>
        <v>320</v>
      </c>
      <c r="U168" s="298" t="str">
        <f>Input!L169</f>
        <v>90</v>
      </c>
      <c r="V168" s="4" t="str">
        <f>IF(Input!$M169=1,"Spec.","")&amp;IF(Input!$O169=1, "00","")&amp;IF(Input!$P169=1, "/0","")&amp;IF(Input!$Q169=1, "/1","")&amp;IF(Input!$R169=1, "/2","")&amp;IF(Input!$S169=1, "/3","")&amp;IF(Input!$T169=1, "/4","")&amp;IF(Input!$U169=1, "/5","")</f>
        <v>00</v>
      </c>
      <c r="W168" s="4" t="str">
        <f>IF(Input!$V169=1,"Spec.","")&amp;IF(Input!$W169=1, "/21","")&amp;IF(Input!$X169=1, "/18","")&amp;IF(Input!$Y169=1, "/16","")&amp;IF(Input!$Z169=1, "/14","")&amp;IF(Input!$AA169=1, "/11,5","")&amp;IF(Input!$AB169=1, "/10","")&amp;IF(Input!$AB169=1,"/7,5","")</f>
        <v>/21/18</v>
      </c>
      <c r="X168" s="291" t="str">
        <f t="shared" si="37"/>
        <v>00</v>
      </c>
      <c r="Y168" s="4" t="str">
        <f t="shared" si="38"/>
        <v>21/18</v>
      </c>
      <c r="Z168" s="4" t="str">
        <f>IF(Input!$M169=1,"Special match","")&amp;IF(Input!$N169=1, "/Without","")&amp;IF(Input!$O169=1, "/SAE-00","")&amp;IF(Input!$P169=1, "/SAE-0","")&amp;IF(Input!$Q169=1, "/SAE-1","")&amp;IF(Input!$R169=1, "/SAE-2","")&amp;IF(Input!$S169=1, "/SAE-3","")&amp;IF(Input!$T169=1, "/SAE-4","")&amp;IF(Input!$U169=1, "/SAE-5","")</f>
        <v>/Without/SAE-00</v>
      </c>
      <c r="AA168" s="4" t="str">
        <f>IF(Input!$V169=1,"Special match","")&amp;IF(Input!$W169=1, "/21 ","")&amp;IF(Input!$X169=1, "/18 ","")&amp;IF(Input!$Y169=1, "/16 ","")&amp;IF(Input!$Z169=1, "/14 ","")&amp;IF(Input!$AA169=1, "/11,5 ","")&amp;IF(Input!$AB169=1, "/10 ","")&amp;IF(Input!$AB169=1, "/7,5","")</f>
        <v xml:space="preserve">/21 /18 </v>
      </c>
      <c r="AB168" s="4" t="str">
        <f>IF(Input!$AD169=1,"Rubber wheel coupling","")&amp;IF(Input!$AE169=1, "/Rubber block drive, with alu. ring","")&amp;IF(Input!$AF169=1, "/(High) flexible coupling","")</f>
        <v>/Rubber block drive, with alu. ring/(High) flexible coupling</v>
      </c>
      <c r="AC168" s="4" t="str">
        <f>IF(Input!$AG169=1,"Mechanical-joint clutch","")&amp;IF(Input!$AH169=1, "/ Mechanical","")&amp;IF(Input!$AI169=1, "/ Electrical","")&amp;IF(Input!$AJ169=1, "/ Pneumatical","")</f>
        <v/>
      </c>
      <c r="AD168" s="291" t="str">
        <f t="shared" si="39"/>
        <v>Without/SAE-00</v>
      </c>
      <c r="AE168" s="4" t="str">
        <f t="shared" si="40"/>
        <v>21 /18  inch</v>
      </c>
      <c r="AF168" s="4" t="str">
        <f t="shared" si="41"/>
        <v>Rubber block drive, with alu. ring/(High) flexible coupling</v>
      </c>
      <c r="AG168" s="4" t="str">
        <f t="shared" si="42"/>
        <v/>
      </c>
      <c r="AH168" s="4" t="str">
        <f>IF(Input!AK169=1,"Available","Not available")</f>
        <v>Not available</v>
      </c>
      <c r="AI168" s="4" t="str">
        <f>IF(Input!AL169="","",Input!AL169)</f>
        <v/>
      </c>
    </row>
    <row r="169" spans="1:35" x14ac:dyDescent="0.25">
      <c r="A169" s="4" t="str">
        <f>VLOOKUP(Input!A170, Variabelen!$A$2:$B$7,2,FALSE)</f>
        <v>MEDIUM/HEAVY DUTY GEARBOX</v>
      </c>
      <c r="B169" s="284" t="str">
        <f>Input!B170</f>
        <v>HC600A</v>
      </c>
      <c r="C169" s="4" t="str">
        <f>IF(Input!C170="","",Input!C170)</f>
        <v/>
      </c>
      <c r="D169" s="297">
        <f>Input!F170</f>
        <v>3</v>
      </c>
      <c r="E169" s="298" t="str">
        <f>Input!G170</f>
        <v>0,60</v>
      </c>
      <c r="F169" s="4">
        <f>Input!D170</f>
        <v>1000</v>
      </c>
      <c r="G169" s="298">
        <f>Input!E170</f>
        <v>2100</v>
      </c>
      <c r="H169" s="298" t="str">
        <f t="shared" si="33"/>
        <v>1000-2100</v>
      </c>
      <c r="I169" s="298">
        <f t="shared" si="34"/>
        <v>1800</v>
      </c>
      <c r="J169" s="298">
        <f t="shared" si="35"/>
        <v>1080</v>
      </c>
      <c r="K169" s="298">
        <f t="shared" si="36"/>
        <v>1260</v>
      </c>
      <c r="L169" s="290" t="str">
        <f t="shared" si="46"/>
        <v/>
      </c>
      <c r="M169" s="290">
        <f t="shared" si="46"/>
        <v>720</v>
      </c>
      <c r="N169" s="290">
        <f t="shared" si="46"/>
        <v>900</v>
      </c>
      <c r="O169" s="290">
        <f t="shared" si="46"/>
        <v>1080</v>
      </c>
      <c r="P169" s="290">
        <f t="shared" si="46"/>
        <v>1260</v>
      </c>
      <c r="Q169" s="290" t="str">
        <f t="shared" si="46"/>
        <v/>
      </c>
      <c r="R169" s="298" t="str">
        <f>Input!I170</f>
        <v>745X1094X1126</v>
      </c>
      <c r="S169" s="298" t="str">
        <f>Input!J170</f>
        <v>1300</v>
      </c>
      <c r="T169" s="298" t="str">
        <f>Input!K170</f>
        <v>320</v>
      </c>
      <c r="U169" s="298" t="str">
        <f>Input!L170</f>
        <v>90</v>
      </c>
      <c r="V169" s="4" t="str">
        <f>IF(Input!$M170=1,"Spec.","")&amp;IF(Input!$O170=1, "00","")&amp;IF(Input!$P170=1, "/0","")&amp;IF(Input!$Q170=1, "/1","")&amp;IF(Input!$R170=1, "/2","")&amp;IF(Input!$S170=1, "/3","")&amp;IF(Input!$T170=1, "/4","")&amp;IF(Input!$U170=1, "/5","")</f>
        <v>00</v>
      </c>
      <c r="W169" s="4" t="str">
        <f>IF(Input!$V170=1,"Spec.","")&amp;IF(Input!$W170=1, "/21","")&amp;IF(Input!$X170=1, "/18","")&amp;IF(Input!$Y170=1, "/16","")&amp;IF(Input!$Z170=1, "/14","")&amp;IF(Input!$AA170=1, "/11,5","")&amp;IF(Input!$AB170=1, "/10","")&amp;IF(Input!$AB170=1,"/7,5","")</f>
        <v>/21/18</v>
      </c>
      <c r="X169" s="291" t="str">
        <f t="shared" si="37"/>
        <v>00</v>
      </c>
      <c r="Y169" s="4" t="str">
        <f t="shared" si="38"/>
        <v>21/18</v>
      </c>
      <c r="Z169" s="4" t="str">
        <f>IF(Input!$M170=1,"Special match","")&amp;IF(Input!$N170=1, "/Without","")&amp;IF(Input!$O170=1, "/SAE-00","")&amp;IF(Input!$P170=1, "/SAE-0","")&amp;IF(Input!$Q170=1, "/SAE-1","")&amp;IF(Input!$R170=1, "/SAE-2","")&amp;IF(Input!$S170=1, "/SAE-3","")&amp;IF(Input!$T170=1, "/SAE-4","")&amp;IF(Input!$U170=1, "/SAE-5","")</f>
        <v>/Without/SAE-00</v>
      </c>
      <c r="AA169" s="4" t="str">
        <f>IF(Input!$V170=1,"Special match","")&amp;IF(Input!$W170=1, "/21 ","")&amp;IF(Input!$X170=1, "/18 ","")&amp;IF(Input!$Y170=1, "/16 ","")&amp;IF(Input!$Z170=1, "/14 ","")&amp;IF(Input!$AA170=1, "/11,5 ","")&amp;IF(Input!$AB170=1, "/10 ","")&amp;IF(Input!$AB170=1, "/7,5","")</f>
        <v xml:space="preserve">/21 /18 </v>
      </c>
      <c r="AB169" s="4" t="str">
        <f>IF(Input!$AD170=1,"Rubber wheel coupling","")&amp;IF(Input!$AE170=1, "/Rubber block drive, with alu. ring","")&amp;IF(Input!$AF170=1, "/(High) flexible coupling","")</f>
        <v>/Rubber block drive, with alu. ring/(High) flexible coupling</v>
      </c>
      <c r="AC169" s="4" t="str">
        <f>IF(Input!$AG170=1,"Mechanical-joint clutch","")&amp;IF(Input!$AH170=1, "/ Mechanical","")&amp;IF(Input!$AI170=1, "/ Electrical","")&amp;IF(Input!$AJ170=1, "/ Pneumatical","")</f>
        <v/>
      </c>
      <c r="AD169" s="291" t="str">
        <f t="shared" si="39"/>
        <v>Without/SAE-00</v>
      </c>
      <c r="AE169" s="4" t="str">
        <f t="shared" si="40"/>
        <v>21 /18  inch</v>
      </c>
      <c r="AF169" s="4" t="str">
        <f t="shared" si="41"/>
        <v>Rubber block drive, with alu. ring/(High) flexible coupling</v>
      </c>
      <c r="AG169" s="4" t="str">
        <f t="shared" si="42"/>
        <v/>
      </c>
      <c r="AH169" s="4" t="str">
        <f>IF(Input!AK170=1,"Available","Not available")</f>
        <v>Not available</v>
      </c>
      <c r="AI169" s="4" t="str">
        <f>IF(Input!AL170="","",Input!AL170)</f>
        <v/>
      </c>
    </row>
    <row r="170" spans="1:35" x14ac:dyDescent="0.25">
      <c r="A170" s="4" t="str">
        <f>VLOOKUP(Input!A171, Variabelen!$A$2:$B$7,2,FALSE)</f>
        <v>MEDIUM/HEAVY DUTY GEARBOX</v>
      </c>
      <c r="B170" s="284" t="str">
        <f>Input!B171</f>
        <v>HC600A</v>
      </c>
      <c r="C170" s="4" t="str">
        <f>IF(Input!C171="","",Input!C171)</f>
        <v/>
      </c>
      <c r="D170" s="297">
        <f>Input!F171</f>
        <v>3.58</v>
      </c>
      <c r="E170" s="298" t="str">
        <f>Input!G171</f>
        <v>0,54</v>
      </c>
      <c r="F170" s="4">
        <f>Input!D171</f>
        <v>1000</v>
      </c>
      <c r="G170" s="298">
        <f>Input!E171</f>
        <v>2100</v>
      </c>
      <c r="H170" s="298" t="str">
        <f t="shared" si="33"/>
        <v>1000-2100</v>
      </c>
      <c r="I170" s="298">
        <f t="shared" si="34"/>
        <v>1800</v>
      </c>
      <c r="J170" s="298">
        <f t="shared" si="35"/>
        <v>972.00000000000011</v>
      </c>
      <c r="K170" s="298">
        <f t="shared" si="36"/>
        <v>1134</v>
      </c>
      <c r="L170" s="290" t="str">
        <f t="shared" si="46"/>
        <v/>
      </c>
      <c r="M170" s="290">
        <f t="shared" si="46"/>
        <v>648</v>
      </c>
      <c r="N170" s="290">
        <f t="shared" si="46"/>
        <v>810</v>
      </c>
      <c r="O170" s="290">
        <f t="shared" si="46"/>
        <v>972.00000000000011</v>
      </c>
      <c r="P170" s="290">
        <f t="shared" si="46"/>
        <v>1134</v>
      </c>
      <c r="Q170" s="290" t="str">
        <f t="shared" si="46"/>
        <v/>
      </c>
      <c r="R170" s="298" t="str">
        <f>Input!I171</f>
        <v>745X1094X1126</v>
      </c>
      <c r="S170" s="298" t="str">
        <f>Input!J171</f>
        <v>1300</v>
      </c>
      <c r="T170" s="298" t="str">
        <f>Input!K171</f>
        <v>320</v>
      </c>
      <c r="U170" s="298" t="str">
        <f>Input!L171</f>
        <v>90</v>
      </c>
      <c r="V170" s="4" t="str">
        <f>IF(Input!$M171=1,"Spec.","")&amp;IF(Input!$O171=1, "00","")&amp;IF(Input!$P171=1, "/0","")&amp;IF(Input!$Q171=1, "/1","")&amp;IF(Input!$R171=1, "/2","")&amp;IF(Input!$S171=1, "/3","")&amp;IF(Input!$T171=1, "/4","")&amp;IF(Input!$U171=1, "/5","")</f>
        <v>00</v>
      </c>
      <c r="W170" s="4" t="str">
        <f>IF(Input!$V171=1,"Spec.","")&amp;IF(Input!$W171=1, "/21","")&amp;IF(Input!$X171=1, "/18","")&amp;IF(Input!$Y171=1, "/16","")&amp;IF(Input!$Z171=1, "/14","")&amp;IF(Input!$AA171=1, "/11,5","")&amp;IF(Input!$AB171=1, "/10","")&amp;IF(Input!$AB171=1,"/7,5","")</f>
        <v>/21/18</v>
      </c>
      <c r="X170" s="291" t="str">
        <f t="shared" si="37"/>
        <v>00</v>
      </c>
      <c r="Y170" s="4" t="str">
        <f t="shared" si="38"/>
        <v>21/18</v>
      </c>
      <c r="Z170" s="4" t="str">
        <f>IF(Input!$M171=1,"Special match","")&amp;IF(Input!$N171=1, "/Without","")&amp;IF(Input!$O171=1, "/SAE-00","")&amp;IF(Input!$P171=1, "/SAE-0","")&amp;IF(Input!$Q171=1, "/SAE-1","")&amp;IF(Input!$R171=1, "/SAE-2","")&amp;IF(Input!$S171=1, "/SAE-3","")&amp;IF(Input!$T171=1, "/SAE-4","")&amp;IF(Input!$U171=1, "/SAE-5","")</f>
        <v>/Without/SAE-00</v>
      </c>
      <c r="AA170" s="4" t="str">
        <f>IF(Input!$V171=1,"Special match","")&amp;IF(Input!$W171=1, "/21 ","")&amp;IF(Input!$X171=1, "/18 ","")&amp;IF(Input!$Y171=1, "/16 ","")&amp;IF(Input!$Z171=1, "/14 ","")&amp;IF(Input!$AA171=1, "/11,5 ","")&amp;IF(Input!$AB171=1, "/10 ","")&amp;IF(Input!$AB171=1, "/7,5","")</f>
        <v xml:space="preserve">/21 /18 </v>
      </c>
      <c r="AB170" s="4" t="str">
        <f>IF(Input!$AD171=1,"Rubber wheel coupling","")&amp;IF(Input!$AE171=1, "/Rubber block drive, with alu. ring","")&amp;IF(Input!$AF171=1, "/(High) flexible coupling","")</f>
        <v>/Rubber block drive, with alu. ring/(High) flexible coupling</v>
      </c>
      <c r="AC170" s="4" t="str">
        <f>IF(Input!$AG171=1,"Mechanical-joint clutch","")&amp;IF(Input!$AH171=1, "/ Mechanical","")&amp;IF(Input!$AI171=1, "/ Electrical","")&amp;IF(Input!$AJ171=1, "/ Pneumatical","")</f>
        <v/>
      </c>
      <c r="AD170" s="291" t="str">
        <f t="shared" si="39"/>
        <v>Without/SAE-00</v>
      </c>
      <c r="AE170" s="4" t="str">
        <f t="shared" si="40"/>
        <v>21 /18  inch</v>
      </c>
      <c r="AF170" s="4" t="str">
        <f t="shared" si="41"/>
        <v>Rubber block drive, with alu. ring/(High) flexible coupling</v>
      </c>
      <c r="AG170" s="4" t="str">
        <f t="shared" si="42"/>
        <v/>
      </c>
      <c r="AH170" s="4" t="str">
        <f>IF(Input!AK171=1,"Available","Not available")</f>
        <v>Not available</v>
      </c>
      <c r="AI170" s="4" t="str">
        <f>IF(Input!AL171="","",Input!AL171)</f>
        <v/>
      </c>
    </row>
    <row r="171" spans="1:35" x14ac:dyDescent="0.25">
      <c r="A171" s="4" t="str">
        <f>VLOOKUP(Input!A172, Variabelen!$A$2:$B$7,2,FALSE)</f>
        <v>MEDIUM/HEAVY DUTY GEARBOX</v>
      </c>
      <c r="B171" s="284" t="str">
        <f>Input!B172</f>
        <v>HC600A</v>
      </c>
      <c r="C171" s="4" t="str">
        <f>IF(Input!C172="","",Input!C172)</f>
        <v/>
      </c>
      <c r="D171" s="297">
        <f>Input!F172</f>
        <v>3.89</v>
      </c>
      <c r="E171" s="298" t="str">
        <f>Input!G172</f>
        <v>0,49</v>
      </c>
      <c r="F171" s="4">
        <f>Input!D172</f>
        <v>1000</v>
      </c>
      <c r="G171" s="298">
        <f>Input!E172</f>
        <v>2100</v>
      </c>
      <c r="H171" s="298" t="str">
        <f t="shared" si="33"/>
        <v>1000-2100</v>
      </c>
      <c r="I171" s="298">
        <f t="shared" si="34"/>
        <v>1800</v>
      </c>
      <c r="J171" s="298">
        <f t="shared" si="35"/>
        <v>882</v>
      </c>
      <c r="K171" s="298">
        <f t="shared" si="36"/>
        <v>1029</v>
      </c>
      <c r="L171" s="290" t="str">
        <f t="shared" si="46"/>
        <v/>
      </c>
      <c r="M171" s="290">
        <f t="shared" si="46"/>
        <v>588</v>
      </c>
      <c r="N171" s="290">
        <f t="shared" si="46"/>
        <v>735</v>
      </c>
      <c r="O171" s="290">
        <f t="shared" si="46"/>
        <v>882</v>
      </c>
      <c r="P171" s="290">
        <f t="shared" si="46"/>
        <v>1029</v>
      </c>
      <c r="Q171" s="290" t="str">
        <f t="shared" si="46"/>
        <v/>
      </c>
      <c r="R171" s="298" t="str">
        <f>Input!I172</f>
        <v>745X1094X1126</v>
      </c>
      <c r="S171" s="298" t="str">
        <f>Input!J172</f>
        <v>1300</v>
      </c>
      <c r="T171" s="298" t="str">
        <f>Input!K172</f>
        <v>320</v>
      </c>
      <c r="U171" s="298" t="str">
        <f>Input!L172</f>
        <v>90</v>
      </c>
      <c r="V171" s="4" t="str">
        <f>IF(Input!$M172=1,"Spec.","")&amp;IF(Input!$O172=1, "00","")&amp;IF(Input!$P172=1, "/0","")&amp;IF(Input!$Q172=1, "/1","")&amp;IF(Input!$R172=1, "/2","")&amp;IF(Input!$S172=1, "/3","")&amp;IF(Input!$T172=1, "/4","")&amp;IF(Input!$U172=1, "/5","")</f>
        <v>00</v>
      </c>
      <c r="W171" s="4" t="str">
        <f>IF(Input!$V172=1,"Spec.","")&amp;IF(Input!$W172=1, "/21","")&amp;IF(Input!$X172=1, "/18","")&amp;IF(Input!$Y172=1, "/16","")&amp;IF(Input!$Z172=1, "/14","")&amp;IF(Input!$AA172=1, "/11,5","")&amp;IF(Input!$AB172=1, "/10","")&amp;IF(Input!$AB172=1,"/7,5","")</f>
        <v>/21/18</v>
      </c>
      <c r="X171" s="291" t="str">
        <f t="shared" si="37"/>
        <v>00</v>
      </c>
      <c r="Y171" s="4" t="str">
        <f t="shared" si="38"/>
        <v>21/18</v>
      </c>
      <c r="Z171" s="4" t="str">
        <f>IF(Input!$M172=1,"Special match","")&amp;IF(Input!$N172=1, "/Without","")&amp;IF(Input!$O172=1, "/SAE-00","")&amp;IF(Input!$P172=1, "/SAE-0","")&amp;IF(Input!$Q172=1, "/SAE-1","")&amp;IF(Input!$R172=1, "/SAE-2","")&amp;IF(Input!$S172=1, "/SAE-3","")&amp;IF(Input!$T172=1, "/SAE-4","")&amp;IF(Input!$U172=1, "/SAE-5","")</f>
        <v>/Without/SAE-00</v>
      </c>
      <c r="AA171" s="4" t="str">
        <f>IF(Input!$V172=1,"Special match","")&amp;IF(Input!$W172=1, "/21 ","")&amp;IF(Input!$X172=1, "/18 ","")&amp;IF(Input!$Y172=1, "/16 ","")&amp;IF(Input!$Z172=1, "/14 ","")&amp;IF(Input!$AA172=1, "/11,5 ","")&amp;IF(Input!$AB172=1, "/10 ","")&amp;IF(Input!$AB172=1, "/7,5","")</f>
        <v xml:space="preserve">/21 /18 </v>
      </c>
      <c r="AB171" s="4" t="str">
        <f>IF(Input!$AD172=1,"Rubber wheel coupling","")&amp;IF(Input!$AE172=1, "/Rubber block drive, with alu. ring","")&amp;IF(Input!$AF172=1, "/(High) flexible coupling","")</f>
        <v>/Rubber block drive, with alu. ring/(High) flexible coupling</v>
      </c>
      <c r="AC171" s="4" t="str">
        <f>IF(Input!$AG172=1,"Mechanical-joint clutch","")&amp;IF(Input!$AH172=1, "/ Mechanical","")&amp;IF(Input!$AI172=1, "/ Electrical","")&amp;IF(Input!$AJ172=1, "/ Pneumatical","")</f>
        <v/>
      </c>
      <c r="AD171" s="291" t="str">
        <f t="shared" si="39"/>
        <v>Without/SAE-00</v>
      </c>
      <c r="AE171" s="4" t="str">
        <f t="shared" si="40"/>
        <v>21 /18  inch</v>
      </c>
      <c r="AF171" s="4" t="str">
        <f t="shared" si="41"/>
        <v>Rubber block drive, with alu. ring/(High) flexible coupling</v>
      </c>
      <c r="AG171" s="4" t="str">
        <f t="shared" si="42"/>
        <v/>
      </c>
      <c r="AH171" s="4" t="str">
        <f>IF(Input!AK172=1,"Available","Not available")</f>
        <v>Not available</v>
      </c>
      <c r="AI171" s="4" t="str">
        <f>IF(Input!AL172="","",Input!AL172)</f>
        <v/>
      </c>
    </row>
    <row r="172" spans="1:35" x14ac:dyDescent="0.25">
      <c r="A172" s="4" t="str">
        <f>VLOOKUP(Input!A173, Variabelen!$A$2:$B$7,2,FALSE)</f>
        <v>MEDIUM/HEAVY DUTY GEARBOX</v>
      </c>
      <c r="B172" s="284" t="str">
        <f>Input!B173</f>
        <v>HCD600A</v>
      </c>
      <c r="C172" s="4" t="str">
        <f>IF(Input!C173="","",Input!C173)</f>
        <v/>
      </c>
      <c r="D172" s="297">
        <f>Input!F173</f>
        <v>3.32</v>
      </c>
      <c r="E172" s="298" t="str">
        <f>Input!G173</f>
        <v>0,65</v>
      </c>
      <c r="F172" s="4">
        <f>Input!D173</f>
        <v>1000</v>
      </c>
      <c r="G172" s="298">
        <f>Input!E173</f>
        <v>2100</v>
      </c>
      <c r="H172" s="298" t="str">
        <f t="shared" si="33"/>
        <v>1000-2100</v>
      </c>
      <c r="I172" s="298">
        <f t="shared" si="34"/>
        <v>1800</v>
      </c>
      <c r="J172" s="298">
        <f t="shared" si="35"/>
        <v>1170</v>
      </c>
      <c r="K172" s="298">
        <f t="shared" si="36"/>
        <v>1365</v>
      </c>
      <c r="L172" s="290" t="str">
        <f t="shared" ref="L172:Q181" si="47">IF(AND(L$1&gt;=$F172,L$1&lt;=$G172),L$1*$E172,"")</f>
        <v/>
      </c>
      <c r="M172" s="290">
        <f t="shared" si="47"/>
        <v>780</v>
      </c>
      <c r="N172" s="290">
        <f t="shared" si="47"/>
        <v>975</v>
      </c>
      <c r="O172" s="290">
        <f t="shared" si="47"/>
        <v>1170</v>
      </c>
      <c r="P172" s="290">
        <f t="shared" si="47"/>
        <v>1365</v>
      </c>
      <c r="Q172" s="290" t="str">
        <f t="shared" si="47"/>
        <v/>
      </c>
      <c r="R172" s="298" t="str">
        <f>Input!I173</f>
        <v>745X1094X1271</v>
      </c>
      <c r="S172" s="298" t="str">
        <f>Input!J173</f>
        <v>1550</v>
      </c>
      <c r="T172" s="298" t="str">
        <f>Input!K173</f>
        <v>415</v>
      </c>
      <c r="U172" s="298" t="str">
        <f>Input!L173</f>
        <v>90</v>
      </c>
      <c r="V172" s="4" t="str">
        <f>IF(Input!$M173=1,"Spec.","")&amp;IF(Input!$O173=1, "00","")&amp;IF(Input!$P173=1, "/0","")&amp;IF(Input!$Q173=1, "/1","")&amp;IF(Input!$R173=1, "/2","")&amp;IF(Input!$S173=1, "/3","")&amp;IF(Input!$T173=1, "/4","")&amp;IF(Input!$U173=1, "/5","")</f>
        <v>00</v>
      </c>
      <c r="W172" s="4" t="str">
        <f>IF(Input!$V173=1,"Spec.","")&amp;IF(Input!$W173=1, "/21","")&amp;IF(Input!$X173=1, "/18","")&amp;IF(Input!$Y173=1, "/16","")&amp;IF(Input!$Z173=1, "/14","")&amp;IF(Input!$AA173=1, "/11,5","")&amp;IF(Input!$AB173=1, "/10","")&amp;IF(Input!$AB173=1,"/7,5","")</f>
        <v>/21/18/14</v>
      </c>
      <c r="X172" s="291" t="str">
        <f t="shared" si="37"/>
        <v>00</v>
      </c>
      <c r="Y172" s="4" t="str">
        <f t="shared" si="38"/>
        <v>21/18/14</v>
      </c>
      <c r="Z172" s="4" t="str">
        <f>IF(Input!$M173=1,"Special match","")&amp;IF(Input!$N173=1, "/Without","")&amp;IF(Input!$O173=1, "/SAE-00","")&amp;IF(Input!$P173=1, "/SAE-0","")&amp;IF(Input!$Q173=1, "/SAE-1","")&amp;IF(Input!$R173=1, "/SAE-2","")&amp;IF(Input!$S173=1, "/SAE-3","")&amp;IF(Input!$T173=1, "/SAE-4","")&amp;IF(Input!$U173=1, "/SAE-5","")</f>
        <v>/Without/SAE-00</v>
      </c>
      <c r="AA172" s="4" t="str">
        <f>IF(Input!$V173=1,"Special match","")&amp;IF(Input!$W173=1, "/21 ","")&amp;IF(Input!$X173=1, "/18 ","")&amp;IF(Input!$Y173=1, "/16 ","")&amp;IF(Input!$Z173=1, "/14 ","")&amp;IF(Input!$AA173=1, "/11,5 ","")&amp;IF(Input!$AB173=1, "/10 ","")&amp;IF(Input!$AB173=1, "/7,5","")</f>
        <v xml:space="preserve">/21 /18 /14 </v>
      </c>
      <c r="AB172" s="4" t="str">
        <f>IF(Input!$AD173=1,"Rubber wheel coupling","")&amp;IF(Input!$AE173=1, "/Rubber block drive, with alu. ring","")&amp;IF(Input!$AF173=1, "/(High) flexible coupling","")</f>
        <v>/Rubber block drive, with alu. ring/(High) flexible coupling</v>
      </c>
      <c r="AC172" s="4" t="str">
        <f>IF(Input!$AG173=1,"Mechanical-joint clutch","")&amp;IF(Input!$AH173=1, "/ Mechanical","")&amp;IF(Input!$AI173=1, "/ Electrical","")&amp;IF(Input!$AJ173=1, "/ Pneumatical","")</f>
        <v>/ Mechanical</v>
      </c>
      <c r="AD172" s="291" t="str">
        <f t="shared" si="39"/>
        <v>Without/SAE-00</v>
      </c>
      <c r="AE172" s="4" t="str">
        <f t="shared" si="40"/>
        <v>21 /18 /14  inch</v>
      </c>
      <c r="AF172" s="4" t="str">
        <f t="shared" si="41"/>
        <v>Rubber block drive, with alu. ring/(High) flexible coupling</v>
      </c>
      <c r="AG172" s="4" t="str">
        <f t="shared" si="42"/>
        <v xml:space="preserve"> Mechanical</v>
      </c>
      <c r="AH172" s="4" t="str">
        <f>IF(Input!AK173=1,"Available","Not available")</f>
        <v>Not available</v>
      </c>
      <c r="AI172" s="4" t="str">
        <f>IF(Input!AL173="","",Input!AL173)</f>
        <v/>
      </c>
    </row>
    <row r="173" spans="1:35" x14ac:dyDescent="0.25">
      <c r="A173" s="4" t="str">
        <f>VLOOKUP(Input!A174, Variabelen!$A$2:$B$7,2,FALSE)</f>
        <v>MEDIUM/HEAVY DUTY GEARBOX</v>
      </c>
      <c r="B173" s="284" t="str">
        <f>Input!B174</f>
        <v>HCD600A</v>
      </c>
      <c r="C173" s="4" t="str">
        <f>IF(Input!C174="","",Input!C174)</f>
        <v/>
      </c>
      <c r="D173" s="297">
        <f>Input!F174</f>
        <v>4.18</v>
      </c>
      <c r="E173" s="298" t="str">
        <f>Input!G174</f>
        <v>0,60</v>
      </c>
      <c r="F173" s="4">
        <f>Input!D174</f>
        <v>1000</v>
      </c>
      <c r="G173" s="298">
        <f>Input!E174</f>
        <v>2100</v>
      </c>
      <c r="H173" s="298" t="str">
        <f t="shared" si="33"/>
        <v>1000-2100</v>
      </c>
      <c r="I173" s="298">
        <f t="shared" si="34"/>
        <v>1800</v>
      </c>
      <c r="J173" s="298">
        <f t="shared" si="35"/>
        <v>1080</v>
      </c>
      <c r="K173" s="298">
        <f t="shared" si="36"/>
        <v>1260</v>
      </c>
      <c r="L173" s="290" t="str">
        <f t="shared" si="47"/>
        <v/>
      </c>
      <c r="M173" s="290">
        <f t="shared" si="47"/>
        <v>720</v>
      </c>
      <c r="N173" s="290">
        <f t="shared" si="47"/>
        <v>900</v>
      </c>
      <c r="O173" s="290">
        <f t="shared" si="47"/>
        <v>1080</v>
      </c>
      <c r="P173" s="290">
        <f t="shared" si="47"/>
        <v>1260</v>
      </c>
      <c r="Q173" s="290" t="str">
        <f t="shared" si="47"/>
        <v/>
      </c>
      <c r="R173" s="298" t="str">
        <f>Input!I174</f>
        <v>745X1094X1271</v>
      </c>
      <c r="S173" s="298" t="str">
        <f>Input!J174</f>
        <v>1550</v>
      </c>
      <c r="T173" s="298" t="str">
        <f>Input!K174</f>
        <v>415</v>
      </c>
      <c r="U173" s="298" t="str">
        <f>Input!L174</f>
        <v>90</v>
      </c>
      <c r="V173" s="4" t="str">
        <f>IF(Input!$M174=1,"Spec.","")&amp;IF(Input!$O174=1, "00","")&amp;IF(Input!$P174=1, "/0","")&amp;IF(Input!$Q174=1, "/1","")&amp;IF(Input!$R174=1, "/2","")&amp;IF(Input!$S174=1, "/3","")&amp;IF(Input!$T174=1, "/4","")&amp;IF(Input!$U174=1, "/5","")</f>
        <v>00</v>
      </c>
      <c r="W173" s="4" t="str">
        <f>IF(Input!$V174=1,"Spec.","")&amp;IF(Input!$W174=1, "/21","")&amp;IF(Input!$X174=1, "/18","")&amp;IF(Input!$Y174=1, "/16","")&amp;IF(Input!$Z174=1, "/14","")&amp;IF(Input!$AA174=1, "/11,5","")&amp;IF(Input!$AB174=1, "/10","")&amp;IF(Input!$AB174=1,"/7,5","")</f>
        <v>/21/18/14</v>
      </c>
      <c r="X173" s="291" t="str">
        <f t="shared" si="37"/>
        <v>00</v>
      </c>
      <c r="Y173" s="4" t="str">
        <f t="shared" si="38"/>
        <v>21/18/14</v>
      </c>
      <c r="Z173" s="4" t="str">
        <f>IF(Input!$M174=1,"Special match","")&amp;IF(Input!$N174=1, "/Without","")&amp;IF(Input!$O174=1, "/SAE-00","")&amp;IF(Input!$P174=1, "/SAE-0","")&amp;IF(Input!$Q174=1, "/SAE-1","")&amp;IF(Input!$R174=1, "/SAE-2","")&amp;IF(Input!$S174=1, "/SAE-3","")&amp;IF(Input!$T174=1, "/SAE-4","")&amp;IF(Input!$U174=1, "/SAE-5","")</f>
        <v>/Without/SAE-00</v>
      </c>
      <c r="AA173" s="4" t="str">
        <f>IF(Input!$V174=1,"Special match","")&amp;IF(Input!$W174=1, "/21 ","")&amp;IF(Input!$X174=1, "/18 ","")&amp;IF(Input!$Y174=1, "/16 ","")&amp;IF(Input!$Z174=1, "/14 ","")&amp;IF(Input!$AA174=1, "/11,5 ","")&amp;IF(Input!$AB174=1, "/10 ","")&amp;IF(Input!$AB174=1, "/7,5","")</f>
        <v xml:space="preserve">/21 /18 /14 </v>
      </c>
      <c r="AB173" s="4" t="str">
        <f>IF(Input!$AD174=1,"Rubber wheel coupling","")&amp;IF(Input!$AE174=1, "/Rubber block drive, with alu. ring","")&amp;IF(Input!$AF174=1, "/(High) flexible coupling","")</f>
        <v>/Rubber block drive, with alu. ring/(High) flexible coupling</v>
      </c>
      <c r="AC173" s="4" t="str">
        <f>IF(Input!$AG174=1,"Mechanical-joint clutch","")&amp;IF(Input!$AH174=1, "/ Mechanical","")&amp;IF(Input!$AI174=1, "/ Electrical","")&amp;IF(Input!$AJ174=1, "/ Pneumatical","")</f>
        <v>/ Mechanical</v>
      </c>
      <c r="AD173" s="291" t="str">
        <f t="shared" si="39"/>
        <v>Without/SAE-00</v>
      </c>
      <c r="AE173" s="4" t="str">
        <f t="shared" si="40"/>
        <v>21 /18 /14  inch</v>
      </c>
      <c r="AF173" s="4" t="str">
        <f t="shared" si="41"/>
        <v>Rubber block drive, with alu. ring/(High) flexible coupling</v>
      </c>
      <c r="AG173" s="4" t="str">
        <f t="shared" si="42"/>
        <v xml:space="preserve"> Mechanical</v>
      </c>
      <c r="AH173" s="4" t="str">
        <f>IF(Input!AK174=1,"Available","Not available")</f>
        <v>Not available</v>
      </c>
      <c r="AI173" s="4" t="str">
        <f>IF(Input!AL174="","",Input!AL174)</f>
        <v/>
      </c>
    </row>
    <row r="174" spans="1:35" x14ac:dyDescent="0.25">
      <c r="A174" s="4" t="str">
        <f>VLOOKUP(Input!A175, Variabelen!$A$2:$B$7,2,FALSE)</f>
        <v>MEDIUM/HEAVY DUTY GEARBOX</v>
      </c>
      <c r="B174" s="284" t="str">
        <f>Input!B175</f>
        <v>HCD600A</v>
      </c>
      <c r="C174" s="4" t="str">
        <f>IF(Input!C175="","",Input!C175)</f>
        <v/>
      </c>
      <c r="D174" s="297">
        <f>Input!F175</f>
        <v>4.43</v>
      </c>
      <c r="E174" s="298" t="str">
        <f>Input!G175</f>
        <v>0,60</v>
      </c>
      <c r="F174" s="4">
        <f>Input!D175</f>
        <v>1000</v>
      </c>
      <c r="G174" s="298">
        <f>Input!E175</f>
        <v>2100</v>
      </c>
      <c r="H174" s="298" t="str">
        <f t="shared" si="33"/>
        <v>1000-2100</v>
      </c>
      <c r="I174" s="298">
        <f t="shared" si="34"/>
        <v>1800</v>
      </c>
      <c r="J174" s="298">
        <f t="shared" si="35"/>
        <v>1080</v>
      </c>
      <c r="K174" s="298">
        <f t="shared" si="36"/>
        <v>1260</v>
      </c>
      <c r="L174" s="290" t="str">
        <f t="shared" si="47"/>
        <v/>
      </c>
      <c r="M174" s="290">
        <f t="shared" si="47"/>
        <v>720</v>
      </c>
      <c r="N174" s="290">
        <f t="shared" si="47"/>
        <v>900</v>
      </c>
      <c r="O174" s="290">
        <f t="shared" si="47"/>
        <v>1080</v>
      </c>
      <c r="P174" s="290">
        <f t="shared" si="47"/>
        <v>1260</v>
      </c>
      <c r="Q174" s="290" t="str">
        <f t="shared" si="47"/>
        <v/>
      </c>
      <c r="R174" s="298" t="str">
        <f>Input!I175</f>
        <v>745X1094X1271</v>
      </c>
      <c r="S174" s="298" t="str">
        <f>Input!J175</f>
        <v>1550</v>
      </c>
      <c r="T174" s="298" t="str">
        <f>Input!K175</f>
        <v>415</v>
      </c>
      <c r="U174" s="298" t="str">
        <f>Input!L175</f>
        <v>90</v>
      </c>
      <c r="V174" s="4" t="str">
        <f>IF(Input!$M175=1,"Spec.","")&amp;IF(Input!$O175=1, "00","")&amp;IF(Input!$P175=1, "/0","")&amp;IF(Input!$Q175=1, "/1","")&amp;IF(Input!$R175=1, "/2","")&amp;IF(Input!$S175=1, "/3","")&amp;IF(Input!$T175=1, "/4","")&amp;IF(Input!$U175=1, "/5","")</f>
        <v>00</v>
      </c>
      <c r="W174" s="4" t="str">
        <f>IF(Input!$V175=1,"Spec.","")&amp;IF(Input!$W175=1, "/21","")&amp;IF(Input!$X175=1, "/18","")&amp;IF(Input!$Y175=1, "/16","")&amp;IF(Input!$Z175=1, "/14","")&amp;IF(Input!$AA175=1, "/11,5","")&amp;IF(Input!$AB175=1, "/10","")&amp;IF(Input!$AB175=1,"/7,5","")</f>
        <v>/21/18/14</v>
      </c>
      <c r="X174" s="291" t="str">
        <f t="shared" si="37"/>
        <v>00</v>
      </c>
      <c r="Y174" s="4" t="str">
        <f t="shared" si="38"/>
        <v>21/18/14</v>
      </c>
      <c r="Z174" s="4" t="str">
        <f>IF(Input!$M175=1,"Special match","")&amp;IF(Input!$N175=1, "/Without","")&amp;IF(Input!$O175=1, "/SAE-00","")&amp;IF(Input!$P175=1, "/SAE-0","")&amp;IF(Input!$Q175=1, "/SAE-1","")&amp;IF(Input!$R175=1, "/SAE-2","")&amp;IF(Input!$S175=1, "/SAE-3","")&amp;IF(Input!$T175=1, "/SAE-4","")&amp;IF(Input!$U175=1, "/SAE-5","")</f>
        <v>/Without/SAE-00</v>
      </c>
      <c r="AA174" s="4" t="str">
        <f>IF(Input!$V175=1,"Special match","")&amp;IF(Input!$W175=1, "/21 ","")&amp;IF(Input!$X175=1, "/18 ","")&amp;IF(Input!$Y175=1, "/16 ","")&amp;IF(Input!$Z175=1, "/14 ","")&amp;IF(Input!$AA175=1, "/11,5 ","")&amp;IF(Input!$AB175=1, "/10 ","")&amp;IF(Input!$AB175=1, "/7,5","")</f>
        <v xml:space="preserve">/21 /18 /14 </v>
      </c>
      <c r="AB174" s="4" t="str">
        <f>IF(Input!$AD175=1,"Rubber wheel coupling","")&amp;IF(Input!$AE175=1, "/Rubber block drive, with alu. ring","")&amp;IF(Input!$AF175=1, "/(High) flexible coupling","")</f>
        <v>/Rubber block drive, with alu. ring/(High) flexible coupling</v>
      </c>
      <c r="AC174" s="4" t="str">
        <f>IF(Input!$AG175=1,"Mechanical-joint clutch","")&amp;IF(Input!$AH175=1, "/ Mechanical","")&amp;IF(Input!$AI175=1, "/ Electrical","")&amp;IF(Input!$AJ175=1, "/ Pneumatical","")</f>
        <v>/ Mechanical</v>
      </c>
      <c r="AD174" s="291" t="str">
        <f t="shared" si="39"/>
        <v>Without/SAE-00</v>
      </c>
      <c r="AE174" s="4" t="str">
        <f t="shared" si="40"/>
        <v>21 /18 /14  inch</v>
      </c>
      <c r="AF174" s="4" t="str">
        <f t="shared" si="41"/>
        <v>Rubber block drive, with alu. ring/(High) flexible coupling</v>
      </c>
      <c r="AG174" s="4" t="str">
        <f t="shared" si="42"/>
        <v xml:space="preserve"> Mechanical</v>
      </c>
      <c r="AH174" s="4" t="str">
        <f>IF(Input!AK175=1,"Available","Not available")</f>
        <v>Not available</v>
      </c>
      <c r="AI174" s="4" t="str">
        <f>IF(Input!AL175="","",Input!AL175)</f>
        <v/>
      </c>
    </row>
    <row r="175" spans="1:35" x14ac:dyDescent="0.25">
      <c r="A175" s="4" t="str">
        <f>VLOOKUP(Input!A176, Variabelen!$A$2:$B$7,2,FALSE)</f>
        <v>MEDIUM/HEAVY DUTY GEARBOX</v>
      </c>
      <c r="B175" s="284" t="str">
        <f>Input!B176</f>
        <v>HCD600A</v>
      </c>
      <c r="C175" s="4" t="str">
        <f>IF(Input!C176="","",Input!C176)</f>
        <v/>
      </c>
      <c r="D175" s="297">
        <f>Input!F176</f>
        <v>4.7</v>
      </c>
      <c r="E175" s="298" t="str">
        <f>Input!G176</f>
        <v>0,57</v>
      </c>
      <c r="F175" s="4">
        <f>Input!D176</f>
        <v>1000</v>
      </c>
      <c r="G175" s="298">
        <f>Input!E176</f>
        <v>2100</v>
      </c>
      <c r="H175" s="298" t="str">
        <f t="shared" si="33"/>
        <v>1000-2100</v>
      </c>
      <c r="I175" s="298">
        <f t="shared" si="34"/>
        <v>1800</v>
      </c>
      <c r="J175" s="298">
        <f t="shared" si="35"/>
        <v>1026</v>
      </c>
      <c r="K175" s="298">
        <f t="shared" si="36"/>
        <v>1197</v>
      </c>
      <c r="L175" s="290" t="str">
        <f t="shared" si="47"/>
        <v/>
      </c>
      <c r="M175" s="290">
        <f t="shared" si="47"/>
        <v>683.99999999999989</v>
      </c>
      <c r="N175" s="290">
        <f t="shared" si="47"/>
        <v>854.99999999999989</v>
      </c>
      <c r="O175" s="290">
        <f t="shared" si="47"/>
        <v>1026</v>
      </c>
      <c r="P175" s="290">
        <f t="shared" si="47"/>
        <v>1197</v>
      </c>
      <c r="Q175" s="290" t="str">
        <f t="shared" si="47"/>
        <v/>
      </c>
      <c r="R175" s="298" t="str">
        <f>Input!I176</f>
        <v>745X1094X1271</v>
      </c>
      <c r="S175" s="298" t="str">
        <f>Input!J176</f>
        <v>1550</v>
      </c>
      <c r="T175" s="298" t="str">
        <f>Input!K176</f>
        <v>415</v>
      </c>
      <c r="U175" s="298" t="str">
        <f>Input!L176</f>
        <v>90</v>
      </c>
      <c r="V175" s="4" t="str">
        <f>IF(Input!$M176=1,"Spec.","")&amp;IF(Input!$O176=1, "00","")&amp;IF(Input!$P176=1, "/0","")&amp;IF(Input!$Q176=1, "/1","")&amp;IF(Input!$R176=1, "/2","")&amp;IF(Input!$S176=1, "/3","")&amp;IF(Input!$T176=1, "/4","")&amp;IF(Input!$U176=1, "/5","")</f>
        <v>00</v>
      </c>
      <c r="W175" s="4" t="str">
        <f>IF(Input!$V176=1,"Spec.","")&amp;IF(Input!$W176=1, "/21","")&amp;IF(Input!$X176=1, "/18","")&amp;IF(Input!$Y176=1, "/16","")&amp;IF(Input!$Z176=1, "/14","")&amp;IF(Input!$AA176=1, "/11,5","")&amp;IF(Input!$AB176=1, "/10","")&amp;IF(Input!$AB176=1,"/7,5","")</f>
        <v>/21/18/14</v>
      </c>
      <c r="X175" s="291" t="str">
        <f t="shared" si="37"/>
        <v>00</v>
      </c>
      <c r="Y175" s="4" t="str">
        <f t="shared" si="38"/>
        <v>21/18/14</v>
      </c>
      <c r="Z175" s="4" t="str">
        <f>IF(Input!$M176=1,"Special match","")&amp;IF(Input!$N176=1, "/Without","")&amp;IF(Input!$O176=1, "/SAE-00","")&amp;IF(Input!$P176=1, "/SAE-0","")&amp;IF(Input!$Q176=1, "/SAE-1","")&amp;IF(Input!$R176=1, "/SAE-2","")&amp;IF(Input!$S176=1, "/SAE-3","")&amp;IF(Input!$T176=1, "/SAE-4","")&amp;IF(Input!$U176=1, "/SAE-5","")</f>
        <v>/Without/SAE-00</v>
      </c>
      <c r="AA175" s="4" t="str">
        <f>IF(Input!$V176=1,"Special match","")&amp;IF(Input!$W176=1, "/21 ","")&amp;IF(Input!$X176=1, "/18 ","")&amp;IF(Input!$Y176=1, "/16 ","")&amp;IF(Input!$Z176=1, "/14 ","")&amp;IF(Input!$AA176=1, "/11,5 ","")&amp;IF(Input!$AB176=1, "/10 ","")&amp;IF(Input!$AB176=1, "/7,5","")</f>
        <v xml:space="preserve">/21 /18 /14 </v>
      </c>
      <c r="AB175" s="4" t="str">
        <f>IF(Input!$AD176=1,"Rubber wheel coupling","")&amp;IF(Input!$AE176=1, "/Rubber block drive, with alu. ring","")&amp;IF(Input!$AF176=1, "/(High) flexible coupling","")</f>
        <v>/Rubber block drive, with alu. ring/(High) flexible coupling</v>
      </c>
      <c r="AC175" s="4" t="str">
        <f>IF(Input!$AG176=1,"Mechanical-joint clutch","")&amp;IF(Input!$AH176=1, "/ Mechanical","")&amp;IF(Input!$AI176=1, "/ Electrical","")&amp;IF(Input!$AJ176=1, "/ Pneumatical","")</f>
        <v>/ Mechanical</v>
      </c>
      <c r="AD175" s="291" t="str">
        <f t="shared" si="39"/>
        <v>Without/SAE-00</v>
      </c>
      <c r="AE175" s="4" t="str">
        <f t="shared" si="40"/>
        <v>21 /18 /14  inch</v>
      </c>
      <c r="AF175" s="4" t="str">
        <f t="shared" si="41"/>
        <v>Rubber block drive, with alu. ring/(High) flexible coupling</v>
      </c>
      <c r="AG175" s="4" t="str">
        <f t="shared" si="42"/>
        <v xml:space="preserve"> Mechanical</v>
      </c>
      <c r="AH175" s="4" t="str">
        <f>IF(Input!AK176=1,"Available","Not available")</f>
        <v>Not available</v>
      </c>
      <c r="AI175" s="4" t="str">
        <f>IF(Input!AL176="","",Input!AL176)</f>
        <v/>
      </c>
    </row>
    <row r="176" spans="1:35" x14ac:dyDescent="0.25">
      <c r="A176" s="4" t="str">
        <f>VLOOKUP(Input!A177, Variabelen!$A$2:$B$7,2,FALSE)</f>
        <v>MEDIUM/HEAVY DUTY GEARBOX</v>
      </c>
      <c r="B176" s="284" t="str">
        <f>Input!B177</f>
        <v>HCD600A</v>
      </c>
      <c r="C176" s="4" t="str">
        <f>IF(Input!C177="","",Input!C177)</f>
        <v/>
      </c>
      <c r="D176" s="297">
        <f>Input!F177</f>
        <v>5</v>
      </c>
      <c r="E176" s="298" t="str">
        <f>Input!G177</f>
        <v>0,54</v>
      </c>
      <c r="F176" s="4">
        <f>Input!D177</f>
        <v>1000</v>
      </c>
      <c r="G176" s="298">
        <f>Input!E177</f>
        <v>2100</v>
      </c>
      <c r="H176" s="298" t="str">
        <f t="shared" si="33"/>
        <v>1000-2100</v>
      </c>
      <c r="I176" s="298">
        <f t="shared" si="34"/>
        <v>1800</v>
      </c>
      <c r="J176" s="298">
        <f t="shared" si="35"/>
        <v>972.00000000000011</v>
      </c>
      <c r="K176" s="298">
        <f t="shared" si="36"/>
        <v>1134</v>
      </c>
      <c r="L176" s="290" t="str">
        <f t="shared" si="47"/>
        <v/>
      </c>
      <c r="M176" s="290">
        <f t="shared" si="47"/>
        <v>648</v>
      </c>
      <c r="N176" s="290">
        <f t="shared" si="47"/>
        <v>810</v>
      </c>
      <c r="O176" s="290">
        <f t="shared" si="47"/>
        <v>972.00000000000011</v>
      </c>
      <c r="P176" s="290">
        <f t="shared" si="47"/>
        <v>1134</v>
      </c>
      <c r="Q176" s="290" t="str">
        <f t="shared" si="47"/>
        <v/>
      </c>
      <c r="R176" s="298" t="str">
        <f>Input!I177</f>
        <v>745X1094X1271</v>
      </c>
      <c r="S176" s="298" t="str">
        <f>Input!J177</f>
        <v>1550</v>
      </c>
      <c r="T176" s="298" t="str">
        <f>Input!K177</f>
        <v>415</v>
      </c>
      <c r="U176" s="298" t="str">
        <f>Input!L177</f>
        <v>90</v>
      </c>
      <c r="V176" s="4" t="str">
        <f>IF(Input!$M177=1,"Spec.","")&amp;IF(Input!$O177=1, "00","")&amp;IF(Input!$P177=1, "/0","")&amp;IF(Input!$Q177=1, "/1","")&amp;IF(Input!$R177=1, "/2","")&amp;IF(Input!$S177=1, "/3","")&amp;IF(Input!$T177=1, "/4","")&amp;IF(Input!$U177=1, "/5","")</f>
        <v>00</v>
      </c>
      <c r="W176" s="4" t="str">
        <f>IF(Input!$V177=1,"Spec.","")&amp;IF(Input!$W177=1, "/21","")&amp;IF(Input!$X177=1, "/18","")&amp;IF(Input!$Y177=1, "/16","")&amp;IF(Input!$Z177=1, "/14","")&amp;IF(Input!$AA177=1, "/11,5","")&amp;IF(Input!$AB177=1, "/10","")&amp;IF(Input!$AB177=1,"/7,5","")</f>
        <v>/21/18/14</v>
      </c>
      <c r="X176" s="291" t="str">
        <f t="shared" si="37"/>
        <v>00</v>
      </c>
      <c r="Y176" s="4" t="str">
        <f t="shared" si="38"/>
        <v>21/18/14</v>
      </c>
      <c r="Z176" s="4" t="str">
        <f>IF(Input!$M177=1,"Special match","")&amp;IF(Input!$N177=1, "/Without","")&amp;IF(Input!$O177=1, "/SAE-00","")&amp;IF(Input!$P177=1, "/SAE-0","")&amp;IF(Input!$Q177=1, "/SAE-1","")&amp;IF(Input!$R177=1, "/SAE-2","")&amp;IF(Input!$S177=1, "/SAE-3","")&amp;IF(Input!$T177=1, "/SAE-4","")&amp;IF(Input!$U177=1, "/SAE-5","")</f>
        <v>/Without/SAE-00</v>
      </c>
      <c r="AA176" s="4" t="str">
        <f>IF(Input!$V177=1,"Special match","")&amp;IF(Input!$W177=1, "/21 ","")&amp;IF(Input!$X177=1, "/18 ","")&amp;IF(Input!$Y177=1, "/16 ","")&amp;IF(Input!$Z177=1, "/14 ","")&amp;IF(Input!$AA177=1, "/11,5 ","")&amp;IF(Input!$AB177=1, "/10 ","")&amp;IF(Input!$AB177=1, "/7,5","")</f>
        <v xml:space="preserve">/21 /18 /14 </v>
      </c>
      <c r="AB176" s="4" t="str">
        <f>IF(Input!$AD177=1,"Rubber wheel coupling","")&amp;IF(Input!$AE177=1, "/Rubber block drive, with alu. ring","")&amp;IF(Input!$AF177=1, "/(High) flexible coupling","")</f>
        <v>/Rubber block drive, with alu. ring/(High) flexible coupling</v>
      </c>
      <c r="AC176" s="4" t="str">
        <f>IF(Input!$AG177=1,"Mechanical-joint clutch","")&amp;IF(Input!$AH177=1, "/ Mechanical","")&amp;IF(Input!$AI177=1, "/ Electrical","")&amp;IF(Input!$AJ177=1, "/ Pneumatical","")</f>
        <v>/ Mechanical</v>
      </c>
      <c r="AD176" s="291" t="str">
        <f t="shared" si="39"/>
        <v>Without/SAE-00</v>
      </c>
      <c r="AE176" s="4" t="str">
        <f t="shared" si="40"/>
        <v>21 /18 /14  inch</v>
      </c>
      <c r="AF176" s="4" t="str">
        <f t="shared" si="41"/>
        <v>Rubber block drive, with alu. ring/(High) flexible coupling</v>
      </c>
      <c r="AG176" s="4" t="str">
        <f t="shared" si="42"/>
        <v xml:space="preserve"> Mechanical</v>
      </c>
      <c r="AH176" s="4" t="str">
        <f>IF(Input!AK177=1,"Available","Not available")</f>
        <v>Not available</v>
      </c>
      <c r="AI176" s="4" t="str">
        <f>IF(Input!AL177="","",Input!AL177)</f>
        <v/>
      </c>
    </row>
    <row r="177" spans="1:35" x14ac:dyDescent="0.25">
      <c r="A177" s="4" t="str">
        <f>VLOOKUP(Input!A178, Variabelen!$A$2:$B$7,2,FALSE)</f>
        <v>MEDIUM/HEAVY DUTY GEARBOX</v>
      </c>
      <c r="B177" s="284" t="str">
        <f>Input!B178</f>
        <v>HCD600A</v>
      </c>
      <c r="C177" s="4" t="str">
        <f>IF(Input!C178="","",Input!C178)</f>
        <v/>
      </c>
      <c r="D177" s="297">
        <f>Input!F178</f>
        <v>5.44</v>
      </c>
      <c r="E177" s="298" t="str">
        <f>Input!G178</f>
        <v>0,49</v>
      </c>
      <c r="F177" s="4">
        <f>Input!D178</f>
        <v>1000</v>
      </c>
      <c r="G177" s="298">
        <f>Input!E178</f>
        <v>2100</v>
      </c>
      <c r="H177" s="298" t="str">
        <f t="shared" si="33"/>
        <v>1000-2100</v>
      </c>
      <c r="I177" s="298">
        <f t="shared" si="34"/>
        <v>1800</v>
      </c>
      <c r="J177" s="298">
        <f t="shared" si="35"/>
        <v>882</v>
      </c>
      <c r="K177" s="298">
        <f t="shared" si="36"/>
        <v>1029</v>
      </c>
      <c r="L177" s="290" t="str">
        <f t="shared" si="47"/>
        <v/>
      </c>
      <c r="M177" s="290">
        <f t="shared" si="47"/>
        <v>588</v>
      </c>
      <c r="N177" s="290">
        <f t="shared" si="47"/>
        <v>735</v>
      </c>
      <c r="O177" s="290">
        <f t="shared" si="47"/>
        <v>882</v>
      </c>
      <c r="P177" s="290">
        <f t="shared" si="47"/>
        <v>1029</v>
      </c>
      <c r="Q177" s="290" t="str">
        <f t="shared" si="47"/>
        <v/>
      </c>
      <c r="R177" s="298" t="str">
        <f>Input!I178</f>
        <v>745X1094X1271</v>
      </c>
      <c r="S177" s="298" t="str">
        <f>Input!J178</f>
        <v>1550</v>
      </c>
      <c r="T177" s="298" t="str">
        <f>Input!K178</f>
        <v>415</v>
      </c>
      <c r="U177" s="298" t="str">
        <f>Input!L178</f>
        <v>90</v>
      </c>
      <c r="V177" s="4" t="str">
        <f>IF(Input!$M178=1,"Spec.","")&amp;IF(Input!$O178=1, "00","")&amp;IF(Input!$P178=1, "/0","")&amp;IF(Input!$Q178=1, "/1","")&amp;IF(Input!$R178=1, "/2","")&amp;IF(Input!$S178=1, "/3","")&amp;IF(Input!$T178=1, "/4","")&amp;IF(Input!$U178=1, "/5","")</f>
        <v>00</v>
      </c>
      <c r="W177" s="4" t="str">
        <f>IF(Input!$V178=1,"Spec.","")&amp;IF(Input!$W178=1, "/21","")&amp;IF(Input!$X178=1, "/18","")&amp;IF(Input!$Y178=1, "/16","")&amp;IF(Input!$Z178=1, "/14","")&amp;IF(Input!$AA178=1, "/11,5","")&amp;IF(Input!$AB178=1, "/10","")&amp;IF(Input!$AB178=1,"/7,5","")</f>
        <v>/21/18/14</v>
      </c>
      <c r="X177" s="291" t="str">
        <f t="shared" si="37"/>
        <v>00</v>
      </c>
      <c r="Y177" s="4" t="str">
        <f t="shared" si="38"/>
        <v>21/18/14</v>
      </c>
      <c r="Z177" s="4" t="str">
        <f>IF(Input!$M178=1,"Special match","")&amp;IF(Input!$N178=1, "/Without","")&amp;IF(Input!$O178=1, "/SAE-00","")&amp;IF(Input!$P178=1, "/SAE-0","")&amp;IF(Input!$Q178=1, "/SAE-1","")&amp;IF(Input!$R178=1, "/SAE-2","")&amp;IF(Input!$S178=1, "/SAE-3","")&amp;IF(Input!$T178=1, "/SAE-4","")&amp;IF(Input!$U178=1, "/SAE-5","")</f>
        <v>/Without/SAE-00</v>
      </c>
      <c r="AA177" s="4" t="str">
        <f>IF(Input!$V178=1,"Special match","")&amp;IF(Input!$W178=1, "/21 ","")&amp;IF(Input!$X178=1, "/18 ","")&amp;IF(Input!$Y178=1, "/16 ","")&amp;IF(Input!$Z178=1, "/14 ","")&amp;IF(Input!$AA178=1, "/11,5 ","")&amp;IF(Input!$AB178=1, "/10 ","")&amp;IF(Input!$AB178=1, "/7,5","")</f>
        <v xml:space="preserve">/21 /18 /14 </v>
      </c>
      <c r="AB177" s="4" t="str">
        <f>IF(Input!$AD178=1,"Rubber wheel coupling","")&amp;IF(Input!$AE178=1, "/Rubber block drive, with alu. ring","")&amp;IF(Input!$AF178=1, "/(High) flexible coupling","")</f>
        <v>/Rubber block drive, with alu. ring/(High) flexible coupling</v>
      </c>
      <c r="AC177" s="4" t="str">
        <f>IF(Input!$AG178=1,"Mechanical-joint clutch","")&amp;IF(Input!$AH178=1, "/ Mechanical","")&amp;IF(Input!$AI178=1, "/ Electrical","")&amp;IF(Input!$AJ178=1, "/ Pneumatical","")</f>
        <v>/ Mechanical</v>
      </c>
      <c r="AD177" s="291" t="str">
        <f t="shared" si="39"/>
        <v>Without/SAE-00</v>
      </c>
      <c r="AE177" s="4" t="str">
        <f t="shared" si="40"/>
        <v>21 /18 /14  inch</v>
      </c>
      <c r="AF177" s="4" t="str">
        <f t="shared" si="41"/>
        <v>Rubber block drive, with alu. ring/(High) flexible coupling</v>
      </c>
      <c r="AG177" s="4" t="str">
        <f t="shared" si="42"/>
        <v xml:space="preserve"> Mechanical</v>
      </c>
      <c r="AH177" s="4" t="str">
        <f>IF(Input!AK178=1,"Available","Not available")</f>
        <v>Not available</v>
      </c>
      <c r="AI177" s="4" t="str">
        <f>IF(Input!AL178="","",Input!AL178)</f>
        <v/>
      </c>
    </row>
    <row r="178" spans="1:35" x14ac:dyDescent="0.25">
      <c r="A178" s="4" t="str">
        <f>VLOOKUP(Input!A179, Variabelen!$A$2:$B$7,2,FALSE)</f>
        <v>MEDIUM/HEAVY DUTY GEARBOX</v>
      </c>
      <c r="B178" s="284" t="str">
        <f>Input!B179</f>
        <v>HCD600A</v>
      </c>
      <c r="C178" s="4" t="str">
        <f>IF(Input!C179="","",Input!C179)</f>
        <v/>
      </c>
      <c r="D178" s="297">
        <f>Input!F179</f>
        <v>5.71</v>
      </c>
      <c r="E178" s="298" t="str">
        <f>Input!G179</f>
        <v>0,49</v>
      </c>
      <c r="F178" s="4">
        <f>Input!D179</f>
        <v>1000</v>
      </c>
      <c r="G178" s="298">
        <f>Input!E179</f>
        <v>2100</v>
      </c>
      <c r="H178" s="298" t="str">
        <f t="shared" si="33"/>
        <v>1000-2100</v>
      </c>
      <c r="I178" s="298">
        <f t="shared" si="34"/>
        <v>1800</v>
      </c>
      <c r="J178" s="298">
        <f t="shared" si="35"/>
        <v>882</v>
      </c>
      <c r="K178" s="298">
        <f t="shared" si="36"/>
        <v>1029</v>
      </c>
      <c r="L178" s="290" t="str">
        <f t="shared" si="47"/>
        <v/>
      </c>
      <c r="M178" s="290">
        <f t="shared" si="47"/>
        <v>588</v>
      </c>
      <c r="N178" s="290">
        <f t="shared" si="47"/>
        <v>735</v>
      </c>
      <c r="O178" s="290">
        <f t="shared" si="47"/>
        <v>882</v>
      </c>
      <c r="P178" s="290">
        <f t="shared" si="47"/>
        <v>1029</v>
      </c>
      <c r="Q178" s="290" t="str">
        <f t="shared" si="47"/>
        <v/>
      </c>
      <c r="R178" s="298" t="str">
        <f>Input!I179</f>
        <v>745X1094X1271</v>
      </c>
      <c r="S178" s="298" t="str">
        <f>Input!J179</f>
        <v>1550</v>
      </c>
      <c r="T178" s="298" t="str">
        <f>Input!K179</f>
        <v>415</v>
      </c>
      <c r="U178" s="298" t="str">
        <f>Input!L179</f>
        <v>90</v>
      </c>
      <c r="V178" s="4" t="str">
        <f>IF(Input!$M179=1,"Spec.","")&amp;IF(Input!$O179=1, "00","")&amp;IF(Input!$P179=1, "/0","")&amp;IF(Input!$Q179=1, "/1","")&amp;IF(Input!$R179=1, "/2","")&amp;IF(Input!$S179=1, "/3","")&amp;IF(Input!$T179=1, "/4","")&amp;IF(Input!$U179=1, "/5","")</f>
        <v>00</v>
      </c>
      <c r="W178" s="4" t="str">
        <f>IF(Input!$V179=1,"Spec.","")&amp;IF(Input!$W179=1, "/21","")&amp;IF(Input!$X179=1, "/18","")&amp;IF(Input!$Y179=1, "/16","")&amp;IF(Input!$Z179=1, "/14","")&amp;IF(Input!$AA179=1, "/11,5","")&amp;IF(Input!$AB179=1, "/10","")&amp;IF(Input!$AB179=1,"/7,5","")</f>
        <v>/21/18/14</v>
      </c>
      <c r="X178" s="291" t="str">
        <f t="shared" si="37"/>
        <v>00</v>
      </c>
      <c r="Y178" s="4" t="str">
        <f t="shared" si="38"/>
        <v>21/18/14</v>
      </c>
      <c r="Z178" s="4" t="str">
        <f>IF(Input!$M179=1,"Special match","")&amp;IF(Input!$N179=1, "/Without","")&amp;IF(Input!$O179=1, "/SAE-00","")&amp;IF(Input!$P179=1, "/SAE-0","")&amp;IF(Input!$Q179=1, "/SAE-1","")&amp;IF(Input!$R179=1, "/SAE-2","")&amp;IF(Input!$S179=1, "/SAE-3","")&amp;IF(Input!$T179=1, "/SAE-4","")&amp;IF(Input!$U179=1, "/SAE-5","")</f>
        <v>/Without/SAE-00</v>
      </c>
      <c r="AA178" s="4" t="str">
        <f>IF(Input!$V179=1,"Special match","")&amp;IF(Input!$W179=1, "/21 ","")&amp;IF(Input!$X179=1, "/18 ","")&amp;IF(Input!$Y179=1, "/16 ","")&amp;IF(Input!$Z179=1, "/14 ","")&amp;IF(Input!$AA179=1, "/11,5 ","")&amp;IF(Input!$AB179=1, "/10 ","")&amp;IF(Input!$AB179=1, "/7,5","")</f>
        <v xml:space="preserve">/21 /18 /14 </v>
      </c>
      <c r="AB178" s="4" t="str">
        <f>IF(Input!$AD179=1,"Rubber wheel coupling","")&amp;IF(Input!$AE179=1, "/Rubber block drive, with alu. ring","")&amp;IF(Input!$AF179=1, "/(High) flexible coupling","")</f>
        <v>/Rubber block drive, with alu. ring/(High) flexible coupling</v>
      </c>
      <c r="AC178" s="4" t="str">
        <f>IF(Input!$AG179=1,"Mechanical-joint clutch","")&amp;IF(Input!$AH179=1, "/ Mechanical","")&amp;IF(Input!$AI179=1, "/ Electrical","")&amp;IF(Input!$AJ179=1, "/ Pneumatical","")</f>
        <v>/ Mechanical</v>
      </c>
      <c r="AD178" s="291" t="str">
        <f t="shared" si="39"/>
        <v>Without/SAE-00</v>
      </c>
      <c r="AE178" s="4" t="str">
        <f t="shared" si="40"/>
        <v>21 /18 /14  inch</v>
      </c>
      <c r="AF178" s="4" t="str">
        <f t="shared" si="41"/>
        <v>Rubber block drive, with alu. ring/(High) flexible coupling</v>
      </c>
      <c r="AG178" s="4" t="str">
        <f t="shared" si="42"/>
        <v xml:space="preserve"> Mechanical</v>
      </c>
      <c r="AH178" s="4" t="str">
        <f>IF(Input!AK179=1,"Available","Not available")</f>
        <v>Not available</v>
      </c>
      <c r="AI178" s="4" t="str">
        <f>IF(Input!AL179="","",Input!AL179)</f>
        <v/>
      </c>
    </row>
    <row r="179" spans="1:35" x14ac:dyDescent="0.25">
      <c r="A179" s="4" t="str">
        <f>VLOOKUP(Input!A180, Variabelen!$A$2:$B$7,2,FALSE)</f>
        <v>MEDIUM/HEAVY DUTY GEARBOX</v>
      </c>
      <c r="B179" s="284" t="str">
        <f>Input!B180</f>
        <v>HCT600A</v>
      </c>
      <c r="C179" s="4" t="str">
        <f>IF(Input!C180="","",Input!C180)</f>
        <v/>
      </c>
      <c r="D179" s="297">
        <f>Input!F180</f>
        <v>6.06</v>
      </c>
      <c r="E179" s="298" t="str">
        <f>Input!G180</f>
        <v>0,55</v>
      </c>
      <c r="F179" s="4">
        <f>Input!D180</f>
        <v>1000</v>
      </c>
      <c r="G179" s="298">
        <f>Input!E180</f>
        <v>2100</v>
      </c>
      <c r="H179" s="298" t="str">
        <f t="shared" si="33"/>
        <v>1000-2100</v>
      </c>
      <c r="I179" s="298">
        <f t="shared" si="34"/>
        <v>1800</v>
      </c>
      <c r="J179" s="298">
        <f t="shared" si="35"/>
        <v>990.00000000000011</v>
      </c>
      <c r="K179" s="298">
        <f t="shared" si="36"/>
        <v>1155</v>
      </c>
      <c r="L179" s="290" t="str">
        <f t="shared" si="47"/>
        <v/>
      </c>
      <c r="M179" s="290">
        <f t="shared" si="47"/>
        <v>660</v>
      </c>
      <c r="N179" s="290">
        <f t="shared" si="47"/>
        <v>825.00000000000011</v>
      </c>
      <c r="O179" s="290">
        <f t="shared" si="47"/>
        <v>990.00000000000011</v>
      </c>
      <c r="P179" s="290">
        <f t="shared" si="47"/>
        <v>1155</v>
      </c>
      <c r="Q179" s="290" t="str">
        <f t="shared" si="47"/>
        <v/>
      </c>
      <c r="R179" s="298" t="str">
        <f>Input!I180</f>
        <v>805x1094x1271</v>
      </c>
      <c r="S179" s="298" t="str">
        <f>Input!J180</f>
        <v>1600</v>
      </c>
      <c r="T179" s="298" t="str">
        <f>Input!K180</f>
        <v>415</v>
      </c>
      <c r="U179" s="298" t="str">
        <f>Input!L180</f>
        <v>90</v>
      </c>
      <c r="V179" s="4" t="str">
        <f>IF(Input!$M180=1,"Spec.","")&amp;IF(Input!$O180=1, "00","")&amp;IF(Input!$P180=1, "/0","")&amp;IF(Input!$Q180=1, "/1","")&amp;IF(Input!$R180=1, "/2","")&amp;IF(Input!$S180=1, "/3","")&amp;IF(Input!$T180=1, "/4","")&amp;IF(Input!$U180=1, "/5","")</f>
        <v>00</v>
      </c>
      <c r="W179" s="4" t="str">
        <f>IF(Input!$V180=1,"Spec.","")&amp;IF(Input!$W180=1, "/21","")&amp;IF(Input!$X180=1, "/18","")&amp;IF(Input!$Y180=1, "/16","")&amp;IF(Input!$Z180=1, "/14","")&amp;IF(Input!$AA180=1, "/11,5","")&amp;IF(Input!$AB180=1, "/10","")&amp;IF(Input!$AB180=1,"/7,5","")</f>
        <v>/21/18/14</v>
      </c>
      <c r="X179" s="291" t="str">
        <f t="shared" si="37"/>
        <v>00</v>
      </c>
      <c r="Y179" s="4" t="str">
        <f t="shared" si="38"/>
        <v>21/18/14</v>
      </c>
      <c r="Z179" s="4" t="str">
        <f>IF(Input!$M180=1,"Special match","")&amp;IF(Input!$N180=1, "/Without","")&amp;IF(Input!$O180=1, "/SAE-00","")&amp;IF(Input!$P180=1, "/SAE-0","")&amp;IF(Input!$Q180=1, "/SAE-1","")&amp;IF(Input!$R180=1, "/SAE-2","")&amp;IF(Input!$S180=1, "/SAE-3","")&amp;IF(Input!$T180=1, "/SAE-4","")&amp;IF(Input!$U180=1, "/SAE-5","")</f>
        <v>/Without/SAE-00</v>
      </c>
      <c r="AA179" s="4" t="str">
        <f>IF(Input!$V180=1,"Special match","")&amp;IF(Input!$W180=1, "/21 ","")&amp;IF(Input!$X180=1, "/18 ","")&amp;IF(Input!$Y180=1, "/16 ","")&amp;IF(Input!$Z180=1, "/14 ","")&amp;IF(Input!$AA180=1, "/11,5 ","")&amp;IF(Input!$AB180=1, "/10 ","")&amp;IF(Input!$AB180=1, "/7,5","")</f>
        <v xml:space="preserve">/21 /18 /14 </v>
      </c>
      <c r="AB179" s="4" t="str">
        <f>IF(Input!$AD180=1,"Rubber wheel coupling","")&amp;IF(Input!$AE180=1, "/Rubber block drive, with alu. ring","")&amp;IF(Input!$AF180=1, "/(High) flexible coupling","")</f>
        <v>/Rubber block drive, with alu. ring/(High) flexible coupling</v>
      </c>
      <c r="AC179" s="4" t="str">
        <f>IF(Input!$AG180=1,"Mechanical-joint clutch","")&amp;IF(Input!$AH180=1, "/ Mechanical","")&amp;IF(Input!$AI180=1, "/ Electrical","")&amp;IF(Input!$AJ180=1, "/ Pneumatical","")</f>
        <v>/ Mechanical</v>
      </c>
      <c r="AD179" s="291" t="str">
        <f t="shared" si="39"/>
        <v>Without/SAE-00</v>
      </c>
      <c r="AE179" s="4" t="str">
        <f t="shared" si="40"/>
        <v>21 /18 /14  inch</v>
      </c>
      <c r="AF179" s="4" t="str">
        <f t="shared" si="41"/>
        <v>Rubber block drive, with alu. ring/(High) flexible coupling</v>
      </c>
      <c r="AG179" s="4" t="str">
        <f t="shared" si="42"/>
        <v xml:space="preserve"> Mechanical</v>
      </c>
      <c r="AH179" s="4" t="str">
        <f>IF(Input!AK180=1,"Available","Not available")</f>
        <v>Not available</v>
      </c>
      <c r="AI179" s="4" t="str">
        <f>IF(Input!AL180="","",Input!AL180)</f>
        <v/>
      </c>
    </row>
    <row r="180" spans="1:35" x14ac:dyDescent="0.25">
      <c r="A180" s="4" t="str">
        <f>VLOOKUP(Input!A181, Variabelen!$A$2:$B$7,2,FALSE)</f>
        <v>MEDIUM/HEAVY DUTY GEARBOX</v>
      </c>
      <c r="B180" s="284" t="str">
        <f>Input!B181</f>
        <v>HCT600A</v>
      </c>
      <c r="C180" s="4" t="str">
        <f>IF(Input!C181="","",Input!C181)</f>
        <v/>
      </c>
      <c r="D180" s="297">
        <f>Input!F181</f>
        <v>6.49</v>
      </c>
      <c r="E180" s="298" t="str">
        <f>Input!G181</f>
        <v>0,49</v>
      </c>
      <c r="F180" s="4">
        <f>Input!D181</f>
        <v>1000</v>
      </c>
      <c r="G180" s="298">
        <f>Input!E181</f>
        <v>2100</v>
      </c>
      <c r="H180" s="298" t="str">
        <f t="shared" si="33"/>
        <v>1000-2100</v>
      </c>
      <c r="I180" s="298">
        <f t="shared" si="34"/>
        <v>1800</v>
      </c>
      <c r="J180" s="298">
        <f t="shared" si="35"/>
        <v>882</v>
      </c>
      <c r="K180" s="298">
        <f t="shared" si="36"/>
        <v>1029</v>
      </c>
      <c r="L180" s="290" t="str">
        <f t="shared" si="47"/>
        <v/>
      </c>
      <c r="M180" s="290">
        <f t="shared" si="47"/>
        <v>588</v>
      </c>
      <c r="N180" s="290">
        <f t="shared" si="47"/>
        <v>735</v>
      </c>
      <c r="O180" s="290">
        <f t="shared" si="47"/>
        <v>882</v>
      </c>
      <c r="P180" s="290">
        <f t="shared" si="47"/>
        <v>1029</v>
      </c>
      <c r="Q180" s="290" t="str">
        <f t="shared" si="47"/>
        <v/>
      </c>
      <c r="R180" s="298" t="str">
        <f>Input!I181</f>
        <v>805x1094x1271</v>
      </c>
      <c r="S180" s="298" t="str">
        <f>Input!J181</f>
        <v>1600</v>
      </c>
      <c r="T180" s="298" t="str">
        <f>Input!K181</f>
        <v>415</v>
      </c>
      <c r="U180" s="298" t="str">
        <f>Input!L181</f>
        <v>90</v>
      </c>
      <c r="V180" s="4" t="str">
        <f>IF(Input!$M181=1,"Spec.","")&amp;IF(Input!$O181=1, "00","")&amp;IF(Input!$P181=1, "/0","")&amp;IF(Input!$Q181=1, "/1","")&amp;IF(Input!$R181=1, "/2","")&amp;IF(Input!$S181=1, "/3","")&amp;IF(Input!$T181=1, "/4","")&amp;IF(Input!$U181=1, "/5","")</f>
        <v>00</v>
      </c>
      <c r="W180" s="4" t="str">
        <f>IF(Input!$V181=1,"Spec.","")&amp;IF(Input!$W181=1, "/21","")&amp;IF(Input!$X181=1, "/18","")&amp;IF(Input!$Y181=1, "/16","")&amp;IF(Input!$Z181=1, "/14","")&amp;IF(Input!$AA181=1, "/11,5","")&amp;IF(Input!$AB181=1, "/10","")&amp;IF(Input!$AB181=1,"/7,5","")</f>
        <v>/21/18/14</v>
      </c>
      <c r="X180" s="291" t="str">
        <f t="shared" si="37"/>
        <v>00</v>
      </c>
      <c r="Y180" s="4" t="str">
        <f t="shared" si="38"/>
        <v>21/18/14</v>
      </c>
      <c r="Z180" s="4" t="str">
        <f>IF(Input!$M181=1,"Special match","")&amp;IF(Input!$N181=1, "/Without","")&amp;IF(Input!$O181=1, "/SAE-00","")&amp;IF(Input!$P181=1, "/SAE-0","")&amp;IF(Input!$Q181=1, "/SAE-1","")&amp;IF(Input!$R181=1, "/SAE-2","")&amp;IF(Input!$S181=1, "/SAE-3","")&amp;IF(Input!$T181=1, "/SAE-4","")&amp;IF(Input!$U181=1, "/SAE-5","")</f>
        <v>/Without/SAE-00</v>
      </c>
      <c r="AA180" s="4" t="str">
        <f>IF(Input!$V181=1,"Special match","")&amp;IF(Input!$W181=1, "/21 ","")&amp;IF(Input!$X181=1, "/18 ","")&amp;IF(Input!$Y181=1, "/16 ","")&amp;IF(Input!$Z181=1, "/14 ","")&amp;IF(Input!$AA181=1, "/11,5 ","")&amp;IF(Input!$AB181=1, "/10 ","")&amp;IF(Input!$AB181=1, "/7,5","")</f>
        <v xml:space="preserve">/21 /18 /14 </v>
      </c>
      <c r="AB180" s="4" t="str">
        <f>IF(Input!$AD181=1,"Rubber wheel coupling","")&amp;IF(Input!$AE181=1, "/Rubber block drive, with alu. ring","")&amp;IF(Input!$AF181=1, "/(High) flexible coupling","")</f>
        <v>/Rubber block drive, with alu. ring/(High) flexible coupling</v>
      </c>
      <c r="AC180" s="4" t="str">
        <f>IF(Input!$AG181=1,"Mechanical-joint clutch","")&amp;IF(Input!$AH181=1, "/ Mechanical","")&amp;IF(Input!$AI181=1, "/ Electrical","")&amp;IF(Input!$AJ181=1, "/ Pneumatical","")</f>
        <v>/ Mechanical</v>
      </c>
      <c r="AD180" s="291" t="str">
        <f t="shared" si="39"/>
        <v>Without/SAE-00</v>
      </c>
      <c r="AE180" s="4" t="str">
        <f t="shared" si="40"/>
        <v>21 /18 /14  inch</v>
      </c>
      <c r="AF180" s="4" t="str">
        <f t="shared" si="41"/>
        <v>Rubber block drive, with alu. ring/(High) flexible coupling</v>
      </c>
      <c r="AG180" s="4" t="str">
        <f t="shared" si="42"/>
        <v xml:space="preserve"> Mechanical</v>
      </c>
      <c r="AH180" s="4" t="str">
        <f>IF(Input!AK181=1,"Available","Not available")</f>
        <v>Not available</v>
      </c>
      <c r="AI180" s="4" t="str">
        <f>IF(Input!AL181="","",Input!AL181)</f>
        <v/>
      </c>
    </row>
    <row r="181" spans="1:35" x14ac:dyDescent="0.25">
      <c r="A181" s="4" t="str">
        <f>VLOOKUP(Input!A182, Variabelen!$A$2:$B$7,2,FALSE)</f>
        <v>MEDIUM/HEAVY DUTY GEARBOX</v>
      </c>
      <c r="B181" s="284" t="str">
        <f>Input!B182</f>
        <v>HCT600A</v>
      </c>
      <c r="C181" s="4" t="str">
        <f>IF(Input!C182="","",Input!C182)</f>
        <v/>
      </c>
      <c r="D181" s="297">
        <f>Input!F182</f>
        <v>6.97</v>
      </c>
      <c r="E181" s="298" t="str">
        <f>Input!G182</f>
        <v>0,45</v>
      </c>
      <c r="F181" s="4">
        <f>Input!D182</f>
        <v>1000</v>
      </c>
      <c r="G181" s="298">
        <f>Input!E182</f>
        <v>2100</v>
      </c>
      <c r="H181" s="298" t="str">
        <f t="shared" si="33"/>
        <v>1000-2100</v>
      </c>
      <c r="I181" s="298">
        <f t="shared" si="34"/>
        <v>1800</v>
      </c>
      <c r="J181" s="298">
        <f t="shared" si="35"/>
        <v>810</v>
      </c>
      <c r="K181" s="298">
        <f t="shared" si="36"/>
        <v>945</v>
      </c>
      <c r="L181" s="290" t="str">
        <f t="shared" si="47"/>
        <v/>
      </c>
      <c r="M181" s="290">
        <f t="shared" si="47"/>
        <v>540</v>
      </c>
      <c r="N181" s="290">
        <f t="shared" si="47"/>
        <v>675</v>
      </c>
      <c r="O181" s="290">
        <f t="shared" si="47"/>
        <v>810</v>
      </c>
      <c r="P181" s="290">
        <f t="shared" si="47"/>
        <v>945</v>
      </c>
      <c r="Q181" s="290" t="str">
        <f t="shared" si="47"/>
        <v/>
      </c>
      <c r="R181" s="298" t="str">
        <f>Input!I182</f>
        <v>805x1094x1271</v>
      </c>
      <c r="S181" s="298" t="str">
        <f>Input!J182</f>
        <v>1600</v>
      </c>
      <c r="T181" s="298" t="str">
        <f>Input!K182</f>
        <v>415</v>
      </c>
      <c r="U181" s="298" t="str">
        <f>Input!L182</f>
        <v>90</v>
      </c>
      <c r="V181" s="4" t="str">
        <f>IF(Input!$M182=1,"Spec.","")&amp;IF(Input!$O182=1, "00","")&amp;IF(Input!$P182=1, "/0","")&amp;IF(Input!$Q182=1, "/1","")&amp;IF(Input!$R182=1, "/2","")&amp;IF(Input!$S182=1, "/3","")&amp;IF(Input!$T182=1, "/4","")&amp;IF(Input!$U182=1, "/5","")</f>
        <v>00</v>
      </c>
      <c r="W181" s="4" t="str">
        <f>IF(Input!$V182=1,"Spec.","")&amp;IF(Input!$W182=1, "/21","")&amp;IF(Input!$X182=1, "/18","")&amp;IF(Input!$Y182=1, "/16","")&amp;IF(Input!$Z182=1, "/14","")&amp;IF(Input!$AA182=1, "/11,5","")&amp;IF(Input!$AB182=1, "/10","")&amp;IF(Input!$AB182=1,"/7,5","")</f>
        <v>/21/18/14</v>
      </c>
      <c r="X181" s="291" t="str">
        <f t="shared" si="37"/>
        <v>00</v>
      </c>
      <c r="Y181" s="4" t="str">
        <f t="shared" si="38"/>
        <v>21/18/14</v>
      </c>
      <c r="Z181" s="4" t="str">
        <f>IF(Input!$M182=1,"Special match","")&amp;IF(Input!$N182=1, "/Without","")&amp;IF(Input!$O182=1, "/SAE-00","")&amp;IF(Input!$P182=1, "/SAE-0","")&amp;IF(Input!$Q182=1, "/SAE-1","")&amp;IF(Input!$R182=1, "/SAE-2","")&amp;IF(Input!$S182=1, "/SAE-3","")&amp;IF(Input!$T182=1, "/SAE-4","")&amp;IF(Input!$U182=1, "/SAE-5","")</f>
        <v>/Without/SAE-00</v>
      </c>
      <c r="AA181" s="4" t="str">
        <f>IF(Input!$V182=1,"Special match","")&amp;IF(Input!$W182=1, "/21 ","")&amp;IF(Input!$X182=1, "/18 ","")&amp;IF(Input!$Y182=1, "/16 ","")&amp;IF(Input!$Z182=1, "/14 ","")&amp;IF(Input!$AA182=1, "/11,5 ","")&amp;IF(Input!$AB182=1, "/10 ","")&amp;IF(Input!$AB182=1, "/7,5","")</f>
        <v xml:space="preserve">/21 /18 /14 </v>
      </c>
      <c r="AB181" s="4" t="str">
        <f>IF(Input!$AD182=1,"Rubber wheel coupling","")&amp;IF(Input!$AE182=1, "/Rubber block drive, with alu. ring","")&amp;IF(Input!$AF182=1, "/(High) flexible coupling","")</f>
        <v>/Rubber block drive, with alu. ring/(High) flexible coupling</v>
      </c>
      <c r="AC181" s="4" t="str">
        <f>IF(Input!$AG182=1,"Mechanical-joint clutch","")&amp;IF(Input!$AH182=1, "/ Mechanical","")&amp;IF(Input!$AI182=1, "/ Electrical","")&amp;IF(Input!$AJ182=1, "/ Pneumatical","")</f>
        <v>/ Mechanical</v>
      </c>
      <c r="AD181" s="291" t="str">
        <f t="shared" si="39"/>
        <v>Without/SAE-00</v>
      </c>
      <c r="AE181" s="4" t="str">
        <f t="shared" si="40"/>
        <v>21 /18 /14  inch</v>
      </c>
      <c r="AF181" s="4" t="str">
        <f t="shared" si="41"/>
        <v>Rubber block drive, with alu. ring/(High) flexible coupling</v>
      </c>
      <c r="AG181" s="4" t="str">
        <f t="shared" si="42"/>
        <v xml:space="preserve"> Mechanical</v>
      </c>
      <c r="AH181" s="4" t="str">
        <f>IF(Input!AK182=1,"Available","Not available")</f>
        <v>Not available</v>
      </c>
      <c r="AI181" s="4" t="str">
        <f>IF(Input!AL182="","",Input!AL182)</f>
        <v/>
      </c>
    </row>
    <row r="182" spans="1:35" x14ac:dyDescent="0.25">
      <c r="A182" s="4" t="str">
        <f>VLOOKUP(Input!A183, Variabelen!$A$2:$B$7,2,FALSE)</f>
        <v>MEDIUM/HEAVY DUTY GEARBOX</v>
      </c>
      <c r="B182" s="284" t="str">
        <f>Input!B183</f>
        <v>HCT600A</v>
      </c>
      <c r="C182" s="4" t="str">
        <f>IF(Input!C183="","",Input!C183)</f>
        <v/>
      </c>
      <c r="D182" s="297">
        <f>Input!F183</f>
        <v>7.51</v>
      </c>
      <c r="E182" s="298" t="str">
        <f>Input!G183</f>
        <v>0,45</v>
      </c>
      <c r="F182" s="4">
        <f>Input!D183</f>
        <v>1000</v>
      </c>
      <c r="G182" s="298">
        <f>Input!E183</f>
        <v>2100</v>
      </c>
      <c r="H182" s="298" t="str">
        <f t="shared" si="33"/>
        <v>1000-2100</v>
      </c>
      <c r="I182" s="298">
        <f t="shared" si="34"/>
        <v>1800</v>
      </c>
      <c r="J182" s="298">
        <f t="shared" si="35"/>
        <v>810</v>
      </c>
      <c r="K182" s="298">
        <f t="shared" si="36"/>
        <v>945</v>
      </c>
      <c r="L182" s="290" t="str">
        <f t="shared" ref="L182:Q191" si="48">IF(AND(L$1&gt;=$F182,L$1&lt;=$G182),L$1*$E182,"")</f>
        <v/>
      </c>
      <c r="M182" s="290">
        <f t="shared" si="48"/>
        <v>540</v>
      </c>
      <c r="N182" s="290">
        <f t="shared" si="48"/>
        <v>675</v>
      </c>
      <c r="O182" s="290">
        <f t="shared" si="48"/>
        <v>810</v>
      </c>
      <c r="P182" s="290">
        <f t="shared" si="48"/>
        <v>945</v>
      </c>
      <c r="Q182" s="290" t="str">
        <f t="shared" si="48"/>
        <v/>
      </c>
      <c r="R182" s="298" t="str">
        <f>Input!I183</f>
        <v>805x1094x1271</v>
      </c>
      <c r="S182" s="298" t="str">
        <f>Input!J183</f>
        <v>1600</v>
      </c>
      <c r="T182" s="298" t="str">
        <f>Input!K183</f>
        <v>415</v>
      </c>
      <c r="U182" s="298" t="str">
        <f>Input!L183</f>
        <v>90</v>
      </c>
      <c r="V182" s="4" t="str">
        <f>IF(Input!$M183=1,"Spec.","")&amp;IF(Input!$O183=1, "00","")&amp;IF(Input!$P183=1, "/0","")&amp;IF(Input!$Q183=1, "/1","")&amp;IF(Input!$R183=1, "/2","")&amp;IF(Input!$S183=1, "/3","")&amp;IF(Input!$T183=1, "/4","")&amp;IF(Input!$U183=1, "/5","")</f>
        <v>00</v>
      </c>
      <c r="W182" s="4" t="str">
        <f>IF(Input!$V183=1,"Spec.","")&amp;IF(Input!$W183=1, "/21","")&amp;IF(Input!$X183=1, "/18","")&amp;IF(Input!$Y183=1, "/16","")&amp;IF(Input!$Z183=1, "/14","")&amp;IF(Input!$AA183=1, "/11,5","")&amp;IF(Input!$AB183=1, "/10","")&amp;IF(Input!$AB183=1,"/7,5","")</f>
        <v>/21/18/14</v>
      </c>
      <c r="X182" s="291" t="str">
        <f t="shared" si="37"/>
        <v>00</v>
      </c>
      <c r="Y182" s="4" t="str">
        <f t="shared" si="38"/>
        <v>21/18/14</v>
      </c>
      <c r="Z182" s="4" t="str">
        <f>IF(Input!$M183=1,"Special match","")&amp;IF(Input!$N183=1, "/Without","")&amp;IF(Input!$O183=1, "/SAE-00","")&amp;IF(Input!$P183=1, "/SAE-0","")&amp;IF(Input!$Q183=1, "/SAE-1","")&amp;IF(Input!$R183=1, "/SAE-2","")&amp;IF(Input!$S183=1, "/SAE-3","")&amp;IF(Input!$T183=1, "/SAE-4","")&amp;IF(Input!$U183=1, "/SAE-5","")</f>
        <v>/Without/SAE-00</v>
      </c>
      <c r="AA182" s="4" t="str">
        <f>IF(Input!$V183=1,"Special match","")&amp;IF(Input!$W183=1, "/21 ","")&amp;IF(Input!$X183=1, "/18 ","")&amp;IF(Input!$Y183=1, "/16 ","")&amp;IF(Input!$Z183=1, "/14 ","")&amp;IF(Input!$AA183=1, "/11,5 ","")&amp;IF(Input!$AB183=1, "/10 ","")&amp;IF(Input!$AB183=1, "/7,5","")</f>
        <v xml:space="preserve">/21 /18 /14 </v>
      </c>
      <c r="AB182" s="4" t="str">
        <f>IF(Input!$AD183=1,"Rubber wheel coupling","")&amp;IF(Input!$AE183=1, "/Rubber block drive, with alu. ring","")&amp;IF(Input!$AF183=1, "/(High) flexible coupling","")</f>
        <v>/Rubber block drive, with alu. ring/(High) flexible coupling</v>
      </c>
      <c r="AC182" s="4" t="str">
        <f>IF(Input!$AG183=1,"Mechanical-joint clutch","")&amp;IF(Input!$AH183=1, "/ Mechanical","")&amp;IF(Input!$AI183=1, "/ Electrical","")&amp;IF(Input!$AJ183=1, "/ Pneumatical","")</f>
        <v>/ Mechanical</v>
      </c>
      <c r="AD182" s="291" t="str">
        <f t="shared" si="39"/>
        <v>Without/SAE-00</v>
      </c>
      <c r="AE182" s="4" t="str">
        <f t="shared" si="40"/>
        <v>21 /18 /14  inch</v>
      </c>
      <c r="AF182" s="4" t="str">
        <f t="shared" si="41"/>
        <v>Rubber block drive, with alu. ring/(High) flexible coupling</v>
      </c>
      <c r="AG182" s="4" t="str">
        <f t="shared" si="42"/>
        <v xml:space="preserve"> Mechanical</v>
      </c>
      <c r="AH182" s="4" t="str">
        <f>IF(Input!AK183=1,"Available","Not available")</f>
        <v>Not available</v>
      </c>
      <c r="AI182" s="4" t="str">
        <f>IF(Input!AL183="","",Input!AL183)</f>
        <v/>
      </c>
    </row>
    <row r="183" spans="1:35" x14ac:dyDescent="0.25">
      <c r="A183" s="4" t="str">
        <f>VLOOKUP(Input!A184, Variabelen!$A$2:$B$7,2,FALSE)</f>
        <v>MEDIUM/HEAVY DUTY GEARBOX</v>
      </c>
      <c r="B183" s="284" t="str">
        <f>Input!B184</f>
        <v>HCT600A</v>
      </c>
      <c r="C183" s="4" t="str">
        <f>IF(Input!C184="","",Input!C184)</f>
        <v/>
      </c>
      <c r="D183" s="297">
        <f>Input!F184</f>
        <v>8.0399999999999991</v>
      </c>
      <c r="E183" s="298" t="str">
        <f>Input!G184</f>
        <v>0,41</v>
      </c>
      <c r="F183" s="4">
        <f>Input!D184</f>
        <v>1000</v>
      </c>
      <c r="G183" s="298">
        <f>Input!E184</f>
        <v>2100</v>
      </c>
      <c r="H183" s="298" t="str">
        <f t="shared" si="33"/>
        <v>1000-2100</v>
      </c>
      <c r="I183" s="298">
        <f t="shared" si="34"/>
        <v>1800</v>
      </c>
      <c r="J183" s="298">
        <f t="shared" si="35"/>
        <v>738</v>
      </c>
      <c r="K183" s="298">
        <f t="shared" si="36"/>
        <v>861</v>
      </c>
      <c r="L183" s="290" t="str">
        <f t="shared" si="48"/>
        <v/>
      </c>
      <c r="M183" s="290">
        <f t="shared" si="48"/>
        <v>491.99999999999994</v>
      </c>
      <c r="N183" s="290">
        <f t="shared" si="48"/>
        <v>615</v>
      </c>
      <c r="O183" s="290">
        <f t="shared" si="48"/>
        <v>738</v>
      </c>
      <c r="P183" s="290">
        <f t="shared" si="48"/>
        <v>861</v>
      </c>
      <c r="Q183" s="290" t="str">
        <f t="shared" si="48"/>
        <v/>
      </c>
      <c r="R183" s="298" t="str">
        <f>Input!I184</f>
        <v>805x1094x1271</v>
      </c>
      <c r="S183" s="298" t="str">
        <f>Input!J184</f>
        <v>1600</v>
      </c>
      <c r="T183" s="298" t="str">
        <f>Input!K184</f>
        <v>415</v>
      </c>
      <c r="U183" s="298" t="str">
        <f>Input!L184</f>
        <v>90</v>
      </c>
      <c r="V183" s="4" t="str">
        <f>IF(Input!$M184=1,"Spec.","")&amp;IF(Input!$O184=1, "00","")&amp;IF(Input!$P184=1, "/0","")&amp;IF(Input!$Q184=1, "/1","")&amp;IF(Input!$R184=1, "/2","")&amp;IF(Input!$S184=1, "/3","")&amp;IF(Input!$T184=1, "/4","")&amp;IF(Input!$U184=1, "/5","")</f>
        <v>00</v>
      </c>
      <c r="W183" s="4" t="str">
        <f>IF(Input!$V184=1,"Spec.","")&amp;IF(Input!$W184=1, "/21","")&amp;IF(Input!$X184=1, "/18","")&amp;IF(Input!$Y184=1, "/16","")&amp;IF(Input!$Z184=1, "/14","")&amp;IF(Input!$AA184=1, "/11,5","")&amp;IF(Input!$AB184=1, "/10","")&amp;IF(Input!$AB184=1,"/7,5","")</f>
        <v>/21/18/14</v>
      </c>
      <c r="X183" s="291" t="str">
        <f t="shared" si="37"/>
        <v>00</v>
      </c>
      <c r="Y183" s="4" t="str">
        <f t="shared" si="38"/>
        <v>21/18/14</v>
      </c>
      <c r="Z183" s="4" t="str">
        <f>IF(Input!$M184=1,"Special match","")&amp;IF(Input!$N184=1, "/Without","")&amp;IF(Input!$O184=1, "/SAE-00","")&amp;IF(Input!$P184=1, "/SAE-0","")&amp;IF(Input!$Q184=1, "/SAE-1","")&amp;IF(Input!$R184=1, "/SAE-2","")&amp;IF(Input!$S184=1, "/SAE-3","")&amp;IF(Input!$T184=1, "/SAE-4","")&amp;IF(Input!$U184=1, "/SAE-5","")</f>
        <v>/Without/SAE-00</v>
      </c>
      <c r="AA183" s="4" t="str">
        <f>IF(Input!$V184=1,"Special match","")&amp;IF(Input!$W184=1, "/21 ","")&amp;IF(Input!$X184=1, "/18 ","")&amp;IF(Input!$Y184=1, "/16 ","")&amp;IF(Input!$Z184=1, "/14 ","")&amp;IF(Input!$AA184=1, "/11,5 ","")&amp;IF(Input!$AB184=1, "/10 ","")&amp;IF(Input!$AB184=1, "/7,5","")</f>
        <v xml:space="preserve">/21 /18 /14 </v>
      </c>
      <c r="AB183" s="4" t="str">
        <f>IF(Input!$AD184=1,"Rubber wheel coupling","")&amp;IF(Input!$AE184=1, "/Rubber block drive, with alu. ring","")&amp;IF(Input!$AF184=1, "/(High) flexible coupling","")</f>
        <v>/Rubber block drive, with alu. ring/(High) flexible coupling</v>
      </c>
      <c r="AC183" s="4" t="str">
        <f>IF(Input!$AG184=1,"Mechanical-joint clutch","")&amp;IF(Input!$AH184=1, "/ Mechanical","")&amp;IF(Input!$AI184=1, "/ Electrical","")&amp;IF(Input!$AJ184=1, "/ Pneumatical","")</f>
        <v>/ Mechanical</v>
      </c>
      <c r="AD183" s="291" t="str">
        <f t="shared" si="39"/>
        <v>Without/SAE-00</v>
      </c>
      <c r="AE183" s="4" t="str">
        <f t="shared" si="40"/>
        <v>21 /18 /14  inch</v>
      </c>
      <c r="AF183" s="4" t="str">
        <f t="shared" si="41"/>
        <v>Rubber block drive, with alu. ring/(High) flexible coupling</v>
      </c>
      <c r="AG183" s="4" t="str">
        <f t="shared" si="42"/>
        <v xml:space="preserve"> Mechanical</v>
      </c>
      <c r="AH183" s="4" t="str">
        <f>IF(Input!AK184=1,"Available","Not available")</f>
        <v>Not available</v>
      </c>
      <c r="AI183" s="4" t="str">
        <f>IF(Input!AL184="","",Input!AL184)</f>
        <v/>
      </c>
    </row>
    <row r="184" spans="1:35" x14ac:dyDescent="0.25">
      <c r="A184" s="4" t="str">
        <f>VLOOKUP(Input!A185, Variabelen!$A$2:$B$7,2,FALSE)</f>
        <v>MEDIUM/HEAVY DUTY GEARBOX</v>
      </c>
      <c r="B184" s="284" t="str">
        <f>Input!B185</f>
        <v>HCT600A</v>
      </c>
      <c r="C184" s="4" t="str">
        <f>IF(Input!C185="","",Input!C185)</f>
        <v/>
      </c>
      <c r="D184" s="297">
        <f>Input!F185</f>
        <v>8.66</v>
      </c>
      <c r="E184" s="298" t="str">
        <f>Input!G185</f>
        <v>0,36</v>
      </c>
      <c r="F184" s="4">
        <f>Input!D185</f>
        <v>1000</v>
      </c>
      <c r="G184" s="298">
        <f>Input!E185</f>
        <v>2100</v>
      </c>
      <c r="H184" s="298" t="str">
        <f t="shared" si="33"/>
        <v>1000-2100</v>
      </c>
      <c r="I184" s="298">
        <f t="shared" si="34"/>
        <v>1800</v>
      </c>
      <c r="J184" s="298">
        <f t="shared" si="35"/>
        <v>648</v>
      </c>
      <c r="K184" s="298">
        <f t="shared" si="36"/>
        <v>756</v>
      </c>
      <c r="L184" s="290" t="str">
        <f t="shared" si="48"/>
        <v/>
      </c>
      <c r="M184" s="290">
        <f t="shared" si="48"/>
        <v>432</v>
      </c>
      <c r="N184" s="290">
        <f t="shared" si="48"/>
        <v>540</v>
      </c>
      <c r="O184" s="290">
        <f t="shared" si="48"/>
        <v>648</v>
      </c>
      <c r="P184" s="290">
        <f t="shared" si="48"/>
        <v>756</v>
      </c>
      <c r="Q184" s="290" t="str">
        <f t="shared" si="48"/>
        <v/>
      </c>
      <c r="R184" s="298" t="str">
        <f>Input!I185</f>
        <v>805x1094x1271</v>
      </c>
      <c r="S184" s="298" t="str">
        <f>Input!J185</f>
        <v>1600</v>
      </c>
      <c r="T184" s="298" t="str">
        <f>Input!K185</f>
        <v>415</v>
      </c>
      <c r="U184" s="298" t="str">
        <f>Input!L185</f>
        <v>90</v>
      </c>
      <c r="V184" s="4" t="str">
        <f>IF(Input!$M185=1,"Spec.","")&amp;IF(Input!$O185=1, "00","")&amp;IF(Input!$P185=1, "/0","")&amp;IF(Input!$Q185=1, "/1","")&amp;IF(Input!$R185=1, "/2","")&amp;IF(Input!$S185=1, "/3","")&amp;IF(Input!$T185=1, "/4","")&amp;IF(Input!$U185=1, "/5","")</f>
        <v>00</v>
      </c>
      <c r="W184" s="4" t="str">
        <f>IF(Input!$V185=1,"Spec.","")&amp;IF(Input!$W185=1, "/21","")&amp;IF(Input!$X185=1, "/18","")&amp;IF(Input!$Y185=1, "/16","")&amp;IF(Input!$Z185=1, "/14","")&amp;IF(Input!$AA185=1, "/11,5","")&amp;IF(Input!$AB185=1, "/10","")&amp;IF(Input!$AB185=1,"/7,5","")</f>
        <v>/21/18/14</v>
      </c>
      <c r="X184" s="291" t="str">
        <f t="shared" si="37"/>
        <v>00</v>
      </c>
      <c r="Y184" s="4" t="str">
        <f t="shared" si="38"/>
        <v>21/18/14</v>
      </c>
      <c r="Z184" s="4" t="str">
        <f>IF(Input!$M185=1,"Special match","")&amp;IF(Input!$N185=1, "/Without","")&amp;IF(Input!$O185=1, "/SAE-00","")&amp;IF(Input!$P185=1, "/SAE-0","")&amp;IF(Input!$Q185=1, "/SAE-1","")&amp;IF(Input!$R185=1, "/SAE-2","")&amp;IF(Input!$S185=1, "/SAE-3","")&amp;IF(Input!$T185=1, "/SAE-4","")&amp;IF(Input!$U185=1, "/SAE-5","")</f>
        <v>/Without/SAE-00</v>
      </c>
      <c r="AA184" s="4" t="str">
        <f>IF(Input!$V185=1,"Special match","")&amp;IF(Input!$W185=1, "/21 ","")&amp;IF(Input!$X185=1, "/18 ","")&amp;IF(Input!$Y185=1, "/16 ","")&amp;IF(Input!$Z185=1, "/14 ","")&amp;IF(Input!$AA185=1, "/11,5 ","")&amp;IF(Input!$AB185=1, "/10 ","")&amp;IF(Input!$AB185=1, "/7,5","")</f>
        <v xml:space="preserve">/21 /18 /14 </v>
      </c>
      <c r="AB184" s="4" t="str">
        <f>IF(Input!$AD185=1,"Rubber wheel coupling","")&amp;IF(Input!$AE185=1, "/Rubber block drive, with alu. ring","")&amp;IF(Input!$AF185=1, "/(High) flexible coupling","")</f>
        <v>/Rubber block drive, with alu. ring/(High) flexible coupling</v>
      </c>
      <c r="AC184" s="4" t="str">
        <f>IF(Input!$AG185=1,"Mechanical-joint clutch","")&amp;IF(Input!$AH185=1, "/ Mechanical","")&amp;IF(Input!$AI185=1, "/ Electrical","")&amp;IF(Input!$AJ185=1, "/ Pneumatical","")</f>
        <v>/ Mechanical</v>
      </c>
      <c r="AD184" s="291" t="str">
        <f t="shared" si="39"/>
        <v>Without/SAE-00</v>
      </c>
      <c r="AE184" s="4" t="str">
        <f t="shared" si="40"/>
        <v>21 /18 /14  inch</v>
      </c>
      <c r="AF184" s="4" t="str">
        <f t="shared" si="41"/>
        <v>Rubber block drive, with alu. ring/(High) flexible coupling</v>
      </c>
      <c r="AG184" s="4" t="str">
        <f t="shared" si="42"/>
        <v xml:space="preserve"> Mechanical</v>
      </c>
      <c r="AH184" s="4" t="str">
        <f>IF(Input!AK185=1,"Available","Not available")</f>
        <v>Not available</v>
      </c>
      <c r="AI184" s="4" t="str">
        <f>IF(Input!AL185="","",Input!AL185)</f>
        <v/>
      </c>
    </row>
    <row r="185" spans="1:35" x14ac:dyDescent="0.25">
      <c r="A185" s="4" t="str">
        <f>VLOOKUP(Input!A186, Variabelen!$A$2:$B$7,2,FALSE)</f>
        <v>MEDIUM/HEAVY DUTY GEARBOX</v>
      </c>
      <c r="B185" s="284" t="str">
        <f>Input!B186</f>
        <v>HCT600A</v>
      </c>
      <c r="C185" s="4" t="str">
        <f>IF(Input!C186="","",Input!C186)</f>
        <v/>
      </c>
      <c r="D185" s="297">
        <f>Input!F186</f>
        <v>9.35</v>
      </c>
      <c r="E185" s="298" t="str">
        <f>Input!G186</f>
        <v>0,35</v>
      </c>
      <c r="F185" s="4">
        <f>Input!D186</f>
        <v>1000</v>
      </c>
      <c r="G185" s="298">
        <f>Input!E186</f>
        <v>2100</v>
      </c>
      <c r="H185" s="298" t="str">
        <f t="shared" si="33"/>
        <v>1000-2100</v>
      </c>
      <c r="I185" s="298">
        <f t="shared" si="34"/>
        <v>1800</v>
      </c>
      <c r="J185" s="298">
        <f t="shared" si="35"/>
        <v>630</v>
      </c>
      <c r="K185" s="298">
        <f t="shared" si="36"/>
        <v>735</v>
      </c>
      <c r="L185" s="290" t="str">
        <f t="shared" si="48"/>
        <v/>
      </c>
      <c r="M185" s="290">
        <f t="shared" si="48"/>
        <v>420</v>
      </c>
      <c r="N185" s="290">
        <f t="shared" si="48"/>
        <v>525</v>
      </c>
      <c r="O185" s="290">
        <f t="shared" si="48"/>
        <v>630</v>
      </c>
      <c r="P185" s="290">
        <f t="shared" si="48"/>
        <v>735</v>
      </c>
      <c r="Q185" s="290" t="str">
        <f t="shared" si="48"/>
        <v/>
      </c>
      <c r="R185" s="298" t="str">
        <f>Input!I186</f>
        <v>805x1094x1271</v>
      </c>
      <c r="S185" s="298" t="str">
        <f>Input!J186</f>
        <v>1600</v>
      </c>
      <c r="T185" s="298" t="str">
        <f>Input!K186</f>
        <v>415</v>
      </c>
      <c r="U185" s="298" t="str">
        <f>Input!L186</f>
        <v>90</v>
      </c>
      <c r="V185" s="4" t="str">
        <f>IF(Input!$M186=1,"Spec.","")&amp;IF(Input!$O186=1, "00","")&amp;IF(Input!$P186=1, "/0","")&amp;IF(Input!$Q186=1, "/1","")&amp;IF(Input!$R186=1, "/2","")&amp;IF(Input!$S186=1, "/3","")&amp;IF(Input!$T186=1, "/4","")&amp;IF(Input!$U186=1, "/5","")</f>
        <v>00</v>
      </c>
      <c r="W185" s="4" t="str">
        <f>IF(Input!$V186=1,"Spec.","")&amp;IF(Input!$W186=1, "/21","")&amp;IF(Input!$X186=1, "/18","")&amp;IF(Input!$Y186=1, "/16","")&amp;IF(Input!$Z186=1, "/14","")&amp;IF(Input!$AA186=1, "/11,5","")&amp;IF(Input!$AB186=1, "/10","")&amp;IF(Input!$AB186=1,"/7,5","")</f>
        <v>/21/18/14</v>
      </c>
      <c r="X185" s="291" t="str">
        <f t="shared" si="37"/>
        <v>00</v>
      </c>
      <c r="Y185" s="4" t="str">
        <f t="shared" si="38"/>
        <v>21/18/14</v>
      </c>
      <c r="Z185" s="4" t="str">
        <f>IF(Input!$M186=1,"Special match","")&amp;IF(Input!$N186=1, "/Without","")&amp;IF(Input!$O186=1, "/SAE-00","")&amp;IF(Input!$P186=1, "/SAE-0","")&amp;IF(Input!$Q186=1, "/SAE-1","")&amp;IF(Input!$R186=1, "/SAE-2","")&amp;IF(Input!$S186=1, "/SAE-3","")&amp;IF(Input!$T186=1, "/SAE-4","")&amp;IF(Input!$U186=1, "/SAE-5","")</f>
        <v>/Without/SAE-00</v>
      </c>
      <c r="AA185" s="4" t="str">
        <f>IF(Input!$V186=1,"Special match","")&amp;IF(Input!$W186=1, "/21 ","")&amp;IF(Input!$X186=1, "/18 ","")&amp;IF(Input!$Y186=1, "/16 ","")&amp;IF(Input!$Z186=1, "/14 ","")&amp;IF(Input!$AA186=1, "/11,5 ","")&amp;IF(Input!$AB186=1, "/10 ","")&amp;IF(Input!$AB186=1, "/7,5","")</f>
        <v xml:space="preserve">/21 /18 /14 </v>
      </c>
      <c r="AB185" s="4" t="str">
        <f>IF(Input!$AD186=1,"Rubber wheel coupling","")&amp;IF(Input!$AE186=1, "/Rubber block drive, with alu. ring","")&amp;IF(Input!$AF186=1, "/(High) flexible coupling","")</f>
        <v>/Rubber block drive, with alu. ring/(High) flexible coupling</v>
      </c>
      <c r="AC185" s="4" t="str">
        <f>IF(Input!$AG186=1,"Mechanical-joint clutch","")&amp;IF(Input!$AH186=1, "/ Mechanical","")&amp;IF(Input!$AI186=1, "/ Electrical","")&amp;IF(Input!$AJ186=1, "/ Pneumatical","")</f>
        <v>/ Mechanical</v>
      </c>
      <c r="AD185" s="291" t="str">
        <f t="shared" si="39"/>
        <v>Without/SAE-00</v>
      </c>
      <c r="AE185" s="4" t="str">
        <f t="shared" si="40"/>
        <v>21 /18 /14  inch</v>
      </c>
      <c r="AF185" s="4" t="str">
        <f t="shared" si="41"/>
        <v>Rubber block drive, with alu. ring/(High) flexible coupling</v>
      </c>
      <c r="AG185" s="4" t="str">
        <f t="shared" si="42"/>
        <v xml:space="preserve"> Mechanical</v>
      </c>
      <c r="AH185" s="4" t="str">
        <f>IF(Input!AK186=1,"Available","Not available")</f>
        <v>Not available</v>
      </c>
      <c r="AI185" s="4" t="str">
        <f>IF(Input!AL186="","",Input!AL186)</f>
        <v/>
      </c>
    </row>
    <row r="186" spans="1:35" x14ac:dyDescent="0.25">
      <c r="A186" s="4" t="str">
        <f>VLOOKUP(Input!A187, Variabelen!$A$2:$B$7,2,FALSE)</f>
        <v>MEDIUM/HEAVY DUTY GEARBOX</v>
      </c>
      <c r="B186" s="284" t="str">
        <f>Input!B187</f>
        <v>HCT600A/1</v>
      </c>
      <c r="C186" s="4" t="str">
        <f>IF(Input!C187="","",Input!C187)</f>
        <v/>
      </c>
      <c r="D186" s="297">
        <f>Input!F187</f>
        <v>7.69</v>
      </c>
      <c r="E186" s="298" t="str">
        <f>Input!G187</f>
        <v>0,55</v>
      </c>
      <c r="F186" s="4">
        <f>Input!D187</f>
        <v>1000</v>
      </c>
      <c r="G186" s="298">
        <f>Input!E187</f>
        <v>2100</v>
      </c>
      <c r="H186" s="298" t="str">
        <f t="shared" si="33"/>
        <v>1000-2100</v>
      </c>
      <c r="I186" s="298">
        <f t="shared" si="34"/>
        <v>1800</v>
      </c>
      <c r="J186" s="298">
        <f t="shared" si="35"/>
        <v>990.00000000000011</v>
      </c>
      <c r="K186" s="298">
        <f t="shared" si="36"/>
        <v>1155</v>
      </c>
      <c r="L186" s="290" t="str">
        <f t="shared" si="48"/>
        <v/>
      </c>
      <c r="M186" s="290">
        <f t="shared" si="48"/>
        <v>660</v>
      </c>
      <c r="N186" s="290">
        <f t="shared" si="48"/>
        <v>825.00000000000011</v>
      </c>
      <c r="O186" s="290">
        <f t="shared" si="48"/>
        <v>990.00000000000011</v>
      </c>
      <c r="P186" s="290">
        <f t="shared" si="48"/>
        <v>1155</v>
      </c>
      <c r="Q186" s="290" t="str">
        <f t="shared" si="48"/>
        <v/>
      </c>
      <c r="R186" s="298" t="str">
        <f>Input!I187</f>
        <v>878x1224x1346</v>
      </c>
      <c r="S186" s="298" t="str">
        <f>Input!J187</f>
        <v>1700</v>
      </c>
      <c r="T186" s="298" t="str">
        <f>Input!K187</f>
        <v>500</v>
      </c>
      <c r="U186" s="298" t="str">
        <f>Input!L187</f>
        <v>140</v>
      </c>
      <c r="V186" s="4" t="str">
        <f>IF(Input!$M187=1,"Spec.","")&amp;IF(Input!$O187=1, "00","")&amp;IF(Input!$P187=1, "/0","")&amp;IF(Input!$Q187=1, "/1","")&amp;IF(Input!$R187=1, "/2","")&amp;IF(Input!$S187=1, "/3","")&amp;IF(Input!$T187=1, "/4","")&amp;IF(Input!$U187=1, "/5","")</f>
        <v>00</v>
      </c>
      <c r="W186" s="4" t="str">
        <f>IF(Input!$V187=1,"Spec.","")&amp;IF(Input!$W187=1, "/21","")&amp;IF(Input!$X187=1, "/18","")&amp;IF(Input!$Y187=1, "/16","")&amp;IF(Input!$Z187=1, "/14","")&amp;IF(Input!$AA187=1, "/11,5","")&amp;IF(Input!$AB187=1, "/10","")&amp;IF(Input!$AB187=1,"/7,5","")</f>
        <v>/21/18/14</v>
      </c>
      <c r="X186" s="291" t="str">
        <f t="shared" si="37"/>
        <v>00</v>
      </c>
      <c r="Y186" s="4" t="str">
        <f t="shared" si="38"/>
        <v>21/18/14</v>
      </c>
      <c r="Z186" s="4" t="str">
        <f>IF(Input!$M187=1,"Special match","")&amp;IF(Input!$N187=1, "/Without","")&amp;IF(Input!$O187=1, "/SAE-00","")&amp;IF(Input!$P187=1, "/SAE-0","")&amp;IF(Input!$Q187=1, "/SAE-1","")&amp;IF(Input!$R187=1, "/SAE-2","")&amp;IF(Input!$S187=1, "/SAE-3","")&amp;IF(Input!$T187=1, "/SAE-4","")&amp;IF(Input!$U187=1, "/SAE-5","")</f>
        <v>/Without/SAE-00</v>
      </c>
      <c r="AA186" s="4" t="str">
        <f>IF(Input!$V187=1,"Special match","")&amp;IF(Input!$W187=1, "/21 ","")&amp;IF(Input!$X187=1, "/18 ","")&amp;IF(Input!$Y187=1, "/16 ","")&amp;IF(Input!$Z187=1, "/14 ","")&amp;IF(Input!$AA187=1, "/11,5 ","")&amp;IF(Input!$AB187=1, "/10 ","")&amp;IF(Input!$AB187=1, "/7,5","")</f>
        <v xml:space="preserve">/21 /18 /14 </v>
      </c>
      <c r="AB186" s="4" t="str">
        <f>IF(Input!$AD187=1,"Rubber wheel coupling","")&amp;IF(Input!$AE187=1, "/Rubber block drive, with alu. ring","")&amp;IF(Input!$AF187=1, "/(High) flexible coupling","")</f>
        <v>/Rubber block drive, with alu. ring/(High) flexible coupling</v>
      </c>
      <c r="AC186" s="4" t="str">
        <f>IF(Input!$AG187=1,"Mechanical-joint clutch","")&amp;IF(Input!$AH187=1, "/ Mechanical","")&amp;IF(Input!$AI187=1, "/ Electrical","")&amp;IF(Input!$AJ187=1, "/ Pneumatical","")</f>
        <v>/ Mechanical</v>
      </c>
      <c r="AD186" s="291" t="str">
        <f t="shared" si="39"/>
        <v>Without/SAE-00</v>
      </c>
      <c r="AE186" s="4" t="str">
        <f t="shared" si="40"/>
        <v>21 /18 /14  inch</v>
      </c>
      <c r="AF186" s="4" t="str">
        <f t="shared" si="41"/>
        <v>Rubber block drive, with alu. ring/(High) flexible coupling</v>
      </c>
      <c r="AG186" s="4" t="str">
        <f t="shared" si="42"/>
        <v xml:space="preserve"> Mechanical</v>
      </c>
      <c r="AH186" s="4" t="str">
        <f>IF(Input!AK187=1,"Available","Not available")</f>
        <v>Not available</v>
      </c>
      <c r="AI186" s="4" t="str">
        <f>IF(Input!AL187="","",Input!AL187)</f>
        <v/>
      </c>
    </row>
    <row r="187" spans="1:35" x14ac:dyDescent="0.25">
      <c r="A187" s="4" t="str">
        <f>VLOOKUP(Input!A188, Variabelen!$A$2:$B$7,2,FALSE)</f>
        <v>MEDIUM/HEAVY DUTY GEARBOX</v>
      </c>
      <c r="B187" s="284" t="str">
        <f>Input!B188</f>
        <v>HCT600A/1</v>
      </c>
      <c r="C187" s="4" t="str">
        <f>IF(Input!C188="","",Input!C188)</f>
        <v/>
      </c>
      <c r="D187" s="297">
        <f>Input!F188</f>
        <v>8.23</v>
      </c>
      <c r="E187" s="298" t="str">
        <f>Input!G188</f>
        <v>0,55</v>
      </c>
      <c r="F187" s="4">
        <f>Input!D188</f>
        <v>1000</v>
      </c>
      <c r="G187" s="298">
        <f>Input!E188</f>
        <v>2100</v>
      </c>
      <c r="H187" s="298" t="str">
        <f t="shared" si="33"/>
        <v>1000-2100</v>
      </c>
      <c r="I187" s="298">
        <f t="shared" si="34"/>
        <v>1800</v>
      </c>
      <c r="J187" s="298">
        <f t="shared" si="35"/>
        <v>990.00000000000011</v>
      </c>
      <c r="K187" s="298">
        <f t="shared" si="36"/>
        <v>1155</v>
      </c>
      <c r="L187" s="290" t="str">
        <f t="shared" si="48"/>
        <v/>
      </c>
      <c r="M187" s="290">
        <f t="shared" si="48"/>
        <v>660</v>
      </c>
      <c r="N187" s="290">
        <f t="shared" si="48"/>
        <v>825.00000000000011</v>
      </c>
      <c r="O187" s="290">
        <f t="shared" si="48"/>
        <v>990.00000000000011</v>
      </c>
      <c r="P187" s="290">
        <f t="shared" si="48"/>
        <v>1155</v>
      </c>
      <c r="Q187" s="290" t="str">
        <f t="shared" si="48"/>
        <v/>
      </c>
      <c r="R187" s="298" t="str">
        <f>Input!I188</f>
        <v>878x1224x1346</v>
      </c>
      <c r="S187" s="298" t="str">
        <f>Input!J188</f>
        <v>1700</v>
      </c>
      <c r="T187" s="298" t="str">
        <f>Input!K188</f>
        <v>500</v>
      </c>
      <c r="U187" s="298" t="str">
        <f>Input!L188</f>
        <v>140</v>
      </c>
      <c r="V187" s="4" t="str">
        <f>IF(Input!$M188=1,"Spec.","")&amp;IF(Input!$O188=1, "00","")&amp;IF(Input!$P188=1, "/0","")&amp;IF(Input!$Q188=1, "/1","")&amp;IF(Input!$R188=1, "/2","")&amp;IF(Input!$S188=1, "/3","")&amp;IF(Input!$T188=1, "/4","")&amp;IF(Input!$U188=1, "/5","")</f>
        <v>00</v>
      </c>
      <c r="W187" s="4" t="str">
        <f>IF(Input!$V188=1,"Spec.","")&amp;IF(Input!$W188=1, "/21","")&amp;IF(Input!$X188=1, "/18","")&amp;IF(Input!$Y188=1, "/16","")&amp;IF(Input!$Z188=1, "/14","")&amp;IF(Input!$AA188=1, "/11,5","")&amp;IF(Input!$AB188=1, "/10","")&amp;IF(Input!$AB188=1,"/7,5","")</f>
        <v>/21/18/14</v>
      </c>
      <c r="X187" s="291" t="str">
        <f t="shared" si="37"/>
        <v>00</v>
      </c>
      <c r="Y187" s="4" t="str">
        <f t="shared" si="38"/>
        <v>21/18/14</v>
      </c>
      <c r="Z187" s="4" t="str">
        <f>IF(Input!$M188=1,"Special match","")&amp;IF(Input!$N188=1, "/Without","")&amp;IF(Input!$O188=1, "/SAE-00","")&amp;IF(Input!$P188=1, "/SAE-0","")&amp;IF(Input!$Q188=1, "/SAE-1","")&amp;IF(Input!$R188=1, "/SAE-2","")&amp;IF(Input!$S188=1, "/SAE-3","")&amp;IF(Input!$T188=1, "/SAE-4","")&amp;IF(Input!$U188=1, "/SAE-5","")</f>
        <v>/Without/SAE-00</v>
      </c>
      <c r="AA187" s="4" t="str">
        <f>IF(Input!$V188=1,"Special match","")&amp;IF(Input!$W188=1, "/21 ","")&amp;IF(Input!$X188=1, "/18 ","")&amp;IF(Input!$Y188=1, "/16 ","")&amp;IF(Input!$Z188=1, "/14 ","")&amp;IF(Input!$AA188=1, "/11,5 ","")&amp;IF(Input!$AB188=1, "/10 ","")&amp;IF(Input!$AB188=1, "/7,5","")</f>
        <v xml:space="preserve">/21 /18 /14 </v>
      </c>
      <c r="AB187" s="4" t="str">
        <f>IF(Input!$AD188=1,"Rubber wheel coupling","")&amp;IF(Input!$AE188=1, "/Rubber block drive, with alu. ring","")&amp;IF(Input!$AF188=1, "/(High) flexible coupling","")</f>
        <v>/Rubber block drive, with alu. ring/(High) flexible coupling</v>
      </c>
      <c r="AC187" s="4" t="str">
        <f>IF(Input!$AG188=1,"Mechanical-joint clutch","")&amp;IF(Input!$AH188=1, "/ Mechanical","")&amp;IF(Input!$AI188=1, "/ Electrical","")&amp;IF(Input!$AJ188=1, "/ Pneumatical","")</f>
        <v>/ Mechanical</v>
      </c>
      <c r="AD187" s="291" t="str">
        <f t="shared" si="39"/>
        <v>Without/SAE-00</v>
      </c>
      <c r="AE187" s="4" t="str">
        <f t="shared" si="40"/>
        <v>21 /18 /14  inch</v>
      </c>
      <c r="AF187" s="4" t="str">
        <f t="shared" si="41"/>
        <v>Rubber block drive, with alu. ring/(High) flexible coupling</v>
      </c>
      <c r="AG187" s="4" t="str">
        <f t="shared" si="42"/>
        <v xml:space="preserve"> Mechanical</v>
      </c>
      <c r="AH187" s="4" t="str">
        <f>IF(Input!AK188=1,"Available","Not available")</f>
        <v>Not available</v>
      </c>
      <c r="AI187" s="4" t="str">
        <f>IF(Input!AL188="","",Input!AL188)</f>
        <v/>
      </c>
    </row>
    <row r="188" spans="1:35" x14ac:dyDescent="0.25">
      <c r="A188" s="4" t="str">
        <f>VLOOKUP(Input!A189, Variabelen!$A$2:$B$7,2,FALSE)</f>
        <v>MEDIUM/HEAVY DUTY GEARBOX</v>
      </c>
      <c r="B188" s="284" t="str">
        <f>Input!B189</f>
        <v>HCT600A/1</v>
      </c>
      <c r="C188" s="4" t="str">
        <f>IF(Input!C189="","",Input!C189)</f>
        <v/>
      </c>
      <c r="D188" s="297">
        <f>Input!F189</f>
        <v>8.82</v>
      </c>
      <c r="E188" s="298" t="str">
        <f>Input!G189</f>
        <v>0,51</v>
      </c>
      <c r="F188" s="4">
        <f>Input!D189</f>
        <v>1000</v>
      </c>
      <c r="G188" s="298">
        <f>Input!E189</f>
        <v>2100</v>
      </c>
      <c r="H188" s="298" t="str">
        <f t="shared" si="33"/>
        <v>1000-2100</v>
      </c>
      <c r="I188" s="298">
        <f t="shared" si="34"/>
        <v>1800</v>
      </c>
      <c r="J188" s="298">
        <f t="shared" si="35"/>
        <v>918</v>
      </c>
      <c r="K188" s="298">
        <f t="shared" si="36"/>
        <v>1071</v>
      </c>
      <c r="L188" s="290" t="str">
        <f t="shared" si="48"/>
        <v/>
      </c>
      <c r="M188" s="290">
        <f t="shared" si="48"/>
        <v>612</v>
      </c>
      <c r="N188" s="290">
        <f t="shared" si="48"/>
        <v>765</v>
      </c>
      <c r="O188" s="290">
        <f t="shared" si="48"/>
        <v>918</v>
      </c>
      <c r="P188" s="290">
        <f t="shared" si="48"/>
        <v>1071</v>
      </c>
      <c r="Q188" s="290" t="str">
        <f t="shared" si="48"/>
        <v/>
      </c>
      <c r="R188" s="298" t="str">
        <f>Input!I189</f>
        <v>878x1224x1346</v>
      </c>
      <c r="S188" s="298" t="str">
        <f>Input!J189</f>
        <v>1700</v>
      </c>
      <c r="T188" s="298" t="str">
        <f>Input!K189</f>
        <v>500</v>
      </c>
      <c r="U188" s="298" t="str">
        <f>Input!L189</f>
        <v>140</v>
      </c>
      <c r="V188" s="4" t="str">
        <f>IF(Input!$M189=1,"Spec.","")&amp;IF(Input!$O189=1, "00","")&amp;IF(Input!$P189=1, "/0","")&amp;IF(Input!$Q189=1, "/1","")&amp;IF(Input!$R189=1, "/2","")&amp;IF(Input!$S189=1, "/3","")&amp;IF(Input!$T189=1, "/4","")&amp;IF(Input!$U189=1, "/5","")</f>
        <v>00</v>
      </c>
      <c r="W188" s="4" t="str">
        <f>IF(Input!$V189=1,"Spec.","")&amp;IF(Input!$W189=1, "/21","")&amp;IF(Input!$X189=1, "/18","")&amp;IF(Input!$Y189=1, "/16","")&amp;IF(Input!$Z189=1, "/14","")&amp;IF(Input!$AA189=1, "/11,5","")&amp;IF(Input!$AB189=1, "/10","")&amp;IF(Input!$AB189=1,"/7,5","")</f>
        <v>/21/18/14</v>
      </c>
      <c r="X188" s="291" t="str">
        <f t="shared" si="37"/>
        <v>00</v>
      </c>
      <c r="Y188" s="4" t="str">
        <f t="shared" si="38"/>
        <v>21/18/14</v>
      </c>
      <c r="Z188" s="4" t="str">
        <f>IF(Input!$M189=1,"Special match","")&amp;IF(Input!$N189=1, "/Without","")&amp;IF(Input!$O189=1, "/SAE-00","")&amp;IF(Input!$P189=1, "/SAE-0","")&amp;IF(Input!$Q189=1, "/SAE-1","")&amp;IF(Input!$R189=1, "/SAE-2","")&amp;IF(Input!$S189=1, "/SAE-3","")&amp;IF(Input!$T189=1, "/SAE-4","")&amp;IF(Input!$U189=1, "/SAE-5","")</f>
        <v>/Without/SAE-00</v>
      </c>
      <c r="AA188" s="4" t="str">
        <f>IF(Input!$V189=1,"Special match","")&amp;IF(Input!$W189=1, "/21 ","")&amp;IF(Input!$X189=1, "/18 ","")&amp;IF(Input!$Y189=1, "/16 ","")&amp;IF(Input!$Z189=1, "/14 ","")&amp;IF(Input!$AA189=1, "/11,5 ","")&amp;IF(Input!$AB189=1, "/10 ","")&amp;IF(Input!$AB189=1, "/7,5","")</f>
        <v xml:space="preserve">/21 /18 /14 </v>
      </c>
      <c r="AB188" s="4" t="str">
        <f>IF(Input!$AD189=1,"Rubber wheel coupling","")&amp;IF(Input!$AE189=1, "/Rubber block drive, with alu. ring","")&amp;IF(Input!$AF189=1, "/(High) flexible coupling","")</f>
        <v>/Rubber block drive, with alu. ring/(High) flexible coupling</v>
      </c>
      <c r="AC188" s="4" t="str">
        <f>IF(Input!$AG189=1,"Mechanical-joint clutch","")&amp;IF(Input!$AH189=1, "/ Mechanical","")&amp;IF(Input!$AI189=1, "/ Electrical","")&amp;IF(Input!$AJ189=1, "/ Pneumatical","")</f>
        <v>/ Mechanical</v>
      </c>
      <c r="AD188" s="291" t="str">
        <f t="shared" si="39"/>
        <v>Without/SAE-00</v>
      </c>
      <c r="AE188" s="4" t="str">
        <f t="shared" si="40"/>
        <v>21 /18 /14  inch</v>
      </c>
      <c r="AF188" s="4" t="str">
        <f t="shared" si="41"/>
        <v>Rubber block drive, with alu. ring/(High) flexible coupling</v>
      </c>
      <c r="AG188" s="4" t="str">
        <f t="shared" si="42"/>
        <v xml:space="preserve"> Mechanical</v>
      </c>
      <c r="AH188" s="4" t="str">
        <f>IF(Input!AK189=1,"Available","Not available")</f>
        <v>Not available</v>
      </c>
      <c r="AI188" s="4" t="str">
        <f>IF(Input!AL189="","",Input!AL189)</f>
        <v/>
      </c>
    </row>
    <row r="189" spans="1:35" x14ac:dyDescent="0.25">
      <c r="A189" s="4" t="str">
        <f>VLOOKUP(Input!A190, Variabelen!$A$2:$B$7,2,FALSE)</f>
        <v>MEDIUM/HEAVY DUTY GEARBOX</v>
      </c>
      <c r="B189" s="284" t="str">
        <f>Input!B190</f>
        <v>HCT600A/1</v>
      </c>
      <c r="C189" s="4" t="str">
        <f>IF(Input!C190="","",Input!C190)</f>
        <v/>
      </c>
      <c r="D189" s="297">
        <f>Input!F190</f>
        <v>9.4700000000000006</v>
      </c>
      <c r="E189" s="298" t="str">
        <f>Input!G190</f>
        <v>0,49</v>
      </c>
      <c r="F189" s="4">
        <f>Input!D190</f>
        <v>1000</v>
      </c>
      <c r="G189" s="298">
        <f>Input!E190</f>
        <v>2100</v>
      </c>
      <c r="H189" s="298" t="str">
        <f t="shared" si="33"/>
        <v>1000-2100</v>
      </c>
      <c r="I189" s="298">
        <f t="shared" si="34"/>
        <v>1800</v>
      </c>
      <c r="J189" s="298">
        <f t="shared" si="35"/>
        <v>882</v>
      </c>
      <c r="K189" s="298">
        <f t="shared" si="36"/>
        <v>1029</v>
      </c>
      <c r="L189" s="290" t="str">
        <f t="shared" si="48"/>
        <v/>
      </c>
      <c r="M189" s="290">
        <f t="shared" si="48"/>
        <v>588</v>
      </c>
      <c r="N189" s="290">
        <f t="shared" si="48"/>
        <v>735</v>
      </c>
      <c r="O189" s="290">
        <f t="shared" si="48"/>
        <v>882</v>
      </c>
      <c r="P189" s="290">
        <f t="shared" si="48"/>
        <v>1029</v>
      </c>
      <c r="Q189" s="290" t="str">
        <f t="shared" si="48"/>
        <v/>
      </c>
      <c r="R189" s="298" t="str">
        <f>Input!I190</f>
        <v>878x1224x1346</v>
      </c>
      <c r="S189" s="298" t="str">
        <f>Input!J190</f>
        <v>1700</v>
      </c>
      <c r="T189" s="298" t="str">
        <f>Input!K190</f>
        <v>500</v>
      </c>
      <c r="U189" s="298" t="str">
        <f>Input!L190</f>
        <v>140</v>
      </c>
      <c r="V189" s="4" t="str">
        <f>IF(Input!$M190=1,"Spec.","")&amp;IF(Input!$O190=1, "00","")&amp;IF(Input!$P190=1, "/0","")&amp;IF(Input!$Q190=1, "/1","")&amp;IF(Input!$R190=1, "/2","")&amp;IF(Input!$S190=1, "/3","")&amp;IF(Input!$T190=1, "/4","")&amp;IF(Input!$U190=1, "/5","")</f>
        <v>00</v>
      </c>
      <c r="W189" s="4" t="str">
        <f>IF(Input!$V190=1,"Spec.","")&amp;IF(Input!$W190=1, "/21","")&amp;IF(Input!$X190=1, "/18","")&amp;IF(Input!$Y190=1, "/16","")&amp;IF(Input!$Z190=1, "/14","")&amp;IF(Input!$AA190=1, "/11,5","")&amp;IF(Input!$AB190=1, "/10","")&amp;IF(Input!$AB190=1,"/7,5","")</f>
        <v>/21/18/14</v>
      </c>
      <c r="X189" s="291" t="str">
        <f t="shared" si="37"/>
        <v>00</v>
      </c>
      <c r="Y189" s="4" t="str">
        <f t="shared" si="38"/>
        <v>21/18/14</v>
      </c>
      <c r="Z189" s="4" t="str">
        <f>IF(Input!$M190=1,"Special match","")&amp;IF(Input!$N190=1, "/Without","")&amp;IF(Input!$O190=1, "/SAE-00","")&amp;IF(Input!$P190=1, "/SAE-0","")&amp;IF(Input!$Q190=1, "/SAE-1","")&amp;IF(Input!$R190=1, "/SAE-2","")&amp;IF(Input!$S190=1, "/SAE-3","")&amp;IF(Input!$T190=1, "/SAE-4","")&amp;IF(Input!$U190=1, "/SAE-5","")</f>
        <v>/Without/SAE-00</v>
      </c>
      <c r="AA189" s="4" t="str">
        <f>IF(Input!$V190=1,"Special match","")&amp;IF(Input!$W190=1, "/21 ","")&amp;IF(Input!$X190=1, "/18 ","")&amp;IF(Input!$Y190=1, "/16 ","")&amp;IF(Input!$Z190=1, "/14 ","")&amp;IF(Input!$AA190=1, "/11,5 ","")&amp;IF(Input!$AB190=1, "/10 ","")&amp;IF(Input!$AB190=1, "/7,5","")</f>
        <v xml:space="preserve">/21 /18 /14 </v>
      </c>
      <c r="AB189" s="4" t="str">
        <f>IF(Input!$AD190=1,"Rubber wheel coupling","")&amp;IF(Input!$AE190=1, "/Rubber block drive, with alu. ring","")&amp;IF(Input!$AF190=1, "/(High) flexible coupling","")</f>
        <v>/Rubber block drive, with alu. ring/(High) flexible coupling</v>
      </c>
      <c r="AC189" s="4" t="str">
        <f>IF(Input!$AG190=1,"Mechanical-joint clutch","")&amp;IF(Input!$AH190=1, "/ Mechanical","")&amp;IF(Input!$AI190=1, "/ Electrical","")&amp;IF(Input!$AJ190=1, "/ Pneumatical","")</f>
        <v>/ Mechanical</v>
      </c>
      <c r="AD189" s="291" t="str">
        <f t="shared" si="39"/>
        <v>Without/SAE-00</v>
      </c>
      <c r="AE189" s="4" t="str">
        <f t="shared" si="40"/>
        <v>21 /18 /14  inch</v>
      </c>
      <c r="AF189" s="4" t="str">
        <f t="shared" si="41"/>
        <v>Rubber block drive, with alu. ring/(High) flexible coupling</v>
      </c>
      <c r="AG189" s="4" t="str">
        <f t="shared" si="42"/>
        <v xml:space="preserve"> Mechanical</v>
      </c>
      <c r="AH189" s="4" t="str">
        <f>IF(Input!AK190=1,"Available","Not available")</f>
        <v>Not available</v>
      </c>
      <c r="AI189" s="4" t="str">
        <f>IF(Input!AL190="","",Input!AL190)</f>
        <v/>
      </c>
    </row>
    <row r="190" spans="1:35" x14ac:dyDescent="0.25">
      <c r="A190" s="4" t="str">
        <f>VLOOKUP(Input!A191, Variabelen!$A$2:$B$7,2,FALSE)</f>
        <v>MEDIUM/HEAVY DUTY GEARBOX</v>
      </c>
      <c r="B190" s="284" t="str">
        <f>Input!B191</f>
        <v>HCT600A/1</v>
      </c>
      <c r="C190" s="4" t="str">
        <f>IF(Input!C191="","",Input!C191)</f>
        <v/>
      </c>
      <c r="D190" s="297">
        <f>Input!F191</f>
        <v>10.1</v>
      </c>
      <c r="E190" s="298" t="str">
        <f>Input!G191</f>
        <v>0,464</v>
      </c>
      <c r="F190" s="4">
        <f>Input!D191</f>
        <v>1000</v>
      </c>
      <c r="G190" s="298">
        <f>Input!E191</f>
        <v>2100</v>
      </c>
      <c r="H190" s="298" t="str">
        <f t="shared" si="33"/>
        <v>1000-2100</v>
      </c>
      <c r="I190" s="298">
        <f t="shared" si="34"/>
        <v>1800</v>
      </c>
      <c r="J190" s="298">
        <f t="shared" si="35"/>
        <v>835.2</v>
      </c>
      <c r="K190" s="298">
        <f t="shared" si="36"/>
        <v>974.40000000000009</v>
      </c>
      <c r="L190" s="290" t="str">
        <f t="shared" si="48"/>
        <v/>
      </c>
      <c r="M190" s="290">
        <f t="shared" si="48"/>
        <v>556.80000000000007</v>
      </c>
      <c r="N190" s="290">
        <f t="shared" si="48"/>
        <v>696</v>
      </c>
      <c r="O190" s="290">
        <f t="shared" si="48"/>
        <v>835.2</v>
      </c>
      <c r="P190" s="290">
        <f t="shared" si="48"/>
        <v>974.40000000000009</v>
      </c>
      <c r="Q190" s="290" t="str">
        <f t="shared" si="48"/>
        <v/>
      </c>
      <c r="R190" s="298" t="str">
        <f>Input!I191</f>
        <v>878x1224x1346</v>
      </c>
      <c r="S190" s="298" t="str">
        <f>Input!J191</f>
        <v>1700</v>
      </c>
      <c r="T190" s="298" t="str">
        <f>Input!K191</f>
        <v>500</v>
      </c>
      <c r="U190" s="298" t="str">
        <f>Input!L191</f>
        <v>140</v>
      </c>
      <c r="V190" s="4" t="str">
        <f>IF(Input!$M191=1,"Spec.","")&amp;IF(Input!$O191=1, "00","")&amp;IF(Input!$P191=1, "/0","")&amp;IF(Input!$Q191=1, "/1","")&amp;IF(Input!$R191=1, "/2","")&amp;IF(Input!$S191=1, "/3","")&amp;IF(Input!$T191=1, "/4","")&amp;IF(Input!$U191=1, "/5","")</f>
        <v>00</v>
      </c>
      <c r="W190" s="4" t="str">
        <f>IF(Input!$V191=1,"Spec.","")&amp;IF(Input!$W191=1, "/21","")&amp;IF(Input!$X191=1, "/18","")&amp;IF(Input!$Y191=1, "/16","")&amp;IF(Input!$Z191=1, "/14","")&amp;IF(Input!$AA191=1, "/11,5","")&amp;IF(Input!$AB191=1, "/10","")&amp;IF(Input!$AB191=1,"/7,5","")</f>
        <v>/21/18/14</v>
      </c>
      <c r="X190" s="291" t="str">
        <f t="shared" si="37"/>
        <v>00</v>
      </c>
      <c r="Y190" s="4" t="str">
        <f t="shared" si="38"/>
        <v>21/18/14</v>
      </c>
      <c r="Z190" s="4" t="str">
        <f>IF(Input!$M191=1,"Special match","")&amp;IF(Input!$N191=1, "/Without","")&amp;IF(Input!$O191=1, "/SAE-00","")&amp;IF(Input!$P191=1, "/SAE-0","")&amp;IF(Input!$Q191=1, "/SAE-1","")&amp;IF(Input!$R191=1, "/SAE-2","")&amp;IF(Input!$S191=1, "/SAE-3","")&amp;IF(Input!$T191=1, "/SAE-4","")&amp;IF(Input!$U191=1, "/SAE-5","")</f>
        <v>/Without/SAE-00</v>
      </c>
      <c r="AA190" s="4" t="str">
        <f>IF(Input!$V191=1,"Special match","")&amp;IF(Input!$W191=1, "/21 ","")&amp;IF(Input!$X191=1, "/18 ","")&amp;IF(Input!$Y191=1, "/16 ","")&amp;IF(Input!$Z191=1, "/14 ","")&amp;IF(Input!$AA191=1, "/11,5 ","")&amp;IF(Input!$AB191=1, "/10 ","")&amp;IF(Input!$AB191=1, "/7,5","")</f>
        <v xml:space="preserve">/21 /18 /14 </v>
      </c>
      <c r="AB190" s="4" t="str">
        <f>IF(Input!$AD191=1,"Rubber wheel coupling","")&amp;IF(Input!$AE191=1, "/Rubber block drive, with alu. ring","")&amp;IF(Input!$AF191=1, "/(High) flexible coupling","")</f>
        <v>/Rubber block drive, with alu. ring/(High) flexible coupling</v>
      </c>
      <c r="AC190" s="4" t="str">
        <f>IF(Input!$AG191=1,"Mechanical-joint clutch","")&amp;IF(Input!$AH191=1, "/ Mechanical","")&amp;IF(Input!$AI191=1, "/ Electrical","")&amp;IF(Input!$AJ191=1, "/ Pneumatical","")</f>
        <v>/ Mechanical</v>
      </c>
      <c r="AD190" s="291" t="str">
        <f t="shared" si="39"/>
        <v>Without/SAE-00</v>
      </c>
      <c r="AE190" s="4" t="str">
        <f t="shared" si="40"/>
        <v>21 /18 /14  inch</v>
      </c>
      <c r="AF190" s="4" t="str">
        <f t="shared" si="41"/>
        <v>Rubber block drive, with alu. ring/(High) flexible coupling</v>
      </c>
      <c r="AG190" s="4" t="str">
        <f t="shared" si="42"/>
        <v xml:space="preserve"> Mechanical</v>
      </c>
      <c r="AH190" s="4" t="str">
        <f>IF(Input!AK191=1,"Available","Not available")</f>
        <v>Not available</v>
      </c>
      <c r="AI190" s="4" t="str">
        <f>IF(Input!AL191="","",Input!AL191)</f>
        <v/>
      </c>
    </row>
    <row r="191" spans="1:35" x14ac:dyDescent="0.25">
      <c r="A191" s="4" t="str">
        <f>VLOOKUP(Input!A192, Variabelen!$A$2:$B$7,2,FALSE)</f>
        <v>MEDIUM/HEAVY DUTY GEARBOX</v>
      </c>
      <c r="B191" s="284" t="str">
        <f>Input!B192</f>
        <v>HCT600A/1</v>
      </c>
      <c r="C191" s="4" t="str">
        <f>IF(Input!C192="","",Input!C192)</f>
        <v/>
      </c>
      <c r="D191" s="297">
        <f>Input!F192</f>
        <v>10.8</v>
      </c>
      <c r="E191" s="298" t="str">
        <f>Input!G192</f>
        <v>0,464</v>
      </c>
      <c r="F191" s="4">
        <f>Input!D192</f>
        <v>1000</v>
      </c>
      <c r="G191" s="298">
        <f>Input!E192</f>
        <v>2100</v>
      </c>
      <c r="H191" s="298" t="str">
        <f t="shared" si="33"/>
        <v>1000-2100</v>
      </c>
      <c r="I191" s="298">
        <f t="shared" si="34"/>
        <v>1800</v>
      </c>
      <c r="J191" s="298">
        <f t="shared" si="35"/>
        <v>835.2</v>
      </c>
      <c r="K191" s="298">
        <f t="shared" si="36"/>
        <v>974.40000000000009</v>
      </c>
      <c r="L191" s="290" t="str">
        <f t="shared" si="48"/>
        <v/>
      </c>
      <c r="M191" s="290">
        <f t="shared" si="48"/>
        <v>556.80000000000007</v>
      </c>
      <c r="N191" s="290">
        <f t="shared" si="48"/>
        <v>696</v>
      </c>
      <c r="O191" s="290">
        <f t="shared" si="48"/>
        <v>835.2</v>
      </c>
      <c r="P191" s="290">
        <f t="shared" si="48"/>
        <v>974.40000000000009</v>
      </c>
      <c r="Q191" s="290" t="str">
        <f t="shared" si="48"/>
        <v/>
      </c>
      <c r="R191" s="298" t="str">
        <f>Input!I192</f>
        <v>878x1224x1346</v>
      </c>
      <c r="S191" s="298" t="str">
        <f>Input!J192</f>
        <v>1700</v>
      </c>
      <c r="T191" s="298" t="str">
        <f>Input!K192</f>
        <v>500</v>
      </c>
      <c r="U191" s="298" t="str">
        <f>Input!L192</f>
        <v>140</v>
      </c>
      <c r="V191" s="4" t="str">
        <f>IF(Input!$M192=1,"Spec.","")&amp;IF(Input!$O192=1, "00","")&amp;IF(Input!$P192=1, "/0","")&amp;IF(Input!$Q192=1, "/1","")&amp;IF(Input!$R192=1, "/2","")&amp;IF(Input!$S192=1, "/3","")&amp;IF(Input!$T192=1, "/4","")&amp;IF(Input!$U192=1, "/5","")</f>
        <v>00</v>
      </c>
      <c r="W191" s="4" t="str">
        <f>IF(Input!$V192=1,"Spec.","")&amp;IF(Input!$W192=1, "/21","")&amp;IF(Input!$X192=1, "/18","")&amp;IF(Input!$Y192=1, "/16","")&amp;IF(Input!$Z192=1, "/14","")&amp;IF(Input!$AA192=1, "/11,5","")&amp;IF(Input!$AB192=1, "/10","")&amp;IF(Input!$AB192=1,"/7,5","")</f>
        <v>/21/18/14</v>
      </c>
      <c r="X191" s="291" t="str">
        <f t="shared" si="37"/>
        <v>00</v>
      </c>
      <c r="Y191" s="4" t="str">
        <f t="shared" si="38"/>
        <v>21/18/14</v>
      </c>
      <c r="Z191" s="4" t="str">
        <f>IF(Input!$M192=1,"Special match","")&amp;IF(Input!$N192=1, "/Without","")&amp;IF(Input!$O192=1, "/SAE-00","")&amp;IF(Input!$P192=1, "/SAE-0","")&amp;IF(Input!$Q192=1, "/SAE-1","")&amp;IF(Input!$R192=1, "/SAE-2","")&amp;IF(Input!$S192=1, "/SAE-3","")&amp;IF(Input!$T192=1, "/SAE-4","")&amp;IF(Input!$U192=1, "/SAE-5","")</f>
        <v>/Without/SAE-00</v>
      </c>
      <c r="AA191" s="4" t="str">
        <f>IF(Input!$V192=1,"Special match","")&amp;IF(Input!$W192=1, "/21 ","")&amp;IF(Input!$X192=1, "/18 ","")&amp;IF(Input!$Y192=1, "/16 ","")&amp;IF(Input!$Z192=1, "/14 ","")&amp;IF(Input!$AA192=1, "/11,5 ","")&amp;IF(Input!$AB192=1, "/10 ","")&amp;IF(Input!$AB192=1, "/7,5","")</f>
        <v xml:space="preserve">/21 /18 /14 </v>
      </c>
      <c r="AB191" s="4" t="str">
        <f>IF(Input!$AD192=1,"Rubber wheel coupling","")&amp;IF(Input!$AE192=1, "/Rubber block drive, with alu. ring","")&amp;IF(Input!$AF192=1, "/(High) flexible coupling","")</f>
        <v>/Rubber block drive, with alu. ring/(High) flexible coupling</v>
      </c>
      <c r="AC191" s="4" t="str">
        <f>IF(Input!$AG192=1,"Mechanical-joint clutch","")&amp;IF(Input!$AH192=1, "/ Mechanical","")&amp;IF(Input!$AI192=1, "/ Electrical","")&amp;IF(Input!$AJ192=1, "/ Pneumatical","")</f>
        <v>/ Mechanical</v>
      </c>
      <c r="AD191" s="291" t="str">
        <f t="shared" si="39"/>
        <v>Without/SAE-00</v>
      </c>
      <c r="AE191" s="4" t="str">
        <f t="shared" si="40"/>
        <v>21 /18 /14  inch</v>
      </c>
      <c r="AF191" s="4" t="str">
        <f t="shared" si="41"/>
        <v>Rubber block drive, with alu. ring/(High) flexible coupling</v>
      </c>
      <c r="AG191" s="4" t="str">
        <f t="shared" si="42"/>
        <v xml:space="preserve"> Mechanical</v>
      </c>
      <c r="AH191" s="4" t="str">
        <f>IF(Input!AK192=1,"Available","Not available")</f>
        <v>Not available</v>
      </c>
      <c r="AI191" s="4" t="str">
        <f>IF(Input!AL192="","",Input!AL192)</f>
        <v/>
      </c>
    </row>
    <row r="192" spans="1:35" x14ac:dyDescent="0.25">
      <c r="A192" s="4" t="str">
        <f>VLOOKUP(Input!A193, Variabelen!$A$2:$B$7,2,FALSE)</f>
        <v>MEDIUM/HEAVY DUTY GEARBOX</v>
      </c>
      <c r="B192" s="284" t="str">
        <f>Input!B193</f>
        <v>HCT600A/1</v>
      </c>
      <c r="C192" s="4" t="str">
        <f>IF(Input!C193="","",Input!C193)</f>
        <v/>
      </c>
      <c r="D192" s="297">
        <f>Input!F193</f>
        <v>11.65</v>
      </c>
      <c r="E192" s="298" t="str">
        <f>Input!G193</f>
        <v>0,437</v>
      </c>
      <c r="F192" s="4">
        <f>Input!D193</f>
        <v>1000</v>
      </c>
      <c r="G192" s="298">
        <f>Input!E193</f>
        <v>2100</v>
      </c>
      <c r="H192" s="298" t="str">
        <f t="shared" si="33"/>
        <v>1000-2100</v>
      </c>
      <c r="I192" s="298">
        <f t="shared" si="34"/>
        <v>1800</v>
      </c>
      <c r="J192" s="298">
        <f t="shared" si="35"/>
        <v>786.6</v>
      </c>
      <c r="K192" s="298">
        <f t="shared" si="36"/>
        <v>917.7</v>
      </c>
      <c r="L192" s="290" t="str">
        <f t="shared" ref="L192:Q201" si="49">IF(AND(L$1&gt;=$F192,L$1&lt;=$G192),L$1*$E192,"")</f>
        <v/>
      </c>
      <c r="M192" s="290">
        <f t="shared" si="49"/>
        <v>524.4</v>
      </c>
      <c r="N192" s="290">
        <f t="shared" si="49"/>
        <v>655.5</v>
      </c>
      <c r="O192" s="290">
        <f t="shared" si="49"/>
        <v>786.6</v>
      </c>
      <c r="P192" s="290">
        <f t="shared" si="49"/>
        <v>917.7</v>
      </c>
      <c r="Q192" s="290" t="str">
        <f t="shared" si="49"/>
        <v/>
      </c>
      <c r="R192" s="298" t="str">
        <f>Input!I193</f>
        <v>878x1224x1346</v>
      </c>
      <c r="S192" s="298" t="str">
        <f>Input!J193</f>
        <v>1700</v>
      </c>
      <c r="T192" s="298" t="str">
        <f>Input!K193</f>
        <v>500</v>
      </c>
      <c r="U192" s="298" t="str">
        <f>Input!L193</f>
        <v>140</v>
      </c>
      <c r="V192" s="4" t="str">
        <f>IF(Input!$M193=1,"Spec.","")&amp;IF(Input!$O193=1, "00","")&amp;IF(Input!$P193=1, "/0","")&amp;IF(Input!$Q193=1, "/1","")&amp;IF(Input!$R193=1, "/2","")&amp;IF(Input!$S193=1, "/3","")&amp;IF(Input!$T193=1, "/4","")&amp;IF(Input!$U193=1, "/5","")</f>
        <v>00</v>
      </c>
      <c r="W192" s="4" t="str">
        <f>IF(Input!$V193=1,"Spec.","")&amp;IF(Input!$W193=1, "/21","")&amp;IF(Input!$X193=1, "/18","")&amp;IF(Input!$Y193=1, "/16","")&amp;IF(Input!$Z193=1, "/14","")&amp;IF(Input!$AA193=1, "/11,5","")&amp;IF(Input!$AB193=1, "/10","")&amp;IF(Input!$AB193=1,"/7,5","")</f>
        <v>/21/18/14</v>
      </c>
      <c r="X192" s="291" t="str">
        <f t="shared" si="37"/>
        <v>00</v>
      </c>
      <c r="Y192" s="4" t="str">
        <f t="shared" si="38"/>
        <v>21/18/14</v>
      </c>
      <c r="Z192" s="4" t="str">
        <f>IF(Input!$M193=1,"Special match","")&amp;IF(Input!$N193=1, "/Without","")&amp;IF(Input!$O193=1, "/SAE-00","")&amp;IF(Input!$P193=1, "/SAE-0","")&amp;IF(Input!$Q193=1, "/SAE-1","")&amp;IF(Input!$R193=1, "/SAE-2","")&amp;IF(Input!$S193=1, "/SAE-3","")&amp;IF(Input!$T193=1, "/SAE-4","")&amp;IF(Input!$U193=1, "/SAE-5","")</f>
        <v>/Without/SAE-00</v>
      </c>
      <c r="AA192" s="4" t="str">
        <f>IF(Input!$V193=1,"Special match","")&amp;IF(Input!$W193=1, "/21 ","")&amp;IF(Input!$X193=1, "/18 ","")&amp;IF(Input!$Y193=1, "/16 ","")&amp;IF(Input!$Z193=1, "/14 ","")&amp;IF(Input!$AA193=1, "/11,5 ","")&amp;IF(Input!$AB193=1, "/10 ","")&amp;IF(Input!$AB193=1, "/7,5","")</f>
        <v xml:space="preserve">/21 /18 /14 </v>
      </c>
      <c r="AB192" s="4" t="str">
        <f>IF(Input!$AD193=1,"Rubber wheel coupling","")&amp;IF(Input!$AE193=1, "/Rubber block drive, with alu. ring","")&amp;IF(Input!$AF193=1, "/(High) flexible coupling","")</f>
        <v>/Rubber block drive, with alu. ring/(High) flexible coupling</v>
      </c>
      <c r="AC192" s="4" t="str">
        <f>IF(Input!$AG193=1,"Mechanical-joint clutch","")&amp;IF(Input!$AH193=1, "/ Mechanical","")&amp;IF(Input!$AI193=1, "/ Electrical","")&amp;IF(Input!$AJ193=1, "/ Pneumatical","")</f>
        <v>/ Mechanical</v>
      </c>
      <c r="AD192" s="291" t="str">
        <f t="shared" si="39"/>
        <v>Without/SAE-00</v>
      </c>
      <c r="AE192" s="4" t="str">
        <f t="shared" si="40"/>
        <v>21 /18 /14  inch</v>
      </c>
      <c r="AF192" s="4" t="str">
        <f t="shared" si="41"/>
        <v>Rubber block drive, with alu. ring/(High) flexible coupling</v>
      </c>
      <c r="AG192" s="4" t="str">
        <f t="shared" si="42"/>
        <v xml:space="preserve"> Mechanical</v>
      </c>
      <c r="AH192" s="4" t="str">
        <f>IF(Input!AK193=1,"Available","Not available")</f>
        <v>Not available</v>
      </c>
      <c r="AI192" s="4" t="str">
        <f>IF(Input!AL193="","",Input!AL193)</f>
        <v/>
      </c>
    </row>
    <row r="193" spans="1:35" x14ac:dyDescent="0.25">
      <c r="A193" s="4" t="str">
        <f>VLOOKUP(Input!A194, Variabelen!$A$2:$B$7,2,FALSE)</f>
        <v>MEDIUM/HEAVY DUTY GEARBOX</v>
      </c>
      <c r="B193" s="284" t="str">
        <f>Input!B194</f>
        <v>HCT600A/1</v>
      </c>
      <c r="C193" s="4" t="str">
        <f>IF(Input!C194="","",Input!C194)</f>
        <v/>
      </c>
      <c r="D193" s="297">
        <f>Input!F194</f>
        <v>12.57</v>
      </c>
      <c r="E193" s="298" t="str">
        <f>Input!G194</f>
        <v>0,41</v>
      </c>
      <c r="F193" s="4">
        <f>Input!D194</f>
        <v>1000</v>
      </c>
      <c r="G193" s="298">
        <f>Input!E194</f>
        <v>2100</v>
      </c>
      <c r="H193" s="298" t="str">
        <f t="shared" si="33"/>
        <v>1000-2100</v>
      </c>
      <c r="I193" s="298">
        <f t="shared" si="34"/>
        <v>1800</v>
      </c>
      <c r="J193" s="298">
        <f t="shared" si="35"/>
        <v>738</v>
      </c>
      <c r="K193" s="298">
        <f t="shared" si="36"/>
        <v>861</v>
      </c>
      <c r="L193" s="290" t="str">
        <f t="shared" si="49"/>
        <v/>
      </c>
      <c r="M193" s="290">
        <f t="shared" si="49"/>
        <v>491.99999999999994</v>
      </c>
      <c r="N193" s="290">
        <f t="shared" si="49"/>
        <v>615</v>
      </c>
      <c r="O193" s="290">
        <f t="shared" si="49"/>
        <v>738</v>
      </c>
      <c r="P193" s="290">
        <f t="shared" si="49"/>
        <v>861</v>
      </c>
      <c r="Q193" s="290" t="str">
        <f t="shared" si="49"/>
        <v/>
      </c>
      <c r="R193" s="298" t="str">
        <f>Input!I194</f>
        <v>878x1224x1346</v>
      </c>
      <c r="S193" s="298" t="str">
        <f>Input!J194</f>
        <v>1700</v>
      </c>
      <c r="T193" s="298" t="str">
        <f>Input!K194</f>
        <v>500</v>
      </c>
      <c r="U193" s="298" t="str">
        <f>Input!L194</f>
        <v>140</v>
      </c>
      <c r="V193" s="4" t="str">
        <f>IF(Input!$M194=1,"Spec.","")&amp;IF(Input!$O194=1, "00","")&amp;IF(Input!$P194=1, "/0","")&amp;IF(Input!$Q194=1, "/1","")&amp;IF(Input!$R194=1, "/2","")&amp;IF(Input!$S194=1, "/3","")&amp;IF(Input!$T194=1, "/4","")&amp;IF(Input!$U194=1, "/5","")</f>
        <v>00</v>
      </c>
      <c r="W193" s="4" t="str">
        <f>IF(Input!$V194=1,"Spec.","")&amp;IF(Input!$W194=1, "/21","")&amp;IF(Input!$X194=1, "/18","")&amp;IF(Input!$Y194=1, "/16","")&amp;IF(Input!$Z194=1, "/14","")&amp;IF(Input!$AA194=1, "/11,5","")&amp;IF(Input!$AB194=1, "/10","")&amp;IF(Input!$AB194=1,"/7,5","")</f>
        <v>/21/18/14</v>
      </c>
      <c r="X193" s="291" t="str">
        <f t="shared" si="37"/>
        <v>00</v>
      </c>
      <c r="Y193" s="4" t="str">
        <f t="shared" si="38"/>
        <v>21/18/14</v>
      </c>
      <c r="Z193" s="4" t="str">
        <f>IF(Input!$M194=1,"Special match","")&amp;IF(Input!$N194=1, "/Without","")&amp;IF(Input!$O194=1, "/SAE-00","")&amp;IF(Input!$P194=1, "/SAE-0","")&amp;IF(Input!$Q194=1, "/SAE-1","")&amp;IF(Input!$R194=1, "/SAE-2","")&amp;IF(Input!$S194=1, "/SAE-3","")&amp;IF(Input!$T194=1, "/SAE-4","")&amp;IF(Input!$U194=1, "/SAE-5","")</f>
        <v>/Without/SAE-00</v>
      </c>
      <c r="AA193" s="4" t="str">
        <f>IF(Input!$V194=1,"Special match","")&amp;IF(Input!$W194=1, "/21 ","")&amp;IF(Input!$X194=1, "/18 ","")&amp;IF(Input!$Y194=1, "/16 ","")&amp;IF(Input!$Z194=1, "/14 ","")&amp;IF(Input!$AA194=1, "/11,5 ","")&amp;IF(Input!$AB194=1, "/10 ","")&amp;IF(Input!$AB194=1, "/7,5","")</f>
        <v xml:space="preserve">/21 /18 /14 </v>
      </c>
      <c r="AB193" s="4" t="str">
        <f>IF(Input!$AD194=1,"Rubber wheel coupling","")&amp;IF(Input!$AE194=1, "/Rubber block drive, with alu. ring","")&amp;IF(Input!$AF194=1, "/(High) flexible coupling","")</f>
        <v>/Rubber block drive, with alu. ring/(High) flexible coupling</v>
      </c>
      <c r="AC193" s="4" t="str">
        <f>IF(Input!$AG194=1,"Mechanical-joint clutch","")&amp;IF(Input!$AH194=1, "/ Mechanical","")&amp;IF(Input!$AI194=1, "/ Electrical","")&amp;IF(Input!$AJ194=1, "/ Pneumatical","")</f>
        <v>/ Mechanical</v>
      </c>
      <c r="AD193" s="291" t="str">
        <f t="shared" si="39"/>
        <v>Without/SAE-00</v>
      </c>
      <c r="AE193" s="4" t="str">
        <f t="shared" si="40"/>
        <v>21 /18 /14  inch</v>
      </c>
      <c r="AF193" s="4" t="str">
        <f t="shared" si="41"/>
        <v>Rubber block drive, with alu. ring/(High) flexible coupling</v>
      </c>
      <c r="AG193" s="4" t="str">
        <f t="shared" si="42"/>
        <v xml:space="preserve"> Mechanical</v>
      </c>
      <c r="AH193" s="4" t="str">
        <f>IF(Input!AK194=1,"Available","Not available")</f>
        <v>Not available</v>
      </c>
      <c r="AI193" s="4" t="str">
        <f>IF(Input!AL194="","",Input!AL194)</f>
        <v/>
      </c>
    </row>
    <row r="194" spans="1:35" x14ac:dyDescent="0.25">
      <c r="A194" s="4" t="str">
        <f>VLOOKUP(Input!A195, Variabelen!$A$2:$B$7,2,FALSE)</f>
        <v>MEDIUM/HEAVY DUTY GEARBOX</v>
      </c>
      <c r="B194" s="284" t="str">
        <f>Input!B195</f>
        <v>HCT600A/1</v>
      </c>
      <c r="C194" s="4" t="str">
        <f>IF(Input!C195="","",Input!C195)</f>
        <v/>
      </c>
      <c r="D194" s="297">
        <f>Input!F195</f>
        <v>14.44</v>
      </c>
      <c r="E194" s="298" t="str">
        <f>Input!G195</f>
        <v>0,32</v>
      </c>
      <c r="F194" s="4">
        <f>Input!D195</f>
        <v>1000</v>
      </c>
      <c r="G194" s="298">
        <f>Input!E195</f>
        <v>2100</v>
      </c>
      <c r="H194" s="298" t="str">
        <f t="shared" si="33"/>
        <v>1000-2100</v>
      </c>
      <c r="I194" s="298">
        <f t="shared" si="34"/>
        <v>1800</v>
      </c>
      <c r="J194" s="298">
        <f t="shared" si="35"/>
        <v>576</v>
      </c>
      <c r="K194" s="298">
        <f t="shared" si="36"/>
        <v>672</v>
      </c>
      <c r="L194" s="290" t="str">
        <f t="shared" si="49"/>
        <v/>
      </c>
      <c r="M194" s="290">
        <f t="shared" si="49"/>
        <v>384</v>
      </c>
      <c r="N194" s="290">
        <f t="shared" si="49"/>
        <v>480</v>
      </c>
      <c r="O194" s="290">
        <f t="shared" si="49"/>
        <v>576</v>
      </c>
      <c r="P194" s="290">
        <f t="shared" si="49"/>
        <v>672</v>
      </c>
      <c r="Q194" s="290" t="str">
        <f t="shared" si="49"/>
        <v/>
      </c>
      <c r="R194" s="298" t="str">
        <f>Input!I195</f>
        <v>878x1224x1346</v>
      </c>
      <c r="S194" s="298" t="str">
        <f>Input!J195</f>
        <v>1700</v>
      </c>
      <c r="T194" s="298" t="str">
        <f>Input!K195</f>
        <v>500</v>
      </c>
      <c r="U194" s="298" t="str">
        <f>Input!L195</f>
        <v>140</v>
      </c>
      <c r="V194" s="4" t="str">
        <f>IF(Input!$M195=1,"Spec.","")&amp;IF(Input!$O195=1, "00","")&amp;IF(Input!$P195=1, "/0","")&amp;IF(Input!$Q195=1, "/1","")&amp;IF(Input!$R195=1, "/2","")&amp;IF(Input!$S195=1, "/3","")&amp;IF(Input!$T195=1, "/4","")&amp;IF(Input!$U195=1, "/5","")</f>
        <v>00</v>
      </c>
      <c r="W194" s="4" t="str">
        <f>IF(Input!$V195=1,"Spec.","")&amp;IF(Input!$W195=1, "/21","")&amp;IF(Input!$X195=1, "/18","")&amp;IF(Input!$Y195=1, "/16","")&amp;IF(Input!$Z195=1, "/14","")&amp;IF(Input!$AA195=1, "/11,5","")&amp;IF(Input!$AB195=1, "/10","")&amp;IF(Input!$AB195=1,"/7,5","")</f>
        <v>/21/18/14</v>
      </c>
      <c r="X194" s="291" t="str">
        <f t="shared" si="37"/>
        <v>00</v>
      </c>
      <c r="Y194" s="4" t="str">
        <f t="shared" si="38"/>
        <v>21/18/14</v>
      </c>
      <c r="Z194" s="4" t="str">
        <f>IF(Input!$M195=1,"Special match","")&amp;IF(Input!$N195=1, "/Without","")&amp;IF(Input!$O195=1, "/SAE-00","")&amp;IF(Input!$P195=1, "/SAE-0","")&amp;IF(Input!$Q195=1, "/SAE-1","")&amp;IF(Input!$R195=1, "/SAE-2","")&amp;IF(Input!$S195=1, "/SAE-3","")&amp;IF(Input!$T195=1, "/SAE-4","")&amp;IF(Input!$U195=1, "/SAE-5","")</f>
        <v>/Without/SAE-00</v>
      </c>
      <c r="AA194" s="4" t="str">
        <f>IF(Input!$V195=1,"Special match","")&amp;IF(Input!$W195=1, "/21 ","")&amp;IF(Input!$X195=1, "/18 ","")&amp;IF(Input!$Y195=1, "/16 ","")&amp;IF(Input!$Z195=1, "/14 ","")&amp;IF(Input!$AA195=1, "/11,5 ","")&amp;IF(Input!$AB195=1, "/10 ","")&amp;IF(Input!$AB195=1, "/7,5","")</f>
        <v xml:space="preserve">/21 /18 /14 </v>
      </c>
      <c r="AB194" s="4" t="str">
        <f>IF(Input!$AD195=1,"Rubber wheel coupling","")&amp;IF(Input!$AE195=1, "/Rubber block drive, with alu. ring","")&amp;IF(Input!$AF195=1, "/(High) flexible coupling","")</f>
        <v>/Rubber block drive, with alu. ring/(High) flexible coupling</v>
      </c>
      <c r="AC194" s="4" t="str">
        <f>IF(Input!$AG195=1,"Mechanical-joint clutch","")&amp;IF(Input!$AH195=1, "/ Mechanical","")&amp;IF(Input!$AI195=1, "/ Electrical","")&amp;IF(Input!$AJ195=1, "/ Pneumatical","")</f>
        <v>/ Mechanical</v>
      </c>
      <c r="AD194" s="291" t="str">
        <f t="shared" si="39"/>
        <v>Without/SAE-00</v>
      </c>
      <c r="AE194" s="4" t="str">
        <f t="shared" si="40"/>
        <v>21 /18 /14  inch</v>
      </c>
      <c r="AF194" s="4" t="str">
        <f t="shared" si="41"/>
        <v>Rubber block drive, with alu. ring/(High) flexible coupling</v>
      </c>
      <c r="AG194" s="4" t="str">
        <f t="shared" si="42"/>
        <v xml:space="preserve"> Mechanical</v>
      </c>
      <c r="AH194" s="4" t="str">
        <f>IF(Input!AK195=1,"Available","Not available")</f>
        <v>Not available</v>
      </c>
      <c r="AI194" s="4" t="str">
        <f>IF(Input!AL195="","",Input!AL195)</f>
        <v/>
      </c>
    </row>
    <row r="195" spans="1:35" x14ac:dyDescent="0.25">
      <c r="A195" s="4" t="str">
        <f>VLOOKUP(Input!A196, Variabelen!$A$2:$B$7,2,FALSE)</f>
        <v>MEDIUM/HEAVY DUTY GEARBOX</v>
      </c>
      <c r="B195" s="284" t="str">
        <f>Input!B196</f>
        <v>HCT600A/1</v>
      </c>
      <c r="C195" s="4" t="str">
        <f>IF(Input!C196="","",Input!C196)</f>
        <v/>
      </c>
      <c r="D195" s="297">
        <f>Input!F196</f>
        <v>15.91</v>
      </c>
      <c r="E195" s="298" t="str">
        <f>Input!G196</f>
        <v>0,255</v>
      </c>
      <c r="F195" s="4">
        <f>Input!D196</f>
        <v>1000</v>
      </c>
      <c r="G195" s="298">
        <f>Input!E196</f>
        <v>2100</v>
      </c>
      <c r="H195" s="298" t="str">
        <f t="shared" ref="H195:H258" si="50">F195&amp;"-"&amp;G195</f>
        <v>1000-2100</v>
      </c>
      <c r="I195" s="298">
        <f t="shared" ref="I195:I258" si="51">IF(AND(F195&lt;=1800,G195&gt;=1800),1800,1000)</f>
        <v>1800</v>
      </c>
      <c r="J195" s="298">
        <f t="shared" ref="J195:J258" si="52">E195*I195</f>
        <v>459</v>
      </c>
      <c r="K195" s="298">
        <f t="shared" ref="K195:K258" si="53">E195*G195</f>
        <v>535.5</v>
      </c>
      <c r="L195" s="290" t="str">
        <f t="shared" si="49"/>
        <v/>
      </c>
      <c r="M195" s="290">
        <f t="shared" si="49"/>
        <v>306</v>
      </c>
      <c r="N195" s="290">
        <f t="shared" si="49"/>
        <v>382.5</v>
      </c>
      <c r="O195" s="290">
        <f t="shared" si="49"/>
        <v>459</v>
      </c>
      <c r="P195" s="290">
        <f t="shared" si="49"/>
        <v>535.5</v>
      </c>
      <c r="Q195" s="290" t="str">
        <f t="shared" si="49"/>
        <v/>
      </c>
      <c r="R195" s="298" t="str">
        <f>Input!I196</f>
        <v>878x1224x1346</v>
      </c>
      <c r="S195" s="298" t="str">
        <f>Input!J196</f>
        <v>1700</v>
      </c>
      <c r="T195" s="298" t="str">
        <f>Input!K196</f>
        <v>500</v>
      </c>
      <c r="U195" s="298" t="str">
        <f>Input!L196</f>
        <v>140</v>
      </c>
      <c r="V195" s="4" t="str">
        <f>IF(Input!$M196=1,"Spec.","")&amp;IF(Input!$O196=1, "00","")&amp;IF(Input!$P196=1, "/0","")&amp;IF(Input!$Q196=1, "/1","")&amp;IF(Input!$R196=1, "/2","")&amp;IF(Input!$S196=1, "/3","")&amp;IF(Input!$T196=1, "/4","")&amp;IF(Input!$U196=1, "/5","")</f>
        <v>00</v>
      </c>
      <c r="W195" s="4" t="str">
        <f>IF(Input!$V196=1,"Spec.","")&amp;IF(Input!$W196=1, "/21","")&amp;IF(Input!$X196=1, "/18","")&amp;IF(Input!$Y196=1, "/16","")&amp;IF(Input!$Z196=1, "/14","")&amp;IF(Input!$AA196=1, "/11,5","")&amp;IF(Input!$AB196=1, "/10","")&amp;IF(Input!$AB196=1,"/7,5","")</f>
        <v>/21/18/14</v>
      </c>
      <c r="X195" s="291" t="str">
        <f t="shared" ref="X195:X258" si="54">SUBSTITUTE($V195,"/","",1)</f>
        <v>00</v>
      </c>
      <c r="Y195" s="4" t="str">
        <f t="shared" ref="Y195:Y258" si="55">SUBSTITUTE($W195,"/","",1)</f>
        <v>21/18/14</v>
      </c>
      <c r="Z195" s="4" t="str">
        <f>IF(Input!$M196=1,"Special match","")&amp;IF(Input!$N196=1, "/Without","")&amp;IF(Input!$O196=1, "/SAE-00","")&amp;IF(Input!$P196=1, "/SAE-0","")&amp;IF(Input!$Q196=1, "/SAE-1","")&amp;IF(Input!$R196=1, "/SAE-2","")&amp;IF(Input!$S196=1, "/SAE-3","")&amp;IF(Input!$T196=1, "/SAE-4","")&amp;IF(Input!$U196=1, "/SAE-5","")</f>
        <v>/Without/SAE-00</v>
      </c>
      <c r="AA195" s="4" t="str">
        <f>IF(Input!$V196=1,"Special match","")&amp;IF(Input!$W196=1, "/21 ","")&amp;IF(Input!$X196=1, "/18 ","")&amp;IF(Input!$Y196=1, "/16 ","")&amp;IF(Input!$Z196=1, "/14 ","")&amp;IF(Input!$AA196=1, "/11,5 ","")&amp;IF(Input!$AB196=1, "/10 ","")&amp;IF(Input!$AB196=1, "/7,5","")</f>
        <v xml:space="preserve">/21 /18 /14 </v>
      </c>
      <c r="AB195" s="4" t="str">
        <f>IF(Input!$AD196=1,"Rubber wheel coupling","")&amp;IF(Input!$AE196=1, "/Rubber block drive, with alu. ring","")&amp;IF(Input!$AF196=1, "/(High) flexible coupling","")</f>
        <v>/Rubber block drive, with alu. ring/(High) flexible coupling</v>
      </c>
      <c r="AC195" s="4" t="str">
        <f>IF(Input!$AG196=1,"Mechanical-joint clutch","")&amp;IF(Input!$AH196=1, "/ Mechanical","")&amp;IF(Input!$AI196=1, "/ Electrical","")&amp;IF(Input!$AJ196=1, "/ Pneumatical","")</f>
        <v>/ Mechanical</v>
      </c>
      <c r="AD195" s="291" t="str">
        <f t="shared" ref="AD195:AD258" si="56">SUBSTITUTE($Z195,"/","",1)</f>
        <v>Without/SAE-00</v>
      </c>
      <c r="AE195" s="4" t="str">
        <f t="shared" ref="AE195:AE258" si="57">SUBSTITUTE($AA195,"/","",1)&amp;" inch"</f>
        <v>21 /18 /14  inch</v>
      </c>
      <c r="AF195" s="4" t="str">
        <f t="shared" ref="AF195:AF258" si="58">SUBSTITUTE($AB195,"/","",1)</f>
        <v>Rubber block drive, with alu. ring/(High) flexible coupling</v>
      </c>
      <c r="AG195" s="4" t="str">
        <f t="shared" ref="AG195:AG258" si="59">SUBSTITUTE($AC195,"/","",1)</f>
        <v xml:space="preserve"> Mechanical</v>
      </c>
      <c r="AH195" s="4" t="str">
        <f>IF(Input!AK196=1,"Available","Not available")</f>
        <v>Not available</v>
      </c>
      <c r="AI195" s="4" t="str">
        <f>IF(Input!AL196="","",Input!AL196)</f>
        <v/>
      </c>
    </row>
    <row r="196" spans="1:35" x14ac:dyDescent="0.25">
      <c r="A196" s="4" t="str">
        <f>VLOOKUP(Input!A197, Variabelen!$A$2:$B$7,2,FALSE)</f>
        <v>MEDIUM/HEAVY DUTY GEARBOX</v>
      </c>
      <c r="B196" s="284" t="str">
        <f>Input!B197</f>
        <v>HCD800</v>
      </c>
      <c r="C196" s="4" t="str">
        <f>IF(Input!C197="","",Input!C197)</f>
        <v/>
      </c>
      <c r="D196" s="297">
        <f>Input!F197</f>
        <v>3.4289999999999998</v>
      </c>
      <c r="E196" s="298" t="str">
        <f>Input!G197</f>
        <v>0,85</v>
      </c>
      <c r="F196" s="4">
        <f>Input!D197</f>
        <v>1000</v>
      </c>
      <c r="G196" s="298">
        <f>Input!E197</f>
        <v>1800</v>
      </c>
      <c r="H196" s="298" t="str">
        <f t="shared" si="50"/>
        <v>1000-1800</v>
      </c>
      <c r="I196" s="298">
        <f t="shared" si="51"/>
        <v>1800</v>
      </c>
      <c r="J196" s="298">
        <f t="shared" si="52"/>
        <v>1530</v>
      </c>
      <c r="K196" s="298">
        <f t="shared" si="53"/>
        <v>1530</v>
      </c>
      <c r="L196" s="290" t="str">
        <f t="shared" si="49"/>
        <v/>
      </c>
      <c r="M196" s="290">
        <f t="shared" si="49"/>
        <v>1020</v>
      </c>
      <c r="N196" s="290">
        <f t="shared" si="49"/>
        <v>1275</v>
      </c>
      <c r="O196" s="290">
        <f t="shared" si="49"/>
        <v>1530</v>
      </c>
      <c r="P196" s="290" t="str">
        <f t="shared" si="49"/>
        <v/>
      </c>
      <c r="Q196" s="290" t="str">
        <f t="shared" si="49"/>
        <v/>
      </c>
      <c r="R196" s="298" t="str">
        <f>Input!I197</f>
        <v>1056x1280x1341</v>
      </c>
      <c r="S196" s="298" t="str">
        <f>Input!J197</f>
        <v>2200</v>
      </c>
      <c r="T196" s="298" t="str">
        <f>Input!K197</f>
        <v>450</v>
      </c>
      <c r="U196" s="298" t="str">
        <f>Input!L197</f>
        <v>110</v>
      </c>
      <c r="V196" s="4" t="str">
        <f>IF(Input!$M197=1,"Spec.","")&amp;IF(Input!$O197=1, "00","")&amp;IF(Input!$P197=1, "/0","")&amp;IF(Input!$Q197=1, "/1","")&amp;IF(Input!$R197=1, "/2","")&amp;IF(Input!$S197=1, "/3","")&amp;IF(Input!$T197=1, "/4","")&amp;IF(Input!$U197=1, "/5","")</f>
        <v>00</v>
      </c>
      <c r="W196" s="4" t="str">
        <f>IF(Input!$V197=1,"Spec.","")&amp;IF(Input!$W197=1, "/21","")&amp;IF(Input!$X197=1, "/18","")&amp;IF(Input!$Y197=1, "/16","")&amp;IF(Input!$Z197=1, "/14","")&amp;IF(Input!$AA197=1, "/11,5","")&amp;IF(Input!$AB197=1, "/10","")&amp;IF(Input!$AB197=1,"/7,5","")</f>
        <v>/21/18</v>
      </c>
      <c r="X196" s="291" t="str">
        <f t="shared" si="54"/>
        <v>00</v>
      </c>
      <c r="Y196" s="4" t="str">
        <f t="shared" si="55"/>
        <v>21/18</v>
      </c>
      <c r="Z196" s="4" t="str">
        <f>IF(Input!$M197=1,"Special match","")&amp;IF(Input!$N197=1, "/Without","")&amp;IF(Input!$O197=1, "/SAE-00","")&amp;IF(Input!$P197=1, "/SAE-0","")&amp;IF(Input!$Q197=1, "/SAE-1","")&amp;IF(Input!$R197=1, "/SAE-2","")&amp;IF(Input!$S197=1, "/SAE-3","")&amp;IF(Input!$T197=1, "/SAE-4","")&amp;IF(Input!$U197=1, "/SAE-5","")</f>
        <v>/Without/SAE-00</v>
      </c>
      <c r="AA196" s="4" t="str">
        <f>IF(Input!$V197=1,"Special match","")&amp;IF(Input!$W197=1, "/21 ","")&amp;IF(Input!$X197=1, "/18 ","")&amp;IF(Input!$Y197=1, "/16 ","")&amp;IF(Input!$Z197=1, "/14 ","")&amp;IF(Input!$AA197=1, "/11,5 ","")&amp;IF(Input!$AB197=1, "/10 ","")&amp;IF(Input!$AB197=1, "/7,5","")</f>
        <v xml:space="preserve">/21 /18 </v>
      </c>
      <c r="AB196" s="4" t="str">
        <f>IF(Input!$AD197=1,"Rubber wheel coupling","")&amp;IF(Input!$AE197=1, "/Rubber block drive, with alu. ring","")&amp;IF(Input!$AF197=1, "/(High) flexible coupling","")</f>
        <v>/Rubber block drive, with alu. ring</v>
      </c>
      <c r="AC196" s="4" t="str">
        <f>IF(Input!$AG197=1,"Mechanical-joint clutch","")&amp;IF(Input!$AH197=1, "/ Mechanical","")&amp;IF(Input!$AI197=1, "/ Electrical","")&amp;IF(Input!$AJ197=1, "/ Pneumatical","")</f>
        <v>/ Mechanical</v>
      </c>
      <c r="AD196" s="291" t="str">
        <f t="shared" si="56"/>
        <v>Without/SAE-00</v>
      </c>
      <c r="AE196" s="4" t="str">
        <f t="shared" si="57"/>
        <v>21 /18  inch</v>
      </c>
      <c r="AF196" s="4" t="str">
        <f t="shared" si="58"/>
        <v>Rubber block drive, with alu. ring</v>
      </c>
      <c r="AG196" s="4" t="str">
        <f t="shared" si="59"/>
        <v xml:space="preserve"> Mechanical</v>
      </c>
      <c r="AH196" s="4" t="str">
        <f>IF(Input!AK197=1,"Available","Not available")</f>
        <v>Not available</v>
      </c>
      <c r="AI196" s="4" t="str">
        <f>IF(Input!AL197="","",Input!AL197)</f>
        <v/>
      </c>
    </row>
    <row r="197" spans="1:35" x14ac:dyDescent="0.25">
      <c r="A197" s="4" t="str">
        <f>VLOOKUP(Input!A198, Variabelen!$A$2:$B$7,2,FALSE)</f>
        <v>MEDIUM/HEAVY DUTY GEARBOX</v>
      </c>
      <c r="B197" s="284" t="str">
        <f>Input!B198</f>
        <v>HCD800</v>
      </c>
      <c r="C197" s="4" t="str">
        <f>IF(Input!C198="","",Input!C198)</f>
        <v/>
      </c>
      <c r="D197" s="297">
        <f>Input!F198</f>
        <v>3.96</v>
      </c>
      <c r="E197" s="298" t="str">
        <f>Input!G198</f>
        <v>0,85</v>
      </c>
      <c r="F197" s="4">
        <f>Input!D198</f>
        <v>1000</v>
      </c>
      <c r="G197" s="298">
        <f>Input!E198</f>
        <v>1800</v>
      </c>
      <c r="H197" s="298" t="str">
        <f t="shared" si="50"/>
        <v>1000-1800</v>
      </c>
      <c r="I197" s="298">
        <f t="shared" si="51"/>
        <v>1800</v>
      </c>
      <c r="J197" s="298">
        <f t="shared" si="52"/>
        <v>1530</v>
      </c>
      <c r="K197" s="298">
        <f t="shared" si="53"/>
        <v>1530</v>
      </c>
      <c r="L197" s="290" t="str">
        <f t="shared" si="49"/>
        <v/>
      </c>
      <c r="M197" s="290">
        <f t="shared" si="49"/>
        <v>1020</v>
      </c>
      <c r="N197" s="290">
        <f t="shared" si="49"/>
        <v>1275</v>
      </c>
      <c r="O197" s="290">
        <f t="shared" si="49"/>
        <v>1530</v>
      </c>
      <c r="P197" s="290" t="str">
        <f t="shared" si="49"/>
        <v/>
      </c>
      <c r="Q197" s="290" t="str">
        <f t="shared" si="49"/>
        <v/>
      </c>
      <c r="R197" s="298" t="str">
        <f>Input!I198</f>
        <v>1056x1280x1341</v>
      </c>
      <c r="S197" s="298" t="str">
        <f>Input!J198</f>
        <v>2200</v>
      </c>
      <c r="T197" s="298" t="str">
        <f>Input!K198</f>
        <v>450</v>
      </c>
      <c r="U197" s="298" t="str">
        <f>Input!L198</f>
        <v>110</v>
      </c>
      <c r="V197" s="4" t="str">
        <f>IF(Input!$M198=1,"Spec.","")&amp;IF(Input!$O198=1, "00","")&amp;IF(Input!$P198=1, "/0","")&amp;IF(Input!$Q198=1, "/1","")&amp;IF(Input!$R198=1, "/2","")&amp;IF(Input!$S198=1, "/3","")&amp;IF(Input!$T198=1, "/4","")&amp;IF(Input!$U198=1, "/5","")</f>
        <v>00</v>
      </c>
      <c r="W197" s="4" t="str">
        <f>IF(Input!$V198=1,"Spec.","")&amp;IF(Input!$W198=1, "/21","")&amp;IF(Input!$X198=1, "/18","")&amp;IF(Input!$Y198=1, "/16","")&amp;IF(Input!$Z198=1, "/14","")&amp;IF(Input!$AA198=1, "/11,5","")&amp;IF(Input!$AB198=1, "/10","")&amp;IF(Input!$AB198=1,"/7,5","")</f>
        <v>/21/18</v>
      </c>
      <c r="X197" s="291" t="str">
        <f t="shared" si="54"/>
        <v>00</v>
      </c>
      <c r="Y197" s="4" t="str">
        <f t="shared" si="55"/>
        <v>21/18</v>
      </c>
      <c r="Z197" s="4" t="str">
        <f>IF(Input!$M198=1,"Special match","")&amp;IF(Input!$N198=1, "/Without","")&amp;IF(Input!$O198=1, "/SAE-00","")&amp;IF(Input!$P198=1, "/SAE-0","")&amp;IF(Input!$Q198=1, "/SAE-1","")&amp;IF(Input!$R198=1, "/SAE-2","")&amp;IF(Input!$S198=1, "/SAE-3","")&amp;IF(Input!$T198=1, "/SAE-4","")&amp;IF(Input!$U198=1, "/SAE-5","")</f>
        <v>/Without/SAE-00</v>
      </c>
      <c r="AA197" s="4" t="str">
        <f>IF(Input!$V198=1,"Special match","")&amp;IF(Input!$W198=1, "/21 ","")&amp;IF(Input!$X198=1, "/18 ","")&amp;IF(Input!$Y198=1, "/16 ","")&amp;IF(Input!$Z198=1, "/14 ","")&amp;IF(Input!$AA198=1, "/11,5 ","")&amp;IF(Input!$AB198=1, "/10 ","")&amp;IF(Input!$AB198=1, "/7,5","")</f>
        <v xml:space="preserve">/21 /18 </v>
      </c>
      <c r="AB197" s="4" t="str">
        <f>IF(Input!$AD198=1,"Rubber wheel coupling","")&amp;IF(Input!$AE198=1, "/Rubber block drive, with alu. ring","")&amp;IF(Input!$AF198=1, "/(High) flexible coupling","")</f>
        <v>/Rubber block drive, with alu. ring</v>
      </c>
      <c r="AC197" s="4" t="str">
        <f>IF(Input!$AG198=1,"Mechanical-joint clutch","")&amp;IF(Input!$AH198=1, "/ Mechanical","")&amp;IF(Input!$AI198=1, "/ Electrical","")&amp;IF(Input!$AJ198=1, "/ Pneumatical","")</f>
        <v>/ Mechanical</v>
      </c>
      <c r="AD197" s="291" t="str">
        <f t="shared" si="56"/>
        <v>Without/SAE-00</v>
      </c>
      <c r="AE197" s="4" t="str">
        <f t="shared" si="57"/>
        <v>21 /18  inch</v>
      </c>
      <c r="AF197" s="4" t="str">
        <f t="shared" si="58"/>
        <v>Rubber block drive, with alu. ring</v>
      </c>
      <c r="AG197" s="4" t="str">
        <f t="shared" si="59"/>
        <v xml:space="preserve"> Mechanical</v>
      </c>
      <c r="AH197" s="4" t="str">
        <f>IF(Input!AK198=1,"Available","Not available")</f>
        <v>Not available</v>
      </c>
      <c r="AI197" s="4" t="str">
        <f>IF(Input!AL198="","",Input!AL198)</f>
        <v/>
      </c>
    </row>
    <row r="198" spans="1:35" x14ac:dyDescent="0.25">
      <c r="A198" s="4" t="str">
        <f>VLOOKUP(Input!A199, Variabelen!$A$2:$B$7,2,FALSE)</f>
        <v>MEDIUM/HEAVY DUTY GEARBOX</v>
      </c>
      <c r="B198" s="284" t="str">
        <f>Input!B199</f>
        <v>HCD800</v>
      </c>
      <c r="C198" s="4" t="str">
        <f>IF(Input!C199="","",Input!C199)</f>
        <v/>
      </c>
      <c r="D198" s="297">
        <f>Input!F199</f>
        <v>4.1669999999999998</v>
      </c>
      <c r="E198" s="298" t="str">
        <f>Input!G199</f>
        <v>0,85</v>
      </c>
      <c r="F198" s="4">
        <f>Input!D199</f>
        <v>1000</v>
      </c>
      <c r="G198" s="298">
        <f>Input!E199</f>
        <v>1800</v>
      </c>
      <c r="H198" s="298" t="str">
        <f t="shared" si="50"/>
        <v>1000-1800</v>
      </c>
      <c r="I198" s="298">
        <f t="shared" si="51"/>
        <v>1800</v>
      </c>
      <c r="J198" s="298">
        <f t="shared" si="52"/>
        <v>1530</v>
      </c>
      <c r="K198" s="298">
        <f t="shared" si="53"/>
        <v>1530</v>
      </c>
      <c r="L198" s="290" t="str">
        <f t="shared" si="49"/>
        <v/>
      </c>
      <c r="M198" s="290">
        <f t="shared" si="49"/>
        <v>1020</v>
      </c>
      <c r="N198" s="290">
        <f t="shared" si="49"/>
        <v>1275</v>
      </c>
      <c r="O198" s="290">
        <f t="shared" si="49"/>
        <v>1530</v>
      </c>
      <c r="P198" s="290" t="str">
        <f t="shared" si="49"/>
        <v/>
      </c>
      <c r="Q198" s="290" t="str">
        <f t="shared" si="49"/>
        <v/>
      </c>
      <c r="R198" s="298" t="str">
        <f>Input!I199</f>
        <v>1056x1280x1341</v>
      </c>
      <c r="S198" s="298" t="str">
        <f>Input!J199</f>
        <v>2200</v>
      </c>
      <c r="T198" s="298" t="str">
        <f>Input!K199</f>
        <v>450</v>
      </c>
      <c r="U198" s="298" t="str">
        <f>Input!L199</f>
        <v>110</v>
      </c>
      <c r="V198" s="4" t="str">
        <f>IF(Input!$M199=1,"Spec.","")&amp;IF(Input!$O199=1, "00","")&amp;IF(Input!$P199=1, "/0","")&amp;IF(Input!$Q199=1, "/1","")&amp;IF(Input!$R199=1, "/2","")&amp;IF(Input!$S199=1, "/3","")&amp;IF(Input!$T199=1, "/4","")&amp;IF(Input!$U199=1, "/5","")</f>
        <v>00</v>
      </c>
      <c r="W198" s="4" t="str">
        <f>IF(Input!$V199=1,"Spec.","")&amp;IF(Input!$W199=1, "/21","")&amp;IF(Input!$X199=1, "/18","")&amp;IF(Input!$Y199=1, "/16","")&amp;IF(Input!$Z199=1, "/14","")&amp;IF(Input!$AA199=1, "/11,5","")&amp;IF(Input!$AB199=1, "/10","")&amp;IF(Input!$AB199=1,"/7,5","")</f>
        <v>/21/18</v>
      </c>
      <c r="X198" s="291" t="str">
        <f t="shared" si="54"/>
        <v>00</v>
      </c>
      <c r="Y198" s="4" t="str">
        <f t="shared" si="55"/>
        <v>21/18</v>
      </c>
      <c r="Z198" s="4" t="str">
        <f>IF(Input!$M199=1,"Special match","")&amp;IF(Input!$N199=1, "/Without","")&amp;IF(Input!$O199=1, "/SAE-00","")&amp;IF(Input!$P199=1, "/SAE-0","")&amp;IF(Input!$Q199=1, "/SAE-1","")&amp;IF(Input!$R199=1, "/SAE-2","")&amp;IF(Input!$S199=1, "/SAE-3","")&amp;IF(Input!$T199=1, "/SAE-4","")&amp;IF(Input!$U199=1, "/SAE-5","")</f>
        <v>/Without/SAE-00</v>
      </c>
      <c r="AA198" s="4" t="str">
        <f>IF(Input!$V199=1,"Special match","")&amp;IF(Input!$W199=1, "/21 ","")&amp;IF(Input!$X199=1, "/18 ","")&amp;IF(Input!$Y199=1, "/16 ","")&amp;IF(Input!$Z199=1, "/14 ","")&amp;IF(Input!$AA199=1, "/11,5 ","")&amp;IF(Input!$AB199=1, "/10 ","")&amp;IF(Input!$AB199=1, "/7,5","")</f>
        <v xml:space="preserve">/21 /18 </v>
      </c>
      <c r="AB198" s="4" t="str">
        <f>IF(Input!$AD199=1,"Rubber wheel coupling","")&amp;IF(Input!$AE199=1, "/Rubber block drive, with alu. ring","")&amp;IF(Input!$AF199=1, "/(High) flexible coupling","")</f>
        <v>/Rubber block drive, with alu. ring</v>
      </c>
      <c r="AC198" s="4" t="str">
        <f>IF(Input!$AG199=1,"Mechanical-joint clutch","")&amp;IF(Input!$AH199=1, "/ Mechanical","")&amp;IF(Input!$AI199=1, "/ Electrical","")&amp;IF(Input!$AJ199=1, "/ Pneumatical","")</f>
        <v>/ Mechanical</v>
      </c>
      <c r="AD198" s="291" t="str">
        <f t="shared" si="56"/>
        <v>Without/SAE-00</v>
      </c>
      <c r="AE198" s="4" t="str">
        <f t="shared" si="57"/>
        <v>21 /18  inch</v>
      </c>
      <c r="AF198" s="4" t="str">
        <f t="shared" si="58"/>
        <v>Rubber block drive, with alu. ring</v>
      </c>
      <c r="AG198" s="4" t="str">
        <f t="shared" si="59"/>
        <v xml:space="preserve"> Mechanical</v>
      </c>
      <c r="AH198" s="4" t="str">
        <f>IF(Input!AK199=1,"Available","Not available")</f>
        <v>Not available</v>
      </c>
      <c r="AI198" s="4" t="str">
        <f>IF(Input!AL199="","",Input!AL199)</f>
        <v/>
      </c>
    </row>
    <row r="199" spans="1:35" x14ac:dyDescent="0.25">
      <c r="A199" s="4" t="str">
        <f>VLOOKUP(Input!A200, Variabelen!$A$2:$B$7,2,FALSE)</f>
        <v>MEDIUM/HEAVY DUTY GEARBOX</v>
      </c>
      <c r="B199" s="284" t="str">
        <f>Input!B200</f>
        <v>HCD800</v>
      </c>
      <c r="C199" s="4" t="str">
        <f>IF(Input!C200="","",Input!C200)</f>
        <v/>
      </c>
      <c r="D199" s="297">
        <f>Input!F200</f>
        <v>4.391</v>
      </c>
      <c r="E199" s="298" t="str">
        <f>Input!G200</f>
        <v>0,85</v>
      </c>
      <c r="F199" s="4">
        <f>Input!D200</f>
        <v>1000</v>
      </c>
      <c r="G199" s="298">
        <f>Input!E200</f>
        <v>1800</v>
      </c>
      <c r="H199" s="298" t="str">
        <f t="shared" si="50"/>
        <v>1000-1800</v>
      </c>
      <c r="I199" s="298">
        <f t="shared" si="51"/>
        <v>1800</v>
      </c>
      <c r="J199" s="298">
        <f t="shared" si="52"/>
        <v>1530</v>
      </c>
      <c r="K199" s="298">
        <f t="shared" si="53"/>
        <v>1530</v>
      </c>
      <c r="L199" s="290" t="str">
        <f t="shared" si="49"/>
        <v/>
      </c>
      <c r="M199" s="290">
        <f t="shared" si="49"/>
        <v>1020</v>
      </c>
      <c r="N199" s="290">
        <f t="shared" si="49"/>
        <v>1275</v>
      </c>
      <c r="O199" s="290">
        <f t="shared" si="49"/>
        <v>1530</v>
      </c>
      <c r="P199" s="290" t="str">
        <f t="shared" si="49"/>
        <v/>
      </c>
      <c r="Q199" s="290" t="str">
        <f t="shared" si="49"/>
        <v/>
      </c>
      <c r="R199" s="298" t="str">
        <f>Input!I200</f>
        <v>1056x1280x1341</v>
      </c>
      <c r="S199" s="298" t="str">
        <f>Input!J200</f>
        <v>2200</v>
      </c>
      <c r="T199" s="298" t="str">
        <f>Input!K200</f>
        <v>450</v>
      </c>
      <c r="U199" s="298" t="str">
        <f>Input!L200</f>
        <v>110</v>
      </c>
      <c r="V199" s="4" t="str">
        <f>IF(Input!$M200=1,"Spec.","")&amp;IF(Input!$O200=1, "00","")&amp;IF(Input!$P200=1, "/0","")&amp;IF(Input!$Q200=1, "/1","")&amp;IF(Input!$R200=1, "/2","")&amp;IF(Input!$S200=1, "/3","")&amp;IF(Input!$T200=1, "/4","")&amp;IF(Input!$U200=1, "/5","")</f>
        <v>00</v>
      </c>
      <c r="W199" s="4" t="str">
        <f>IF(Input!$V200=1,"Spec.","")&amp;IF(Input!$W200=1, "/21","")&amp;IF(Input!$X200=1, "/18","")&amp;IF(Input!$Y200=1, "/16","")&amp;IF(Input!$Z200=1, "/14","")&amp;IF(Input!$AA200=1, "/11,5","")&amp;IF(Input!$AB200=1, "/10","")&amp;IF(Input!$AB200=1,"/7,5","")</f>
        <v>/21/18</v>
      </c>
      <c r="X199" s="291" t="str">
        <f t="shared" si="54"/>
        <v>00</v>
      </c>
      <c r="Y199" s="4" t="str">
        <f t="shared" si="55"/>
        <v>21/18</v>
      </c>
      <c r="Z199" s="4" t="str">
        <f>IF(Input!$M200=1,"Special match","")&amp;IF(Input!$N200=1, "/Without","")&amp;IF(Input!$O200=1, "/SAE-00","")&amp;IF(Input!$P200=1, "/SAE-0","")&amp;IF(Input!$Q200=1, "/SAE-1","")&amp;IF(Input!$R200=1, "/SAE-2","")&amp;IF(Input!$S200=1, "/SAE-3","")&amp;IF(Input!$T200=1, "/SAE-4","")&amp;IF(Input!$U200=1, "/SAE-5","")</f>
        <v>/Without/SAE-00</v>
      </c>
      <c r="AA199" s="4" t="str">
        <f>IF(Input!$V200=1,"Special match","")&amp;IF(Input!$W200=1, "/21 ","")&amp;IF(Input!$X200=1, "/18 ","")&amp;IF(Input!$Y200=1, "/16 ","")&amp;IF(Input!$Z200=1, "/14 ","")&amp;IF(Input!$AA200=1, "/11,5 ","")&amp;IF(Input!$AB200=1, "/10 ","")&amp;IF(Input!$AB200=1, "/7,5","")</f>
        <v xml:space="preserve">/21 /18 </v>
      </c>
      <c r="AB199" s="4" t="str">
        <f>IF(Input!$AD200=1,"Rubber wheel coupling","")&amp;IF(Input!$AE200=1, "/Rubber block drive, with alu. ring","")&amp;IF(Input!$AF200=1, "/(High) flexible coupling","")</f>
        <v>/Rubber block drive, with alu. ring</v>
      </c>
      <c r="AC199" s="4" t="str">
        <f>IF(Input!$AG200=1,"Mechanical-joint clutch","")&amp;IF(Input!$AH200=1, "/ Mechanical","")&amp;IF(Input!$AI200=1, "/ Electrical","")&amp;IF(Input!$AJ200=1, "/ Pneumatical","")</f>
        <v>/ Mechanical</v>
      </c>
      <c r="AD199" s="291" t="str">
        <f t="shared" si="56"/>
        <v>Without/SAE-00</v>
      </c>
      <c r="AE199" s="4" t="str">
        <f t="shared" si="57"/>
        <v>21 /18  inch</v>
      </c>
      <c r="AF199" s="4" t="str">
        <f t="shared" si="58"/>
        <v>Rubber block drive, with alu. ring</v>
      </c>
      <c r="AG199" s="4" t="str">
        <f t="shared" si="59"/>
        <v xml:space="preserve"> Mechanical</v>
      </c>
      <c r="AH199" s="4" t="str">
        <f>IF(Input!AK200=1,"Available","Not available")</f>
        <v>Not available</v>
      </c>
      <c r="AI199" s="4" t="str">
        <f>IF(Input!AL200="","",Input!AL200)</f>
        <v/>
      </c>
    </row>
    <row r="200" spans="1:35" x14ac:dyDescent="0.25">
      <c r="A200" s="4" t="str">
        <f>VLOOKUP(Input!A201, Variabelen!$A$2:$B$7,2,FALSE)</f>
        <v>MEDIUM/HEAVY DUTY GEARBOX</v>
      </c>
      <c r="B200" s="284" t="str">
        <f>Input!B201</f>
        <v>HCD800</v>
      </c>
      <c r="C200" s="4" t="str">
        <f>IF(Input!C201="","",Input!C201)</f>
        <v/>
      </c>
      <c r="D200" s="297">
        <f>Input!F201</f>
        <v>4.9050000000000002</v>
      </c>
      <c r="E200" s="298" t="str">
        <f>Input!G201</f>
        <v>0,80</v>
      </c>
      <c r="F200" s="4">
        <f>Input!D201</f>
        <v>1000</v>
      </c>
      <c r="G200" s="298">
        <f>Input!E201</f>
        <v>1800</v>
      </c>
      <c r="H200" s="298" t="str">
        <f t="shared" si="50"/>
        <v>1000-1800</v>
      </c>
      <c r="I200" s="298">
        <f t="shared" si="51"/>
        <v>1800</v>
      </c>
      <c r="J200" s="298">
        <f t="shared" si="52"/>
        <v>1440</v>
      </c>
      <c r="K200" s="298">
        <f t="shared" si="53"/>
        <v>1440</v>
      </c>
      <c r="L200" s="290" t="str">
        <f t="shared" si="49"/>
        <v/>
      </c>
      <c r="M200" s="290">
        <f t="shared" si="49"/>
        <v>960</v>
      </c>
      <c r="N200" s="290">
        <f t="shared" si="49"/>
        <v>1200</v>
      </c>
      <c r="O200" s="290">
        <f t="shared" si="49"/>
        <v>1440</v>
      </c>
      <c r="P200" s="290" t="str">
        <f t="shared" si="49"/>
        <v/>
      </c>
      <c r="Q200" s="290" t="str">
        <f t="shared" si="49"/>
        <v/>
      </c>
      <c r="R200" s="298" t="str">
        <f>Input!I201</f>
        <v>1056x1280x1341</v>
      </c>
      <c r="S200" s="298" t="str">
        <f>Input!J201</f>
        <v>2200</v>
      </c>
      <c r="T200" s="298" t="str">
        <f>Input!K201</f>
        <v>450</v>
      </c>
      <c r="U200" s="298" t="str">
        <f>Input!L201</f>
        <v>110</v>
      </c>
      <c r="V200" s="4" t="str">
        <f>IF(Input!$M201=1,"Spec.","")&amp;IF(Input!$O201=1, "00","")&amp;IF(Input!$P201=1, "/0","")&amp;IF(Input!$Q201=1, "/1","")&amp;IF(Input!$R201=1, "/2","")&amp;IF(Input!$S201=1, "/3","")&amp;IF(Input!$T201=1, "/4","")&amp;IF(Input!$U201=1, "/5","")</f>
        <v>00</v>
      </c>
      <c r="W200" s="4" t="str">
        <f>IF(Input!$V201=1,"Spec.","")&amp;IF(Input!$W201=1, "/21","")&amp;IF(Input!$X201=1, "/18","")&amp;IF(Input!$Y201=1, "/16","")&amp;IF(Input!$Z201=1, "/14","")&amp;IF(Input!$AA201=1, "/11,5","")&amp;IF(Input!$AB201=1, "/10","")&amp;IF(Input!$AB201=1,"/7,5","")</f>
        <v>/21/18</v>
      </c>
      <c r="X200" s="291" t="str">
        <f t="shared" si="54"/>
        <v>00</v>
      </c>
      <c r="Y200" s="4" t="str">
        <f t="shared" si="55"/>
        <v>21/18</v>
      </c>
      <c r="Z200" s="4" t="str">
        <f>IF(Input!$M201=1,"Special match","")&amp;IF(Input!$N201=1, "/Without","")&amp;IF(Input!$O201=1, "/SAE-00","")&amp;IF(Input!$P201=1, "/SAE-0","")&amp;IF(Input!$Q201=1, "/SAE-1","")&amp;IF(Input!$R201=1, "/SAE-2","")&amp;IF(Input!$S201=1, "/SAE-3","")&amp;IF(Input!$T201=1, "/SAE-4","")&amp;IF(Input!$U201=1, "/SAE-5","")</f>
        <v>/Without/SAE-00</v>
      </c>
      <c r="AA200" s="4" t="str">
        <f>IF(Input!$V201=1,"Special match","")&amp;IF(Input!$W201=1, "/21 ","")&amp;IF(Input!$X201=1, "/18 ","")&amp;IF(Input!$Y201=1, "/16 ","")&amp;IF(Input!$Z201=1, "/14 ","")&amp;IF(Input!$AA201=1, "/11,5 ","")&amp;IF(Input!$AB201=1, "/10 ","")&amp;IF(Input!$AB201=1, "/7,5","")</f>
        <v xml:space="preserve">/21 /18 </v>
      </c>
      <c r="AB200" s="4" t="str">
        <f>IF(Input!$AD201=1,"Rubber wheel coupling","")&amp;IF(Input!$AE201=1, "/Rubber block drive, with alu. ring","")&amp;IF(Input!$AF201=1, "/(High) flexible coupling","")</f>
        <v>/Rubber block drive, with alu. ring</v>
      </c>
      <c r="AC200" s="4" t="str">
        <f>IF(Input!$AG201=1,"Mechanical-joint clutch","")&amp;IF(Input!$AH201=1, "/ Mechanical","")&amp;IF(Input!$AI201=1, "/ Electrical","")&amp;IF(Input!$AJ201=1, "/ Pneumatical","")</f>
        <v>/ Mechanical</v>
      </c>
      <c r="AD200" s="291" t="str">
        <f t="shared" si="56"/>
        <v>Without/SAE-00</v>
      </c>
      <c r="AE200" s="4" t="str">
        <f t="shared" si="57"/>
        <v>21 /18  inch</v>
      </c>
      <c r="AF200" s="4" t="str">
        <f t="shared" si="58"/>
        <v>Rubber block drive, with alu. ring</v>
      </c>
      <c r="AG200" s="4" t="str">
        <f t="shared" si="59"/>
        <v xml:space="preserve"> Mechanical</v>
      </c>
      <c r="AH200" s="4" t="str">
        <f>IF(Input!AK201=1,"Available","Not available")</f>
        <v>Not available</v>
      </c>
      <c r="AI200" s="4" t="str">
        <f>IF(Input!AL201="","",Input!AL201)</f>
        <v/>
      </c>
    </row>
    <row r="201" spans="1:35" x14ac:dyDescent="0.25">
      <c r="A201" s="4" t="str">
        <f>VLOOKUP(Input!A202, Variabelen!$A$2:$B$7,2,FALSE)</f>
        <v>MEDIUM/HEAVY DUTY GEARBOX</v>
      </c>
      <c r="B201" s="284" t="str">
        <f>Input!B202</f>
        <v>HCD800</v>
      </c>
      <c r="C201" s="4" t="str">
        <f>IF(Input!C202="","",Input!C202)</f>
        <v/>
      </c>
      <c r="D201" s="297">
        <f>Input!F202</f>
        <v>5.4740000000000002</v>
      </c>
      <c r="E201" s="298" t="str">
        <f>Input!G202</f>
        <v>0,75</v>
      </c>
      <c r="F201" s="4">
        <f>Input!D202</f>
        <v>1000</v>
      </c>
      <c r="G201" s="298">
        <f>Input!E202</f>
        <v>1800</v>
      </c>
      <c r="H201" s="298" t="str">
        <f t="shared" si="50"/>
        <v>1000-1800</v>
      </c>
      <c r="I201" s="298">
        <f t="shared" si="51"/>
        <v>1800</v>
      </c>
      <c r="J201" s="298">
        <f t="shared" si="52"/>
        <v>1350</v>
      </c>
      <c r="K201" s="298">
        <f t="shared" si="53"/>
        <v>1350</v>
      </c>
      <c r="L201" s="290" t="str">
        <f t="shared" si="49"/>
        <v/>
      </c>
      <c r="M201" s="290">
        <f t="shared" si="49"/>
        <v>900</v>
      </c>
      <c r="N201" s="290">
        <f t="shared" si="49"/>
        <v>1125</v>
      </c>
      <c r="O201" s="290">
        <f t="shared" si="49"/>
        <v>1350</v>
      </c>
      <c r="P201" s="290" t="str">
        <f t="shared" si="49"/>
        <v/>
      </c>
      <c r="Q201" s="290" t="str">
        <f t="shared" si="49"/>
        <v/>
      </c>
      <c r="R201" s="298" t="str">
        <f>Input!I202</f>
        <v>1056x1280x1341</v>
      </c>
      <c r="S201" s="298" t="str">
        <f>Input!J202</f>
        <v>2200</v>
      </c>
      <c r="T201" s="298" t="str">
        <f>Input!K202</f>
        <v>450</v>
      </c>
      <c r="U201" s="298" t="str">
        <f>Input!L202</f>
        <v>110</v>
      </c>
      <c r="V201" s="4" t="str">
        <f>IF(Input!$M202=1,"Spec.","")&amp;IF(Input!$O202=1, "00","")&amp;IF(Input!$P202=1, "/0","")&amp;IF(Input!$Q202=1, "/1","")&amp;IF(Input!$R202=1, "/2","")&amp;IF(Input!$S202=1, "/3","")&amp;IF(Input!$T202=1, "/4","")&amp;IF(Input!$U202=1, "/5","")</f>
        <v>00</v>
      </c>
      <c r="W201" s="4" t="str">
        <f>IF(Input!$V202=1,"Spec.","")&amp;IF(Input!$W202=1, "/21","")&amp;IF(Input!$X202=1, "/18","")&amp;IF(Input!$Y202=1, "/16","")&amp;IF(Input!$Z202=1, "/14","")&amp;IF(Input!$AA202=1, "/11,5","")&amp;IF(Input!$AB202=1, "/10","")&amp;IF(Input!$AB202=1,"/7,5","")</f>
        <v>/21/18</v>
      </c>
      <c r="X201" s="291" t="str">
        <f t="shared" si="54"/>
        <v>00</v>
      </c>
      <c r="Y201" s="4" t="str">
        <f t="shared" si="55"/>
        <v>21/18</v>
      </c>
      <c r="Z201" s="4" t="str">
        <f>IF(Input!$M202=1,"Special match","")&amp;IF(Input!$N202=1, "/Without","")&amp;IF(Input!$O202=1, "/SAE-00","")&amp;IF(Input!$P202=1, "/SAE-0","")&amp;IF(Input!$Q202=1, "/SAE-1","")&amp;IF(Input!$R202=1, "/SAE-2","")&amp;IF(Input!$S202=1, "/SAE-3","")&amp;IF(Input!$T202=1, "/SAE-4","")&amp;IF(Input!$U202=1, "/SAE-5","")</f>
        <v>/Without/SAE-00</v>
      </c>
      <c r="AA201" s="4" t="str">
        <f>IF(Input!$V202=1,"Special match","")&amp;IF(Input!$W202=1, "/21 ","")&amp;IF(Input!$X202=1, "/18 ","")&amp;IF(Input!$Y202=1, "/16 ","")&amp;IF(Input!$Z202=1, "/14 ","")&amp;IF(Input!$AA202=1, "/11,5 ","")&amp;IF(Input!$AB202=1, "/10 ","")&amp;IF(Input!$AB202=1, "/7,5","")</f>
        <v xml:space="preserve">/21 /18 </v>
      </c>
      <c r="AB201" s="4" t="str">
        <f>IF(Input!$AD202=1,"Rubber wheel coupling","")&amp;IF(Input!$AE202=1, "/Rubber block drive, with alu. ring","")&amp;IF(Input!$AF202=1, "/(High) flexible coupling","")</f>
        <v>/Rubber block drive, with alu. ring</v>
      </c>
      <c r="AC201" s="4" t="str">
        <f>IF(Input!$AG202=1,"Mechanical-joint clutch","")&amp;IF(Input!$AH202=1, "/ Mechanical","")&amp;IF(Input!$AI202=1, "/ Electrical","")&amp;IF(Input!$AJ202=1, "/ Pneumatical","")</f>
        <v>/ Mechanical</v>
      </c>
      <c r="AD201" s="291" t="str">
        <f t="shared" si="56"/>
        <v>Without/SAE-00</v>
      </c>
      <c r="AE201" s="4" t="str">
        <f t="shared" si="57"/>
        <v>21 /18  inch</v>
      </c>
      <c r="AF201" s="4" t="str">
        <f t="shared" si="58"/>
        <v>Rubber block drive, with alu. ring</v>
      </c>
      <c r="AG201" s="4" t="str">
        <f t="shared" si="59"/>
        <v xml:space="preserve"> Mechanical</v>
      </c>
      <c r="AH201" s="4" t="str">
        <f>IF(Input!AK202=1,"Available","Not available")</f>
        <v>Not available</v>
      </c>
      <c r="AI201" s="4" t="str">
        <f>IF(Input!AL202="","",Input!AL202)</f>
        <v/>
      </c>
    </row>
    <row r="202" spans="1:35" x14ac:dyDescent="0.25">
      <c r="A202" s="4" t="str">
        <f>VLOOKUP(Input!A203, Variabelen!$A$2:$B$7,2,FALSE)</f>
        <v>MEDIUM/HEAVY DUTY GEARBOX</v>
      </c>
      <c r="B202" s="284" t="str">
        <f>Input!B203</f>
        <v>HCD800</v>
      </c>
      <c r="C202" s="4" t="str">
        <f>IF(Input!C203="","",Input!C203)</f>
        <v/>
      </c>
      <c r="D202" s="297">
        <f>Input!F203</f>
        <v>5.8890000000000002</v>
      </c>
      <c r="E202" s="298" t="str">
        <f>Input!G203</f>
        <v>0,70</v>
      </c>
      <c r="F202" s="4">
        <f>Input!D203</f>
        <v>1000</v>
      </c>
      <c r="G202" s="298">
        <f>Input!E203</f>
        <v>1800</v>
      </c>
      <c r="H202" s="298" t="str">
        <f t="shared" si="50"/>
        <v>1000-1800</v>
      </c>
      <c r="I202" s="298">
        <f t="shared" si="51"/>
        <v>1800</v>
      </c>
      <c r="J202" s="298">
        <f t="shared" si="52"/>
        <v>1260</v>
      </c>
      <c r="K202" s="298">
        <f t="shared" si="53"/>
        <v>1260</v>
      </c>
      <c r="L202" s="290" t="str">
        <f t="shared" ref="L202:Q211" si="60">IF(AND(L$1&gt;=$F202,L$1&lt;=$G202),L$1*$E202,"")</f>
        <v/>
      </c>
      <c r="M202" s="290">
        <f t="shared" si="60"/>
        <v>840</v>
      </c>
      <c r="N202" s="290">
        <f t="shared" si="60"/>
        <v>1050</v>
      </c>
      <c r="O202" s="290">
        <f t="shared" si="60"/>
        <v>1260</v>
      </c>
      <c r="P202" s="290" t="str">
        <f t="shared" si="60"/>
        <v/>
      </c>
      <c r="Q202" s="290" t="str">
        <f t="shared" si="60"/>
        <v/>
      </c>
      <c r="R202" s="298" t="str">
        <f>Input!I203</f>
        <v>1056x1280x1341</v>
      </c>
      <c r="S202" s="298" t="str">
        <f>Input!J203</f>
        <v>2200</v>
      </c>
      <c r="T202" s="298" t="str">
        <f>Input!K203</f>
        <v>450</v>
      </c>
      <c r="U202" s="298" t="str">
        <f>Input!L203</f>
        <v>110</v>
      </c>
      <c r="V202" s="4" t="str">
        <f>IF(Input!$M203=1,"Spec.","")&amp;IF(Input!$O203=1, "00","")&amp;IF(Input!$P203=1, "/0","")&amp;IF(Input!$Q203=1, "/1","")&amp;IF(Input!$R203=1, "/2","")&amp;IF(Input!$S203=1, "/3","")&amp;IF(Input!$T203=1, "/4","")&amp;IF(Input!$U203=1, "/5","")</f>
        <v>00</v>
      </c>
      <c r="W202" s="4" t="str">
        <f>IF(Input!$V203=1,"Spec.","")&amp;IF(Input!$W203=1, "/21","")&amp;IF(Input!$X203=1, "/18","")&amp;IF(Input!$Y203=1, "/16","")&amp;IF(Input!$Z203=1, "/14","")&amp;IF(Input!$AA203=1, "/11,5","")&amp;IF(Input!$AB203=1, "/10","")&amp;IF(Input!$AB203=1,"/7,5","")</f>
        <v>/21/18</v>
      </c>
      <c r="X202" s="291" t="str">
        <f t="shared" si="54"/>
        <v>00</v>
      </c>
      <c r="Y202" s="4" t="str">
        <f t="shared" si="55"/>
        <v>21/18</v>
      </c>
      <c r="Z202" s="4" t="str">
        <f>IF(Input!$M203=1,"Special match","")&amp;IF(Input!$N203=1, "/Without","")&amp;IF(Input!$O203=1, "/SAE-00","")&amp;IF(Input!$P203=1, "/SAE-0","")&amp;IF(Input!$Q203=1, "/SAE-1","")&amp;IF(Input!$R203=1, "/SAE-2","")&amp;IF(Input!$S203=1, "/SAE-3","")&amp;IF(Input!$T203=1, "/SAE-4","")&amp;IF(Input!$U203=1, "/SAE-5","")</f>
        <v>/Without/SAE-00</v>
      </c>
      <c r="AA202" s="4" t="str">
        <f>IF(Input!$V203=1,"Special match","")&amp;IF(Input!$W203=1, "/21 ","")&amp;IF(Input!$X203=1, "/18 ","")&amp;IF(Input!$Y203=1, "/16 ","")&amp;IF(Input!$Z203=1, "/14 ","")&amp;IF(Input!$AA203=1, "/11,5 ","")&amp;IF(Input!$AB203=1, "/10 ","")&amp;IF(Input!$AB203=1, "/7,5","")</f>
        <v xml:space="preserve">/21 /18 </v>
      </c>
      <c r="AB202" s="4" t="str">
        <f>IF(Input!$AD203=1,"Rubber wheel coupling","")&amp;IF(Input!$AE203=1, "/Rubber block drive, with alu. ring","")&amp;IF(Input!$AF203=1, "/(High) flexible coupling","")</f>
        <v>/Rubber block drive, with alu. ring</v>
      </c>
      <c r="AC202" s="4" t="str">
        <f>IF(Input!$AG203=1,"Mechanical-joint clutch","")&amp;IF(Input!$AH203=1, "/ Mechanical","")&amp;IF(Input!$AI203=1, "/ Electrical","")&amp;IF(Input!$AJ203=1, "/ Pneumatical","")</f>
        <v>/ Mechanical</v>
      </c>
      <c r="AD202" s="291" t="str">
        <f t="shared" si="56"/>
        <v>Without/SAE-00</v>
      </c>
      <c r="AE202" s="4" t="str">
        <f t="shared" si="57"/>
        <v>21 /18  inch</v>
      </c>
      <c r="AF202" s="4" t="str">
        <f t="shared" si="58"/>
        <v>Rubber block drive, with alu. ring</v>
      </c>
      <c r="AG202" s="4" t="str">
        <f t="shared" si="59"/>
        <v xml:space="preserve"> Mechanical</v>
      </c>
      <c r="AH202" s="4" t="str">
        <f>IF(Input!AK203=1,"Available","Not available")</f>
        <v>Not available</v>
      </c>
      <c r="AI202" s="4" t="str">
        <f>IF(Input!AL203="","",Input!AL203)</f>
        <v/>
      </c>
    </row>
    <row r="203" spans="1:35" x14ac:dyDescent="0.25">
      <c r="A203" s="4" t="str">
        <f>VLOOKUP(Input!A204, Variabelen!$A$2:$B$7,2,FALSE)</f>
        <v>MEDIUM/HEAVY DUTY GEARBOX</v>
      </c>
      <c r="B203" s="284" t="str">
        <f>Input!B204</f>
        <v>HCT800</v>
      </c>
      <c r="C203" s="4" t="str">
        <f>IF(Input!C204="","",Input!C204)</f>
        <v/>
      </c>
      <c r="D203" s="297">
        <f>Input!F204</f>
        <v>4.95</v>
      </c>
      <c r="E203" s="298" t="str">
        <f>Input!G204</f>
        <v>0,85</v>
      </c>
      <c r="F203" s="4">
        <f>Input!D204</f>
        <v>800</v>
      </c>
      <c r="G203" s="298">
        <f>Input!E204</f>
        <v>1800</v>
      </c>
      <c r="H203" s="298" t="str">
        <f t="shared" si="50"/>
        <v>800-1800</v>
      </c>
      <c r="I203" s="298">
        <f t="shared" si="51"/>
        <v>1800</v>
      </c>
      <c r="J203" s="298">
        <f t="shared" si="52"/>
        <v>1530</v>
      </c>
      <c r="K203" s="298">
        <f t="shared" si="53"/>
        <v>1530</v>
      </c>
      <c r="L203" s="290">
        <f t="shared" si="60"/>
        <v>765</v>
      </c>
      <c r="M203" s="290">
        <f t="shared" si="60"/>
        <v>1020</v>
      </c>
      <c r="N203" s="290">
        <f t="shared" si="60"/>
        <v>1275</v>
      </c>
      <c r="O203" s="290">
        <f t="shared" si="60"/>
        <v>1530</v>
      </c>
      <c r="P203" s="290" t="str">
        <f t="shared" si="60"/>
        <v/>
      </c>
      <c r="Q203" s="290" t="str">
        <f t="shared" si="60"/>
        <v/>
      </c>
      <c r="R203" s="298" t="str">
        <f>Input!I204</f>
        <v>1056X1280X1425</v>
      </c>
      <c r="S203" s="298" t="str">
        <f>Input!J204</f>
        <v>2700</v>
      </c>
      <c r="T203" s="298" t="str">
        <f>Input!K204</f>
        <v>450</v>
      </c>
      <c r="U203" s="298" t="str">
        <f>Input!L204</f>
        <v>140</v>
      </c>
      <c r="V203" s="4" t="str">
        <f>IF(Input!$M204=1,"Spec.","")&amp;IF(Input!$O204=1, "00","")&amp;IF(Input!$P204=1, "/0","")&amp;IF(Input!$Q204=1, "/1","")&amp;IF(Input!$R204=1, "/2","")&amp;IF(Input!$S204=1, "/3","")&amp;IF(Input!$T204=1, "/4","")&amp;IF(Input!$U204=1, "/5","")</f>
        <v>00</v>
      </c>
      <c r="W203" s="4" t="str">
        <f>IF(Input!$V204=1,"Spec.","")&amp;IF(Input!$W204=1, "/21","")&amp;IF(Input!$X204=1, "/18","")&amp;IF(Input!$Y204=1, "/16","")&amp;IF(Input!$Z204=1, "/14","")&amp;IF(Input!$AA204=1, "/11,5","")&amp;IF(Input!$AB204=1, "/10","")&amp;IF(Input!$AB204=1,"/7,5","")</f>
        <v>/21/18</v>
      </c>
      <c r="X203" s="291" t="str">
        <f t="shared" si="54"/>
        <v>00</v>
      </c>
      <c r="Y203" s="4" t="str">
        <f t="shared" si="55"/>
        <v>21/18</v>
      </c>
      <c r="Z203" s="4" t="str">
        <f>IF(Input!$M204=1,"Special match","")&amp;IF(Input!$N204=1, "/Without","")&amp;IF(Input!$O204=1, "/SAE-00","")&amp;IF(Input!$P204=1, "/SAE-0","")&amp;IF(Input!$Q204=1, "/SAE-1","")&amp;IF(Input!$R204=1, "/SAE-2","")&amp;IF(Input!$S204=1, "/SAE-3","")&amp;IF(Input!$T204=1, "/SAE-4","")&amp;IF(Input!$U204=1, "/SAE-5","")</f>
        <v>/Without/SAE-00</v>
      </c>
      <c r="AA203" s="4" t="str">
        <f>IF(Input!$V204=1,"Special match","")&amp;IF(Input!$W204=1, "/21 ","")&amp;IF(Input!$X204=1, "/18 ","")&amp;IF(Input!$Y204=1, "/16 ","")&amp;IF(Input!$Z204=1, "/14 ","")&amp;IF(Input!$AA204=1, "/11,5 ","")&amp;IF(Input!$AB204=1, "/10 ","")&amp;IF(Input!$AB204=1, "/7,5","")</f>
        <v xml:space="preserve">/21 /18 </v>
      </c>
      <c r="AB203" s="4" t="str">
        <f>IF(Input!$AD204=1,"Rubber wheel coupling","")&amp;IF(Input!$AE204=1, "/Rubber block drive, with alu. ring","")&amp;IF(Input!$AF204=1, "/(High) flexible coupling","")</f>
        <v>/Rubber block drive, with alu. ring</v>
      </c>
      <c r="AC203" s="4" t="str">
        <f>IF(Input!$AG204=1,"Mechanical-joint clutch","")&amp;IF(Input!$AH204=1, "/ Mechanical","")&amp;IF(Input!$AI204=1, "/ Electrical","")&amp;IF(Input!$AJ204=1, "/ Pneumatical","")</f>
        <v>/ Mechanical</v>
      </c>
      <c r="AD203" s="291" t="str">
        <f t="shared" si="56"/>
        <v>Without/SAE-00</v>
      </c>
      <c r="AE203" s="4" t="str">
        <f t="shared" si="57"/>
        <v>21 /18  inch</v>
      </c>
      <c r="AF203" s="4" t="str">
        <f t="shared" si="58"/>
        <v>Rubber block drive, with alu. ring</v>
      </c>
      <c r="AG203" s="4" t="str">
        <f t="shared" si="59"/>
        <v xml:space="preserve"> Mechanical</v>
      </c>
      <c r="AH203" s="4" t="str">
        <f>IF(Input!AK204=1,"Available","Not available")</f>
        <v>Not available</v>
      </c>
      <c r="AI203" s="4" t="str">
        <f>IF(Input!AL204="","",Input!AL204)</f>
        <v/>
      </c>
    </row>
    <row r="204" spans="1:35" x14ac:dyDescent="0.25">
      <c r="A204" s="4" t="str">
        <f>VLOOKUP(Input!A205, Variabelen!$A$2:$B$7,2,FALSE)</f>
        <v>MEDIUM/HEAVY DUTY GEARBOX</v>
      </c>
      <c r="B204" s="284" t="str">
        <f>Input!B205</f>
        <v>HCT800</v>
      </c>
      <c r="C204" s="4" t="str">
        <f>IF(Input!C205="","",Input!C205)</f>
        <v/>
      </c>
      <c r="D204" s="297">
        <f>Input!F205</f>
        <v>5.57</v>
      </c>
      <c r="E204" s="298" t="str">
        <f>Input!G205</f>
        <v>0,85</v>
      </c>
      <c r="F204" s="4">
        <f>Input!D205</f>
        <v>800</v>
      </c>
      <c r="G204" s="298">
        <f>Input!E205</f>
        <v>1800</v>
      </c>
      <c r="H204" s="298" t="str">
        <f t="shared" si="50"/>
        <v>800-1800</v>
      </c>
      <c r="I204" s="298">
        <f t="shared" si="51"/>
        <v>1800</v>
      </c>
      <c r="J204" s="298">
        <f t="shared" si="52"/>
        <v>1530</v>
      </c>
      <c r="K204" s="298">
        <f t="shared" si="53"/>
        <v>1530</v>
      </c>
      <c r="L204" s="290">
        <f t="shared" si="60"/>
        <v>765</v>
      </c>
      <c r="M204" s="290">
        <f t="shared" si="60"/>
        <v>1020</v>
      </c>
      <c r="N204" s="290">
        <f t="shared" si="60"/>
        <v>1275</v>
      </c>
      <c r="O204" s="290">
        <f t="shared" si="60"/>
        <v>1530</v>
      </c>
      <c r="P204" s="290" t="str">
        <f t="shared" si="60"/>
        <v/>
      </c>
      <c r="Q204" s="290" t="str">
        <f t="shared" si="60"/>
        <v/>
      </c>
      <c r="R204" s="298" t="str">
        <f>Input!I205</f>
        <v>1056X1280X1425</v>
      </c>
      <c r="S204" s="298" t="str">
        <f>Input!J205</f>
        <v>2700</v>
      </c>
      <c r="T204" s="298" t="str">
        <f>Input!K205</f>
        <v>450</v>
      </c>
      <c r="U204" s="298" t="str">
        <f>Input!L205</f>
        <v>140</v>
      </c>
      <c r="V204" s="4" t="str">
        <f>IF(Input!$M205=1,"Spec.","")&amp;IF(Input!$O205=1, "00","")&amp;IF(Input!$P205=1, "/0","")&amp;IF(Input!$Q205=1, "/1","")&amp;IF(Input!$R205=1, "/2","")&amp;IF(Input!$S205=1, "/3","")&amp;IF(Input!$T205=1, "/4","")&amp;IF(Input!$U205=1, "/5","")</f>
        <v>00</v>
      </c>
      <c r="W204" s="4" t="str">
        <f>IF(Input!$V205=1,"Spec.","")&amp;IF(Input!$W205=1, "/21","")&amp;IF(Input!$X205=1, "/18","")&amp;IF(Input!$Y205=1, "/16","")&amp;IF(Input!$Z205=1, "/14","")&amp;IF(Input!$AA205=1, "/11,5","")&amp;IF(Input!$AB205=1, "/10","")&amp;IF(Input!$AB205=1,"/7,5","")</f>
        <v>/21/18</v>
      </c>
      <c r="X204" s="291" t="str">
        <f t="shared" si="54"/>
        <v>00</v>
      </c>
      <c r="Y204" s="4" t="str">
        <f t="shared" si="55"/>
        <v>21/18</v>
      </c>
      <c r="Z204" s="4" t="str">
        <f>IF(Input!$M205=1,"Special match","")&amp;IF(Input!$N205=1, "/Without","")&amp;IF(Input!$O205=1, "/SAE-00","")&amp;IF(Input!$P205=1, "/SAE-0","")&amp;IF(Input!$Q205=1, "/SAE-1","")&amp;IF(Input!$R205=1, "/SAE-2","")&amp;IF(Input!$S205=1, "/SAE-3","")&amp;IF(Input!$T205=1, "/SAE-4","")&amp;IF(Input!$U205=1, "/SAE-5","")</f>
        <v>/Without/SAE-00</v>
      </c>
      <c r="AA204" s="4" t="str">
        <f>IF(Input!$V205=1,"Special match","")&amp;IF(Input!$W205=1, "/21 ","")&amp;IF(Input!$X205=1, "/18 ","")&amp;IF(Input!$Y205=1, "/16 ","")&amp;IF(Input!$Z205=1, "/14 ","")&amp;IF(Input!$AA205=1, "/11,5 ","")&amp;IF(Input!$AB205=1, "/10 ","")&amp;IF(Input!$AB205=1, "/7,5","")</f>
        <v xml:space="preserve">/21 /18 </v>
      </c>
      <c r="AB204" s="4" t="str">
        <f>IF(Input!$AD205=1,"Rubber wheel coupling","")&amp;IF(Input!$AE205=1, "/Rubber block drive, with alu. ring","")&amp;IF(Input!$AF205=1, "/(High) flexible coupling","")</f>
        <v>/Rubber block drive, with alu. ring</v>
      </c>
      <c r="AC204" s="4" t="str">
        <f>IF(Input!$AG205=1,"Mechanical-joint clutch","")&amp;IF(Input!$AH205=1, "/ Mechanical","")&amp;IF(Input!$AI205=1, "/ Electrical","")&amp;IF(Input!$AJ205=1, "/ Pneumatical","")</f>
        <v>/ Mechanical</v>
      </c>
      <c r="AD204" s="291" t="str">
        <f t="shared" si="56"/>
        <v>Without/SAE-00</v>
      </c>
      <c r="AE204" s="4" t="str">
        <f t="shared" si="57"/>
        <v>21 /18  inch</v>
      </c>
      <c r="AF204" s="4" t="str">
        <f t="shared" si="58"/>
        <v>Rubber block drive, with alu. ring</v>
      </c>
      <c r="AG204" s="4" t="str">
        <f t="shared" si="59"/>
        <v xml:space="preserve"> Mechanical</v>
      </c>
      <c r="AH204" s="4" t="str">
        <f>IF(Input!AK205=1,"Available","Not available")</f>
        <v>Not available</v>
      </c>
      <c r="AI204" s="4" t="str">
        <f>IF(Input!AL205="","",Input!AL205)</f>
        <v/>
      </c>
    </row>
    <row r="205" spans="1:35" x14ac:dyDescent="0.25">
      <c r="A205" s="4" t="str">
        <f>VLOOKUP(Input!A206, Variabelen!$A$2:$B$7,2,FALSE)</f>
        <v>MEDIUM/HEAVY DUTY GEARBOX</v>
      </c>
      <c r="B205" s="284" t="str">
        <f>Input!B206</f>
        <v>HCT800</v>
      </c>
      <c r="C205" s="4" t="str">
        <f>IF(Input!C206="","",Input!C206)</f>
        <v/>
      </c>
      <c r="D205" s="297">
        <f>Input!F206</f>
        <v>5.68</v>
      </c>
      <c r="E205" s="298" t="str">
        <f>Input!G206</f>
        <v>0,85</v>
      </c>
      <c r="F205" s="4">
        <f>Input!D206</f>
        <v>800</v>
      </c>
      <c r="G205" s="298">
        <f>Input!E206</f>
        <v>1800</v>
      </c>
      <c r="H205" s="298" t="str">
        <f t="shared" si="50"/>
        <v>800-1800</v>
      </c>
      <c r="I205" s="298">
        <f t="shared" si="51"/>
        <v>1800</v>
      </c>
      <c r="J205" s="298">
        <f t="shared" si="52"/>
        <v>1530</v>
      </c>
      <c r="K205" s="298">
        <f t="shared" si="53"/>
        <v>1530</v>
      </c>
      <c r="L205" s="290">
        <f t="shared" si="60"/>
        <v>765</v>
      </c>
      <c r="M205" s="290">
        <f t="shared" si="60"/>
        <v>1020</v>
      </c>
      <c r="N205" s="290">
        <f t="shared" si="60"/>
        <v>1275</v>
      </c>
      <c r="O205" s="290">
        <f t="shared" si="60"/>
        <v>1530</v>
      </c>
      <c r="P205" s="290" t="str">
        <f t="shared" si="60"/>
        <v/>
      </c>
      <c r="Q205" s="290" t="str">
        <f t="shared" si="60"/>
        <v/>
      </c>
      <c r="R205" s="298" t="str">
        <f>Input!I206</f>
        <v>1056X1280X1425</v>
      </c>
      <c r="S205" s="298" t="str">
        <f>Input!J206</f>
        <v>2700</v>
      </c>
      <c r="T205" s="298" t="str">
        <f>Input!K206</f>
        <v>450</v>
      </c>
      <c r="U205" s="298" t="str">
        <f>Input!L206</f>
        <v>140</v>
      </c>
      <c r="V205" s="4" t="str">
        <f>IF(Input!$M206=1,"Spec.","")&amp;IF(Input!$O206=1, "00","")&amp;IF(Input!$P206=1, "/0","")&amp;IF(Input!$Q206=1, "/1","")&amp;IF(Input!$R206=1, "/2","")&amp;IF(Input!$S206=1, "/3","")&amp;IF(Input!$T206=1, "/4","")&amp;IF(Input!$U206=1, "/5","")</f>
        <v>00</v>
      </c>
      <c r="W205" s="4" t="str">
        <f>IF(Input!$V206=1,"Spec.","")&amp;IF(Input!$W206=1, "/21","")&amp;IF(Input!$X206=1, "/18","")&amp;IF(Input!$Y206=1, "/16","")&amp;IF(Input!$Z206=1, "/14","")&amp;IF(Input!$AA206=1, "/11,5","")&amp;IF(Input!$AB206=1, "/10","")&amp;IF(Input!$AB206=1,"/7,5","")</f>
        <v>/21/18</v>
      </c>
      <c r="X205" s="291" t="str">
        <f t="shared" si="54"/>
        <v>00</v>
      </c>
      <c r="Y205" s="4" t="str">
        <f t="shared" si="55"/>
        <v>21/18</v>
      </c>
      <c r="Z205" s="4" t="str">
        <f>IF(Input!$M206=1,"Special match","")&amp;IF(Input!$N206=1, "/Without","")&amp;IF(Input!$O206=1, "/SAE-00","")&amp;IF(Input!$P206=1, "/SAE-0","")&amp;IF(Input!$Q206=1, "/SAE-1","")&amp;IF(Input!$R206=1, "/SAE-2","")&amp;IF(Input!$S206=1, "/SAE-3","")&amp;IF(Input!$T206=1, "/SAE-4","")&amp;IF(Input!$U206=1, "/SAE-5","")</f>
        <v>/Without/SAE-00</v>
      </c>
      <c r="AA205" s="4" t="str">
        <f>IF(Input!$V206=1,"Special match","")&amp;IF(Input!$W206=1, "/21 ","")&amp;IF(Input!$X206=1, "/18 ","")&amp;IF(Input!$Y206=1, "/16 ","")&amp;IF(Input!$Z206=1, "/14 ","")&amp;IF(Input!$AA206=1, "/11,5 ","")&amp;IF(Input!$AB206=1, "/10 ","")&amp;IF(Input!$AB206=1, "/7,5","")</f>
        <v xml:space="preserve">/21 /18 </v>
      </c>
      <c r="AB205" s="4" t="str">
        <f>IF(Input!$AD206=1,"Rubber wheel coupling","")&amp;IF(Input!$AE206=1, "/Rubber block drive, with alu. ring","")&amp;IF(Input!$AF206=1, "/(High) flexible coupling","")</f>
        <v>/Rubber block drive, with alu. ring</v>
      </c>
      <c r="AC205" s="4" t="str">
        <f>IF(Input!$AG206=1,"Mechanical-joint clutch","")&amp;IF(Input!$AH206=1, "/ Mechanical","")&amp;IF(Input!$AI206=1, "/ Electrical","")&amp;IF(Input!$AJ206=1, "/ Pneumatical","")</f>
        <v>/ Mechanical</v>
      </c>
      <c r="AD205" s="291" t="str">
        <f t="shared" si="56"/>
        <v>Without/SAE-00</v>
      </c>
      <c r="AE205" s="4" t="str">
        <f t="shared" si="57"/>
        <v>21 /18  inch</v>
      </c>
      <c r="AF205" s="4" t="str">
        <f t="shared" si="58"/>
        <v>Rubber block drive, with alu. ring</v>
      </c>
      <c r="AG205" s="4" t="str">
        <f t="shared" si="59"/>
        <v xml:space="preserve"> Mechanical</v>
      </c>
      <c r="AH205" s="4" t="str">
        <f>IF(Input!AK206=1,"Available","Not available")</f>
        <v>Not available</v>
      </c>
      <c r="AI205" s="4" t="str">
        <f>IF(Input!AL206="","",Input!AL206)</f>
        <v/>
      </c>
    </row>
    <row r="206" spans="1:35" x14ac:dyDescent="0.25">
      <c r="A206" s="4" t="str">
        <f>VLOOKUP(Input!A207, Variabelen!$A$2:$B$7,2,FALSE)</f>
        <v>MEDIUM/HEAVY DUTY GEARBOX</v>
      </c>
      <c r="B206" s="284" t="str">
        <f>Input!B207</f>
        <v>HCT800</v>
      </c>
      <c r="C206" s="4" t="str">
        <f>IF(Input!C207="","",Input!C207)</f>
        <v/>
      </c>
      <c r="D206" s="297">
        <f>Input!F207</f>
        <v>5.93</v>
      </c>
      <c r="E206" s="298" t="str">
        <f>Input!G207</f>
        <v>0,85</v>
      </c>
      <c r="F206" s="4">
        <f>Input!D207</f>
        <v>800</v>
      </c>
      <c r="G206" s="298">
        <f>Input!E207</f>
        <v>1800</v>
      </c>
      <c r="H206" s="298" t="str">
        <f t="shared" si="50"/>
        <v>800-1800</v>
      </c>
      <c r="I206" s="298">
        <f t="shared" si="51"/>
        <v>1800</v>
      </c>
      <c r="J206" s="298">
        <f t="shared" si="52"/>
        <v>1530</v>
      </c>
      <c r="K206" s="298">
        <f t="shared" si="53"/>
        <v>1530</v>
      </c>
      <c r="L206" s="290">
        <f t="shared" si="60"/>
        <v>765</v>
      </c>
      <c r="M206" s="290">
        <f t="shared" si="60"/>
        <v>1020</v>
      </c>
      <c r="N206" s="290">
        <f t="shared" si="60"/>
        <v>1275</v>
      </c>
      <c r="O206" s="290">
        <f t="shared" si="60"/>
        <v>1530</v>
      </c>
      <c r="P206" s="290" t="str">
        <f t="shared" si="60"/>
        <v/>
      </c>
      <c r="Q206" s="290" t="str">
        <f t="shared" si="60"/>
        <v/>
      </c>
      <c r="R206" s="298" t="str">
        <f>Input!I207</f>
        <v>1056X1280X1425</v>
      </c>
      <c r="S206" s="298" t="str">
        <f>Input!J207</f>
        <v>2700</v>
      </c>
      <c r="T206" s="298" t="str">
        <f>Input!K207</f>
        <v>450</v>
      </c>
      <c r="U206" s="298" t="str">
        <f>Input!L207</f>
        <v>140</v>
      </c>
      <c r="V206" s="4" t="str">
        <f>IF(Input!$M207=1,"Spec.","")&amp;IF(Input!$O207=1, "00","")&amp;IF(Input!$P207=1, "/0","")&amp;IF(Input!$Q207=1, "/1","")&amp;IF(Input!$R207=1, "/2","")&amp;IF(Input!$S207=1, "/3","")&amp;IF(Input!$T207=1, "/4","")&amp;IF(Input!$U207=1, "/5","")</f>
        <v>00</v>
      </c>
      <c r="W206" s="4" t="str">
        <f>IF(Input!$V207=1,"Spec.","")&amp;IF(Input!$W207=1, "/21","")&amp;IF(Input!$X207=1, "/18","")&amp;IF(Input!$Y207=1, "/16","")&amp;IF(Input!$Z207=1, "/14","")&amp;IF(Input!$AA207=1, "/11,5","")&amp;IF(Input!$AB207=1, "/10","")&amp;IF(Input!$AB207=1,"/7,5","")</f>
        <v>/21/18</v>
      </c>
      <c r="X206" s="291" t="str">
        <f t="shared" si="54"/>
        <v>00</v>
      </c>
      <c r="Y206" s="4" t="str">
        <f t="shared" si="55"/>
        <v>21/18</v>
      </c>
      <c r="Z206" s="4" t="str">
        <f>IF(Input!$M207=1,"Special match","")&amp;IF(Input!$N207=1, "/Without","")&amp;IF(Input!$O207=1, "/SAE-00","")&amp;IF(Input!$P207=1, "/SAE-0","")&amp;IF(Input!$Q207=1, "/SAE-1","")&amp;IF(Input!$R207=1, "/SAE-2","")&amp;IF(Input!$S207=1, "/SAE-3","")&amp;IF(Input!$T207=1, "/SAE-4","")&amp;IF(Input!$U207=1, "/SAE-5","")</f>
        <v>/Without/SAE-00</v>
      </c>
      <c r="AA206" s="4" t="str">
        <f>IF(Input!$V207=1,"Special match","")&amp;IF(Input!$W207=1, "/21 ","")&amp;IF(Input!$X207=1, "/18 ","")&amp;IF(Input!$Y207=1, "/16 ","")&amp;IF(Input!$Z207=1, "/14 ","")&amp;IF(Input!$AA207=1, "/11,5 ","")&amp;IF(Input!$AB207=1, "/10 ","")&amp;IF(Input!$AB207=1, "/7,5","")</f>
        <v xml:space="preserve">/21 /18 </v>
      </c>
      <c r="AB206" s="4" t="str">
        <f>IF(Input!$AD207=1,"Rubber wheel coupling","")&amp;IF(Input!$AE207=1, "/Rubber block drive, with alu. ring","")&amp;IF(Input!$AF207=1, "/(High) flexible coupling","")</f>
        <v>/Rubber block drive, with alu. ring</v>
      </c>
      <c r="AC206" s="4" t="str">
        <f>IF(Input!$AG207=1,"Mechanical-joint clutch","")&amp;IF(Input!$AH207=1, "/ Mechanical","")&amp;IF(Input!$AI207=1, "/ Electrical","")&amp;IF(Input!$AJ207=1, "/ Pneumatical","")</f>
        <v>/ Mechanical</v>
      </c>
      <c r="AD206" s="291" t="str">
        <f t="shared" si="56"/>
        <v>Without/SAE-00</v>
      </c>
      <c r="AE206" s="4" t="str">
        <f t="shared" si="57"/>
        <v>21 /18  inch</v>
      </c>
      <c r="AF206" s="4" t="str">
        <f t="shared" si="58"/>
        <v>Rubber block drive, with alu. ring</v>
      </c>
      <c r="AG206" s="4" t="str">
        <f t="shared" si="59"/>
        <v xml:space="preserve"> Mechanical</v>
      </c>
      <c r="AH206" s="4" t="str">
        <f>IF(Input!AK207=1,"Available","Not available")</f>
        <v>Not available</v>
      </c>
      <c r="AI206" s="4" t="str">
        <f>IF(Input!AL207="","",Input!AL207)</f>
        <v/>
      </c>
    </row>
    <row r="207" spans="1:35" x14ac:dyDescent="0.25">
      <c r="A207" s="4" t="str">
        <f>VLOOKUP(Input!A208, Variabelen!$A$2:$B$7,2,FALSE)</f>
        <v>MEDIUM/HEAVY DUTY GEARBOX</v>
      </c>
      <c r="B207" s="284" t="str">
        <f>Input!B208</f>
        <v>HCT800</v>
      </c>
      <c r="C207" s="4" t="str">
        <f>IF(Input!C208="","",Input!C208)</f>
        <v/>
      </c>
      <c r="D207" s="297">
        <f>Input!F208</f>
        <v>6.43</v>
      </c>
      <c r="E207" s="298" t="str">
        <f>Input!G208</f>
        <v>0,85</v>
      </c>
      <c r="F207" s="4">
        <f>Input!D208</f>
        <v>800</v>
      </c>
      <c r="G207" s="298">
        <f>Input!E208</f>
        <v>1800</v>
      </c>
      <c r="H207" s="298" t="str">
        <f t="shared" si="50"/>
        <v>800-1800</v>
      </c>
      <c r="I207" s="298">
        <f t="shared" si="51"/>
        <v>1800</v>
      </c>
      <c r="J207" s="298">
        <f t="shared" si="52"/>
        <v>1530</v>
      </c>
      <c r="K207" s="298">
        <f t="shared" si="53"/>
        <v>1530</v>
      </c>
      <c r="L207" s="290">
        <f t="shared" si="60"/>
        <v>765</v>
      </c>
      <c r="M207" s="290">
        <f t="shared" si="60"/>
        <v>1020</v>
      </c>
      <c r="N207" s="290">
        <f t="shared" si="60"/>
        <v>1275</v>
      </c>
      <c r="O207" s="290">
        <f t="shared" si="60"/>
        <v>1530</v>
      </c>
      <c r="P207" s="290" t="str">
        <f t="shared" si="60"/>
        <v/>
      </c>
      <c r="Q207" s="290" t="str">
        <f t="shared" si="60"/>
        <v/>
      </c>
      <c r="R207" s="298" t="str">
        <f>Input!I208</f>
        <v>1056X1280X1425</v>
      </c>
      <c r="S207" s="298" t="str">
        <f>Input!J208</f>
        <v>2700</v>
      </c>
      <c r="T207" s="298" t="str">
        <f>Input!K208</f>
        <v>450</v>
      </c>
      <c r="U207" s="298" t="str">
        <f>Input!L208</f>
        <v>140</v>
      </c>
      <c r="V207" s="4" t="str">
        <f>IF(Input!$M208=1,"Spec.","")&amp;IF(Input!$O208=1, "00","")&amp;IF(Input!$P208=1, "/0","")&amp;IF(Input!$Q208=1, "/1","")&amp;IF(Input!$R208=1, "/2","")&amp;IF(Input!$S208=1, "/3","")&amp;IF(Input!$T208=1, "/4","")&amp;IF(Input!$U208=1, "/5","")</f>
        <v>00</v>
      </c>
      <c r="W207" s="4" t="str">
        <f>IF(Input!$V208=1,"Spec.","")&amp;IF(Input!$W208=1, "/21","")&amp;IF(Input!$X208=1, "/18","")&amp;IF(Input!$Y208=1, "/16","")&amp;IF(Input!$Z208=1, "/14","")&amp;IF(Input!$AA208=1, "/11,5","")&amp;IF(Input!$AB208=1, "/10","")&amp;IF(Input!$AB208=1,"/7,5","")</f>
        <v>/21/18</v>
      </c>
      <c r="X207" s="291" t="str">
        <f t="shared" si="54"/>
        <v>00</v>
      </c>
      <c r="Y207" s="4" t="str">
        <f t="shared" si="55"/>
        <v>21/18</v>
      </c>
      <c r="Z207" s="4" t="str">
        <f>IF(Input!$M208=1,"Special match","")&amp;IF(Input!$N208=1, "/Without","")&amp;IF(Input!$O208=1, "/SAE-00","")&amp;IF(Input!$P208=1, "/SAE-0","")&amp;IF(Input!$Q208=1, "/SAE-1","")&amp;IF(Input!$R208=1, "/SAE-2","")&amp;IF(Input!$S208=1, "/SAE-3","")&amp;IF(Input!$T208=1, "/SAE-4","")&amp;IF(Input!$U208=1, "/SAE-5","")</f>
        <v>/Without/SAE-00</v>
      </c>
      <c r="AA207" s="4" t="str">
        <f>IF(Input!$V208=1,"Special match","")&amp;IF(Input!$W208=1, "/21 ","")&amp;IF(Input!$X208=1, "/18 ","")&amp;IF(Input!$Y208=1, "/16 ","")&amp;IF(Input!$Z208=1, "/14 ","")&amp;IF(Input!$AA208=1, "/11,5 ","")&amp;IF(Input!$AB208=1, "/10 ","")&amp;IF(Input!$AB208=1, "/7,5","")</f>
        <v xml:space="preserve">/21 /18 </v>
      </c>
      <c r="AB207" s="4" t="str">
        <f>IF(Input!$AD208=1,"Rubber wheel coupling","")&amp;IF(Input!$AE208=1, "/Rubber block drive, with alu. ring","")&amp;IF(Input!$AF208=1, "/(High) flexible coupling","")</f>
        <v>/Rubber block drive, with alu. ring</v>
      </c>
      <c r="AC207" s="4" t="str">
        <f>IF(Input!$AG208=1,"Mechanical-joint clutch","")&amp;IF(Input!$AH208=1, "/ Mechanical","")&amp;IF(Input!$AI208=1, "/ Electrical","")&amp;IF(Input!$AJ208=1, "/ Pneumatical","")</f>
        <v>/ Mechanical</v>
      </c>
      <c r="AD207" s="291" t="str">
        <f t="shared" si="56"/>
        <v>Without/SAE-00</v>
      </c>
      <c r="AE207" s="4" t="str">
        <f t="shared" si="57"/>
        <v>21 /18  inch</v>
      </c>
      <c r="AF207" s="4" t="str">
        <f t="shared" si="58"/>
        <v>Rubber block drive, with alu. ring</v>
      </c>
      <c r="AG207" s="4" t="str">
        <f t="shared" si="59"/>
        <v xml:space="preserve"> Mechanical</v>
      </c>
      <c r="AH207" s="4" t="str">
        <f>IF(Input!AK208=1,"Available","Not available")</f>
        <v>Not available</v>
      </c>
      <c r="AI207" s="4" t="str">
        <f>IF(Input!AL208="","",Input!AL208)</f>
        <v/>
      </c>
    </row>
    <row r="208" spans="1:35" x14ac:dyDescent="0.25">
      <c r="A208" s="4" t="str">
        <f>VLOOKUP(Input!A209, Variabelen!$A$2:$B$7,2,FALSE)</f>
        <v>MEDIUM/HEAVY DUTY GEARBOX</v>
      </c>
      <c r="B208" s="284" t="str">
        <f>Input!B209</f>
        <v>HCT800</v>
      </c>
      <c r="C208" s="4" t="str">
        <f>IF(Input!C209="","",Input!C209)</f>
        <v/>
      </c>
      <c r="D208" s="297">
        <f>Input!F209</f>
        <v>6.86</v>
      </c>
      <c r="E208" s="298" t="str">
        <f>Input!G209</f>
        <v>0,80</v>
      </c>
      <c r="F208" s="4">
        <f>Input!D209</f>
        <v>800</v>
      </c>
      <c r="G208" s="298">
        <f>Input!E209</f>
        <v>1800</v>
      </c>
      <c r="H208" s="298" t="str">
        <f t="shared" si="50"/>
        <v>800-1800</v>
      </c>
      <c r="I208" s="298">
        <f t="shared" si="51"/>
        <v>1800</v>
      </c>
      <c r="J208" s="298">
        <f t="shared" si="52"/>
        <v>1440</v>
      </c>
      <c r="K208" s="298">
        <f t="shared" si="53"/>
        <v>1440</v>
      </c>
      <c r="L208" s="290">
        <f t="shared" si="60"/>
        <v>720</v>
      </c>
      <c r="M208" s="290">
        <f t="shared" si="60"/>
        <v>960</v>
      </c>
      <c r="N208" s="290">
        <f t="shared" si="60"/>
        <v>1200</v>
      </c>
      <c r="O208" s="290">
        <f t="shared" si="60"/>
        <v>1440</v>
      </c>
      <c r="P208" s="290" t="str">
        <f t="shared" si="60"/>
        <v/>
      </c>
      <c r="Q208" s="290" t="str">
        <f t="shared" si="60"/>
        <v/>
      </c>
      <c r="R208" s="298" t="str">
        <f>Input!I209</f>
        <v>1056X1280X1425</v>
      </c>
      <c r="S208" s="298" t="str">
        <f>Input!J209</f>
        <v>2700</v>
      </c>
      <c r="T208" s="298" t="str">
        <f>Input!K209</f>
        <v>450</v>
      </c>
      <c r="U208" s="298" t="str">
        <f>Input!L209</f>
        <v>140</v>
      </c>
      <c r="V208" s="4" t="str">
        <f>IF(Input!$M209=1,"Spec.","")&amp;IF(Input!$O209=1, "00","")&amp;IF(Input!$P209=1, "/0","")&amp;IF(Input!$Q209=1, "/1","")&amp;IF(Input!$R209=1, "/2","")&amp;IF(Input!$S209=1, "/3","")&amp;IF(Input!$T209=1, "/4","")&amp;IF(Input!$U209=1, "/5","")</f>
        <v>00</v>
      </c>
      <c r="W208" s="4" t="str">
        <f>IF(Input!$V209=1,"Spec.","")&amp;IF(Input!$W209=1, "/21","")&amp;IF(Input!$X209=1, "/18","")&amp;IF(Input!$Y209=1, "/16","")&amp;IF(Input!$Z209=1, "/14","")&amp;IF(Input!$AA209=1, "/11,5","")&amp;IF(Input!$AB209=1, "/10","")&amp;IF(Input!$AB209=1,"/7,5","")</f>
        <v>/21/18</v>
      </c>
      <c r="X208" s="291" t="str">
        <f t="shared" si="54"/>
        <v>00</v>
      </c>
      <c r="Y208" s="4" t="str">
        <f t="shared" si="55"/>
        <v>21/18</v>
      </c>
      <c r="Z208" s="4" t="str">
        <f>IF(Input!$M209=1,"Special match","")&amp;IF(Input!$N209=1, "/Without","")&amp;IF(Input!$O209=1, "/SAE-00","")&amp;IF(Input!$P209=1, "/SAE-0","")&amp;IF(Input!$Q209=1, "/SAE-1","")&amp;IF(Input!$R209=1, "/SAE-2","")&amp;IF(Input!$S209=1, "/SAE-3","")&amp;IF(Input!$T209=1, "/SAE-4","")&amp;IF(Input!$U209=1, "/SAE-5","")</f>
        <v>/Without/SAE-00</v>
      </c>
      <c r="AA208" s="4" t="str">
        <f>IF(Input!$V209=1,"Special match","")&amp;IF(Input!$W209=1, "/21 ","")&amp;IF(Input!$X209=1, "/18 ","")&amp;IF(Input!$Y209=1, "/16 ","")&amp;IF(Input!$Z209=1, "/14 ","")&amp;IF(Input!$AA209=1, "/11,5 ","")&amp;IF(Input!$AB209=1, "/10 ","")&amp;IF(Input!$AB209=1, "/7,5","")</f>
        <v xml:space="preserve">/21 /18 </v>
      </c>
      <c r="AB208" s="4" t="str">
        <f>IF(Input!$AD209=1,"Rubber wheel coupling","")&amp;IF(Input!$AE209=1, "/Rubber block drive, with alu. ring","")&amp;IF(Input!$AF209=1, "/(High) flexible coupling","")</f>
        <v>/Rubber block drive, with alu. ring</v>
      </c>
      <c r="AC208" s="4" t="str">
        <f>IF(Input!$AG209=1,"Mechanical-joint clutch","")&amp;IF(Input!$AH209=1, "/ Mechanical","")&amp;IF(Input!$AI209=1, "/ Electrical","")&amp;IF(Input!$AJ209=1, "/ Pneumatical","")</f>
        <v>/ Mechanical</v>
      </c>
      <c r="AD208" s="291" t="str">
        <f t="shared" si="56"/>
        <v>Without/SAE-00</v>
      </c>
      <c r="AE208" s="4" t="str">
        <f t="shared" si="57"/>
        <v>21 /18  inch</v>
      </c>
      <c r="AF208" s="4" t="str">
        <f t="shared" si="58"/>
        <v>Rubber block drive, with alu. ring</v>
      </c>
      <c r="AG208" s="4" t="str">
        <f t="shared" si="59"/>
        <v xml:space="preserve"> Mechanical</v>
      </c>
      <c r="AH208" s="4" t="str">
        <f>IF(Input!AK209=1,"Available","Not available")</f>
        <v>Not available</v>
      </c>
      <c r="AI208" s="4" t="str">
        <f>IF(Input!AL209="","",Input!AL209)</f>
        <v/>
      </c>
    </row>
    <row r="209" spans="1:35" x14ac:dyDescent="0.25">
      <c r="A209" s="4" t="str">
        <f>VLOOKUP(Input!A210, Variabelen!$A$2:$B$7,2,FALSE)</f>
        <v>MEDIUM/HEAVY DUTY GEARBOX</v>
      </c>
      <c r="B209" s="284" t="str">
        <f>Input!B210</f>
        <v>HCT800</v>
      </c>
      <c r="C209" s="4" t="str">
        <f>IF(Input!C210="","",Input!C210)</f>
        <v/>
      </c>
      <c r="D209" s="297">
        <f>Input!F210</f>
        <v>7.33</v>
      </c>
      <c r="E209" s="298" t="str">
        <f>Input!G210</f>
        <v>0,75</v>
      </c>
      <c r="F209" s="4">
        <f>Input!D210</f>
        <v>800</v>
      </c>
      <c r="G209" s="298">
        <f>Input!E210</f>
        <v>1800</v>
      </c>
      <c r="H209" s="298" t="str">
        <f t="shared" si="50"/>
        <v>800-1800</v>
      </c>
      <c r="I209" s="298">
        <f t="shared" si="51"/>
        <v>1800</v>
      </c>
      <c r="J209" s="298">
        <f t="shared" si="52"/>
        <v>1350</v>
      </c>
      <c r="K209" s="298">
        <f t="shared" si="53"/>
        <v>1350</v>
      </c>
      <c r="L209" s="290">
        <f t="shared" si="60"/>
        <v>675</v>
      </c>
      <c r="M209" s="290">
        <f t="shared" si="60"/>
        <v>900</v>
      </c>
      <c r="N209" s="290">
        <f t="shared" si="60"/>
        <v>1125</v>
      </c>
      <c r="O209" s="290">
        <f t="shared" si="60"/>
        <v>1350</v>
      </c>
      <c r="P209" s="290" t="str">
        <f t="shared" si="60"/>
        <v/>
      </c>
      <c r="Q209" s="290" t="str">
        <f t="shared" si="60"/>
        <v/>
      </c>
      <c r="R209" s="298" t="str">
        <f>Input!I210</f>
        <v>1056X1280X1425</v>
      </c>
      <c r="S209" s="298" t="str">
        <f>Input!J210</f>
        <v>2700</v>
      </c>
      <c r="T209" s="298" t="str">
        <f>Input!K210</f>
        <v>450</v>
      </c>
      <c r="U209" s="298" t="str">
        <f>Input!L210</f>
        <v>140</v>
      </c>
      <c r="V209" s="4" t="str">
        <f>IF(Input!$M210=1,"Spec.","")&amp;IF(Input!$O210=1, "00","")&amp;IF(Input!$P210=1, "/0","")&amp;IF(Input!$Q210=1, "/1","")&amp;IF(Input!$R210=1, "/2","")&amp;IF(Input!$S210=1, "/3","")&amp;IF(Input!$T210=1, "/4","")&amp;IF(Input!$U210=1, "/5","")</f>
        <v>00</v>
      </c>
      <c r="W209" s="4" t="str">
        <f>IF(Input!$V210=1,"Spec.","")&amp;IF(Input!$W210=1, "/21","")&amp;IF(Input!$X210=1, "/18","")&amp;IF(Input!$Y210=1, "/16","")&amp;IF(Input!$Z210=1, "/14","")&amp;IF(Input!$AA210=1, "/11,5","")&amp;IF(Input!$AB210=1, "/10","")&amp;IF(Input!$AB210=1,"/7,5","")</f>
        <v>/21/18</v>
      </c>
      <c r="X209" s="291" t="str">
        <f t="shared" si="54"/>
        <v>00</v>
      </c>
      <c r="Y209" s="4" t="str">
        <f t="shared" si="55"/>
        <v>21/18</v>
      </c>
      <c r="Z209" s="4" t="str">
        <f>IF(Input!$M210=1,"Special match","")&amp;IF(Input!$N210=1, "/Without","")&amp;IF(Input!$O210=1, "/SAE-00","")&amp;IF(Input!$P210=1, "/SAE-0","")&amp;IF(Input!$Q210=1, "/SAE-1","")&amp;IF(Input!$R210=1, "/SAE-2","")&amp;IF(Input!$S210=1, "/SAE-3","")&amp;IF(Input!$T210=1, "/SAE-4","")&amp;IF(Input!$U210=1, "/SAE-5","")</f>
        <v>/Without/SAE-00</v>
      </c>
      <c r="AA209" s="4" t="str">
        <f>IF(Input!$V210=1,"Special match","")&amp;IF(Input!$W210=1, "/21 ","")&amp;IF(Input!$X210=1, "/18 ","")&amp;IF(Input!$Y210=1, "/16 ","")&amp;IF(Input!$Z210=1, "/14 ","")&amp;IF(Input!$AA210=1, "/11,5 ","")&amp;IF(Input!$AB210=1, "/10 ","")&amp;IF(Input!$AB210=1, "/7,5","")</f>
        <v xml:space="preserve">/21 /18 </v>
      </c>
      <c r="AB209" s="4" t="str">
        <f>IF(Input!$AD210=1,"Rubber wheel coupling","")&amp;IF(Input!$AE210=1, "/Rubber block drive, with alu. ring","")&amp;IF(Input!$AF210=1, "/(High) flexible coupling","")</f>
        <v>/Rubber block drive, with alu. ring</v>
      </c>
      <c r="AC209" s="4" t="str">
        <f>IF(Input!$AG210=1,"Mechanical-joint clutch","")&amp;IF(Input!$AH210=1, "/ Mechanical","")&amp;IF(Input!$AI210=1, "/ Electrical","")&amp;IF(Input!$AJ210=1, "/ Pneumatical","")</f>
        <v>/ Mechanical</v>
      </c>
      <c r="AD209" s="291" t="str">
        <f t="shared" si="56"/>
        <v>Without/SAE-00</v>
      </c>
      <c r="AE209" s="4" t="str">
        <f t="shared" si="57"/>
        <v>21 /18  inch</v>
      </c>
      <c r="AF209" s="4" t="str">
        <f t="shared" si="58"/>
        <v>Rubber block drive, with alu. ring</v>
      </c>
      <c r="AG209" s="4" t="str">
        <f t="shared" si="59"/>
        <v xml:space="preserve"> Mechanical</v>
      </c>
      <c r="AH209" s="4" t="str">
        <f>IF(Input!AK210=1,"Available","Not available")</f>
        <v>Not available</v>
      </c>
      <c r="AI209" s="4" t="str">
        <f>IF(Input!AL210="","",Input!AL210)</f>
        <v/>
      </c>
    </row>
    <row r="210" spans="1:35" x14ac:dyDescent="0.25">
      <c r="A210" s="4" t="str">
        <f>VLOOKUP(Input!A211, Variabelen!$A$2:$B$7,2,FALSE)</f>
        <v>MEDIUM/HEAVY DUTY GEARBOX</v>
      </c>
      <c r="B210" s="284" t="str">
        <f>Input!B211</f>
        <v>HCT800</v>
      </c>
      <c r="C210" s="4" t="str">
        <f>IF(Input!C211="","",Input!C211)</f>
        <v/>
      </c>
      <c r="D210" s="297">
        <f>Input!F211</f>
        <v>7.84</v>
      </c>
      <c r="E210" s="298" t="str">
        <f>Input!G211</f>
        <v>0,70</v>
      </c>
      <c r="F210" s="4">
        <f>Input!D211</f>
        <v>800</v>
      </c>
      <c r="G210" s="298">
        <f>Input!E211</f>
        <v>1800</v>
      </c>
      <c r="H210" s="298" t="str">
        <f t="shared" si="50"/>
        <v>800-1800</v>
      </c>
      <c r="I210" s="298">
        <f t="shared" si="51"/>
        <v>1800</v>
      </c>
      <c r="J210" s="298">
        <f t="shared" si="52"/>
        <v>1260</v>
      </c>
      <c r="K210" s="298">
        <f t="shared" si="53"/>
        <v>1260</v>
      </c>
      <c r="L210" s="290">
        <f t="shared" si="60"/>
        <v>630</v>
      </c>
      <c r="M210" s="290">
        <f t="shared" si="60"/>
        <v>840</v>
      </c>
      <c r="N210" s="290">
        <f t="shared" si="60"/>
        <v>1050</v>
      </c>
      <c r="O210" s="290">
        <f t="shared" si="60"/>
        <v>1260</v>
      </c>
      <c r="P210" s="290" t="str">
        <f t="shared" si="60"/>
        <v/>
      </c>
      <c r="Q210" s="290" t="str">
        <f t="shared" si="60"/>
        <v/>
      </c>
      <c r="R210" s="298" t="str">
        <f>Input!I211</f>
        <v>1056X1280X1425</v>
      </c>
      <c r="S210" s="298" t="str">
        <f>Input!J211</f>
        <v>2700</v>
      </c>
      <c r="T210" s="298" t="str">
        <f>Input!K211</f>
        <v>450</v>
      </c>
      <c r="U210" s="298" t="str">
        <f>Input!L211</f>
        <v>140</v>
      </c>
      <c r="V210" s="4" t="str">
        <f>IF(Input!$M211=1,"Spec.","")&amp;IF(Input!$O211=1, "00","")&amp;IF(Input!$P211=1, "/0","")&amp;IF(Input!$Q211=1, "/1","")&amp;IF(Input!$R211=1, "/2","")&amp;IF(Input!$S211=1, "/3","")&amp;IF(Input!$T211=1, "/4","")&amp;IF(Input!$U211=1, "/5","")</f>
        <v>00</v>
      </c>
      <c r="W210" s="4" t="str">
        <f>IF(Input!$V211=1,"Spec.","")&amp;IF(Input!$W211=1, "/21","")&amp;IF(Input!$X211=1, "/18","")&amp;IF(Input!$Y211=1, "/16","")&amp;IF(Input!$Z211=1, "/14","")&amp;IF(Input!$AA211=1, "/11,5","")&amp;IF(Input!$AB211=1, "/10","")&amp;IF(Input!$AB211=1,"/7,5","")</f>
        <v>/21/18</v>
      </c>
      <c r="X210" s="291" t="str">
        <f t="shared" si="54"/>
        <v>00</v>
      </c>
      <c r="Y210" s="4" t="str">
        <f t="shared" si="55"/>
        <v>21/18</v>
      </c>
      <c r="Z210" s="4" t="str">
        <f>IF(Input!$M211=1,"Special match","")&amp;IF(Input!$N211=1, "/Without","")&amp;IF(Input!$O211=1, "/SAE-00","")&amp;IF(Input!$P211=1, "/SAE-0","")&amp;IF(Input!$Q211=1, "/SAE-1","")&amp;IF(Input!$R211=1, "/SAE-2","")&amp;IF(Input!$S211=1, "/SAE-3","")&amp;IF(Input!$T211=1, "/SAE-4","")&amp;IF(Input!$U211=1, "/SAE-5","")</f>
        <v>/Without/SAE-00</v>
      </c>
      <c r="AA210" s="4" t="str">
        <f>IF(Input!$V211=1,"Special match","")&amp;IF(Input!$W211=1, "/21 ","")&amp;IF(Input!$X211=1, "/18 ","")&amp;IF(Input!$Y211=1, "/16 ","")&amp;IF(Input!$Z211=1, "/14 ","")&amp;IF(Input!$AA211=1, "/11,5 ","")&amp;IF(Input!$AB211=1, "/10 ","")&amp;IF(Input!$AB211=1, "/7,5","")</f>
        <v xml:space="preserve">/21 /18 </v>
      </c>
      <c r="AB210" s="4" t="str">
        <f>IF(Input!$AD211=1,"Rubber wheel coupling","")&amp;IF(Input!$AE211=1, "/Rubber block drive, with alu. ring","")&amp;IF(Input!$AF211=1, "/(High) flexible coupling","")</f>
        <v>/Rubber block drive, with alu. ring</v>
      </c>
      <c r="AC210" s="4" t="str">
        <f>IF(Input!$AG211=1,"Mechanical-joint clutch","")&amp;IF(Input!$AH211=1, "/ Mechanical","")&amp;IF(Input!$AI211=1, "/ Electrical","")&amp;IF(Input!$AJ211=1, "/ Pneumatical","")</f>
        <v>/ Mechanical</v>
      </c>
      <c r="AD210" s="291" t="str">
        <f t="shared" si="56"/>
        <v>Without/SAE-00</v>
      </c>
      <c r="AE210" s="4" t="str">
        <f t="shared" si="57"/>
        <v>21 /18  inch</v>
      </c>
      <c r="AF210" s="4" t="str">
        <f t="shared" si="58"/>
        <v>Rubber block drive, with alu. ring</v>
      </c>
      <c r="AG210" s="4" t="str">
        <f t="shared" si="59"/>
        <v xml:space="preserve"> Mechanical</v>
      </c>
      <c r="AH210" s="4" t="str">
        <f>IF(Input!AK211=1,"Available","Not available")</f>
        <v>Not available</v>
      </c>
      <c r="AI210" s="4" t="str">
        <f>IF(Input!AL211="","",Input!AL211)</f>
        <v/>
      </c>
    </row>
    <row r="211" spans="1:35" x14ac:dyDescent="0.25">
      <c r="A211" s="4" t="str">
        <f>VLOOKUP(Input!A212, Variabelen!$A$2:$B$7,2,FALSE)</f>
        <v>MEDIUM/HEAVY DUTY GEARBOX</v>
      </c>
      <c r="B211" s="284" t="str">
        <f>Input!B212</f>
        <v>HCT800</v>
      </c>
      <c r="C211" s="4" t="str">
        <f>IF(Input!C212="","",Input!C212)</f>
        <v/>
      </c>
      <c r="D211" s="297">
        <f>Input!F212</f>
        <v>8.4</v>
      </c>
      <c r="E211" s="298" t="str">
        <f>Input!G212</f>
        <v>0,65</v>
      </c>
      <c r="F211" s="4">
        <f>Input!D212</f>
        <v>800</v>
      </c>
      <c r="G211" s="298">
        <f>Input!E212</f>
        <v>1800</v>
      </c>
      <c r="H211" s="298" t="str">
        <f t="shared" si="50"/>
        <v>800-1800</v>
      </c>
      <c r="I211" s="298">
        <f t="shared" si="51"/>
        <v>1800</v>
      </c>
      <c r="J211" s="298">
        <f t="shared" si="52"/>
        <v>1170</v>
      </c>
      <c r="K211" s="298">
        <f t="shared" si="53"/>
        <v>1170</v>
      </c>
      <c r="L211" s="290">
        <f t="shared" si="60"/>
        <v>585</v>
      </c>
      <c r="M211" s="290">
        <f t="shared" si="60"/>
        <v>780</v>
      </c>
      <c r="N211" s="290">
        <f t="shared" si="60"/>
        <v>975</v>
      </c>
      <c r="O211" s="290">
        <f t="shared" si="60"/>
        <v>1170</v>
      </c>
      <c r="P211" s="290" t="str">
        <f t="shared" si="60"/>
        <v/>
      </c>
      <c r="Q211" s="290" t="str">
        <f t="shared" si="60"/>
        <v/>
      </c>
      <c r="R211" s="298" t="str">
        <f>Input!I212</f>
        <v>1056X1280X1425</v>
      </c>
      <c r="S211" s="298" t="str">
        <f>Input!J212</f>
        <v>2700</v>
      </c>
      <c r="T211" s="298" t="str">
        <f>Input!K212</f>
        <v>450</v>
      </c>
      <c r="U211" s="298" t="str">
        <f>Input!L212</f>
        <v>140</v>
      </c>
      <c r="V211" s="4" t="str">
        <f>IF(Input!$M212=1,"Spec.","")&amp;IF(Input!$O212=1, "00","")&amp;IF(Input!$P212=1, "/0","")&amp;IF(Input!$Q212=1, "/1","")&amp;IF(Input!$R212=1, "/2","")&amp;IF(Input!$S212=1, "/3","")&amp;IF(Input!$T212=1, "/4","")&amp;IF(Input!$U212=1, "/5","")</f>
        <v>00</v>
      </c>
      <c r="W211" s="4" t="str">
        <f>IF(Input!$V212=1,"Spec.","")&amp;IF(Input!$W212=1, "/21","")&amp;IF(Input!$X212=1, "/18","")&amp;IF(Input!$Y212=1, "/16","")&amp;IF(Input!$Z212=1, "/14","")&amp;IF(Input!$AA212=1, "/11,5","")&amp;IF(Input!$AB212=1, "/10","")&amp;IF(Input!$AB212=1,"/7,5","")</f>
        <v>/21/18</v>
      </c>
      <c r="X211" s="291" t="str">
        <f t="shared" si="54"/>
        <v>00</v>
      </c>
      <c r="Y211" s="4" t="str">
        <f t="shared" si="55"/>
        <v>21/18</v>
      </c>
      <c r="Z211" s="4" t="str">
        <f>IF(Input!$M212=1,"Special match","")&amp;IF(Input!$N212=1, "/Without","")&amp;IF(Input!$O212=1, "/SAE-00","")&amp;IF(Input!$P212=1, "/SAE-0","")&amp;IF(Input!$Q212=1, "/SAE-1","")&amp;IF(Input!$R212=1, "/SAE-2","")&amp;IF(Input!$S212=1, "/SAE-3","")&amp;IF(Input!$T212=1, "/SAE-4","")&amp;IF(Input!$U212=1, "/SAE-5","")</f>
        <v>/Without/SAE-00</v>
      </c>
      <c r="AA211" s="4" t="str">
        <f>IF(Input!$V212=1,"Special match","")&amp;IF(Input!$W212=1, "/21 ","")&amp;IF(Input!$X212=1, "/18 ","")&amp;IF(Input!$Y212=1, "/16 ","")&amp;IF(Input!$Z212=1, "/14 ","")&amp;IF(Input!$AA212=1, "/11,5 ","")&amp;IF(Input!$AB212=1, "/10 ","")&amp;IF(Input!$AB212=1, "/7,5","")</f>
        <v xml:space="preserve">/21 /18 </v>
      </c>
      <c r="AB211" s="4" t="str">
        <f>IF(Input!$AD212=1,"Rubber wheel coupling","")&amp;IF(Input!$AE212=1, "/Rubber block drive, with alu. ring","")&amp;IF(Input!$AF212=1, "/(High) flexible coupling","")</f>
        <v>/Rubber block drive, with alu. ring</v>
      </c>
      <c r="AC211" s="4" t="str">
        <f>IF(Input!$AG212=1,"Mechanical-joint clutch","")&amp;IF(Input!$AH212=1, "/ Mechanical","")&amp;IF(Input!$AI212=1, "/ Electrical","")&amp;IF(Input!$AJ212=1, "/ Pneumatical","")</f>
        <v>/ Mechanical</v>
      </c>
      <c r="AD211" s="291" t="str">
        <f t="shared" si="56"/>
        <v>Without/SAE-00</v>
      </c>
      <c r="AE211" s="4" t="str">
        <f t="shared" si="57"/>
        <v>21 /18  inch</v>
      </c>
      <c r="AF211" s="4" t="str">
        <f t="shared" si="58"/>
        <v>Rubber block drive, with alu. ring</v>
      </c>
      <c r="AG211" s="4" t="str">
        <f t="shared" si="59"/>
        <v xml:space="preserve"> Mechanical</v>
      </c>
      <c r="AH211" s="4" t="str">
        <f>IF(Input!AK212=1,"Available","Not available")</f>
        <v>Not available</v>
      </c>
      <c r="AI211" s="4" t="str">
        <f>IF(Input!AL212="","",Input!AL212)</f>
        <v/>
      </c>
    </row>
    <row r="212" spans="1:35" x14ac:dyDescent="0.25">
      <c r="A212" s="4" t="str">
        <f>VLOOKUP(Input!A213, Variabelen!$A$2:$B$7,2,FALSE)</f>
        <v>MEDIUM/HEAVY DUTY GEARBOX</v>
      </c>
      <c r="B212" s="284" t="str">
        <f>Input!B213</f>
        <v>HCT800/1</v>
      </c>
      <c r="C212" s="4" t="str">
        <f>IF(Input!C213="","",Input!C213)</f>
        <v/>
      </c>
      <c r="D212" s="297">
        <f>Input!F213</f>
        <v>6.91</v>
      </c>
      <c r="E212" s="298" t="str">
        <f>Input!G213</f>
        <v>0,85</v>
      </c>
      <c r="F212" s="4">
        <f>Input!D213</f>
        <v>800</v>
      </c>
      <c r="G212" s="298">
        <f>Input!E213</f>
        <v>1800</v>
      </c>
      <c r="H212" s="298" t="str">
        <f t="shared" si="50"/>
        <v>800-1800</v>
      </c>
      <c r="I212" s="298">
        <f t="shared" si="51"/>
        <v>1800</v>
      </c>
      <c r="J212" s="298">
        <f t="shared" si="52"/>
        <v>1530</v>
      </c>
      <c r="K212" s="298">
        <f t="shared" si="53"/>
        <v>1530</v>
      </c>
      <c r="L212" s="290">
        <f t="shared" ref="L212:Q221" si="61">IF(AND(L$1&gt;=$F212,L$1&lt;=$G212),L$1*$E212,"")</f>
        <v>765</v>
      </c>
      <c r="M212" s="290">
        <f t="shared" si="61"/>
        <v>1020</v>
      </c>
      <c r="N212" s="290">
        <f t="shared" si="61"/>
        <v>1275</v>
      </c>
      <c r="O212" s="290">
        <f t="shared" si="61"/>
        <v>1530</v>
      </c>
      <c r="P212" s="290" t="str">
        <f t="shared" si="61"/>
        <v/>
      </c>
      <c r="Q212" s="290" t="str">
        <f t="shared" si="61"/>
        <v/>
      </c>
      <c r="R212" s="298" t="str">
        <f>Input!I213</f>
        <v>1152x1360x1557</v>
      </c>
      <c r="S212" s="298" t="str">
        <f>Input!J213</f>
        <v>3200</v>
      </c>
      <c r="T212" s="298" t="str">
        <f>Input!K213</f>
        <v>582</v>
      </c>
      <c r="U212" s="298" t="str">
        <f>Input!L213</f>
        <v>220</v>
      </c>
      <c r="V212" s="4" t="str">
        <f>IF(Input!$M213=1,"Spec.","")&amp;IF(Input!$O213=1, "00","")&amp;IF(Input!$P213=1, "/0","")&amp;IF(Input!$Q213=1, "/1","")&amp;IF(Input!$R213=1, "/2","")&amp;IF(Input!$S213=1, "/3","")&amp;IF(Input!$T213=1, "/4","")&amp;IF(Input!$U213=1, "/5","")</f>
        <v>00</v>
      </c>
      <c r="W212" s="4" t="str">
        <f>IF(Input!$V213=1,"Spec.","")&amp;IF(Input!$W213=1, "/21","")&amp;IF(Input!$X213=1, "/18","")&amp;IF(Input!$Y213=1, "/16","")&amp;IF(Input!$Z213=1, "/14","")&amp;IF(Input!$AA213=1, "/11,5","")&amp;IF(Input!$AB213=1, "/10","")&amp;IF(Input!$AB213=1,"/7,5","")</f>
        <v>/21/18</v>
      </c>
      <c r="X212" s="291" t="str">
        <f t="shared" si="54"/>
        <v>00</v>
      </c>
      <c r="Y212" s="4" t="str">
        <f t="shared" si="55"/>
        <v>21/18</v>
      </c>
      <c r="Z212" s="4" t="str">
        <f>IF(Input!$M213=1,"Special match","")&amp;IF(Input!$N213=1, "/Without","")&amp;IF(Input!$O213=1, "/SAE-00","")&amp;IF(Input!$P213=1, "/SAE-0","")&amp;IF(Input!$Q213=1, "/SAE-1","")&amp;IF(Input!$R213=1, "/SAE-2","")&amp;IF(Input!$S213=1, "/SAE-3","")&amp;IF(Input!$T213=1, "/SAE-4","")&amp;IF(Input!$U213=1, "/SAE-5","")</f>
        <v>/Without/SAE-00</v>
      </c>
      <c r="AA212" s="4" t="str">
        <f>IF(Input!$V213=1,"Special match","")&amp;IF(Input!$W213=1, "/21 ","")&amp;IF(Input!$X213=1, "/18 ","")&amp;IF(Input!$Y213=1, "/16 ","")&amp;IF(Input!$Z213=1, "/14 ","")&amp;IF(Input!$AA213=1, "/11,5 ","")&amp;IF(Input!$AB213=1, "/10 ","")&amp;IF(Input!$AB213=1, "/7,5","")</f>
        <v xml:space="preserve">/21 /18 </v>
      </c>
      <c r="AB212" s="4" t="str">
        <f>IF(Input!$AD213=1,"Rubber wheel coupling","")&amp;IF(Input!$AE213=1, "/Rubber block drive, with alu. ring","")&amp;IF(Input!$AF213=1, "/(High) flexible coupling","")</f>
        <v>/Rubber block drive, with alu. ring</v>
      </c>
      <c r="AC212" s="4" t="str">
        <f>IF(Input!$AG213=1,"Mechanical-joint clutch","")&amp;IF(Input!$AH213=1, "/ Mechanical","")&amp;IF(Input!$AI213=1, "/ Electrical","")&amp;IF(Input!$AJ213=1, "/ Pneumatical","")</f>
        <v>/ Mechanical</v>
      </c>
      <c r="AD212" s="291" t="str">
        <f t="shared" si="56"/>
        <v>Without/SAE-00</v>
      </c>
      <c r="AE212" s="4" t="str">
        <f t="shared" si="57"/>
        <v>21 /18  inch</v>
      </c>
      <c r="AF212" s="4" t="str">
        <f t="shared" si="58"/>
        <v>Rubber block drive, with alu. ring</v>
      </c>
      <c r="AG212" s="4" t="str">
        <f t="shared" si="59"/>
        <v xml:space="preserve"> Mechanical</v>
      </c>
      <c r="AH212" s="4" t="str">
        <f>IF(Input!AK213=1,"Available","Not available")</f>
        <v>Not available</v>
      </c>
      <c r="AI212" s="4" t="str">
        <f>IF(Input!AL213="","",Input!AL213)</f>
        <v/>
      </c>
    </row>
    <row r="213" spans="1:35" x14ac:dyDescent="0.25">
      <c r="A213" s="4" t="str">
        <f>VLOOKUP(Input!A214, Variabelen!$A$2:$B$7,2,FALSE)</f>
        <v>MEDIUM/HEAVY DUTY GEARBOX</v>
      </c>
      <c r="B213" s="284" t="str">
        <f>Input!B214</f>
        <v>HCT800/1</v>
      </c>
      <c r="C213" s="4" t="str">
        <f>IF(Input!C214="","",Input!C214)</f>
        <v/>
      </c>
      <c r="D213" s="297">
        <f>Input!F214</f>
        <v>7.28</v>
      </c>
      <c r="E213" s="298" t="str">
        <f>Input!G214</f>
        <v>0,85</v>
      </c>
      <c r="F213" s="4">
        <f>Input!D214</f>
        <v>800</v>
      </c>
      <c r="G213" s="298">
        <f>Input!E214</f>
        <v>1800</v>
      </c>
      <c r="H213" s="298" t="str">
        <f t="shared" si="50"/>
        <v>800-1800</v>
      </c>
      <c r="I213" s="298">
        <f t="shared" si="51"/>
        <v>1800</v>
      </c>
      <c r="J213" s="298">
        <f t="shared" si="52"/>
        <v>1530</v>
      </c>
      <c r="K213" s="298">
        <f t="shared" si="53"/>
        <v>1530</v>
      </c>
      <c r="L213" s="290">
        <f t="shared" si="61"/>
        <v>765</v>
      </c>
      <c r="M213" s="290">
        <f t="shared" si="61"/>
        <v>1020</v>
      </c>
      <c r="N213" s="290">
        <f t="shared" si="61"/>
        <v>1275</v>
      </c>
      <c r="O213" s="290">
        <f t="shared" si="61"/>
        <v>1530</v>
      </c>
      <c r="P213" s="290" t="str">
        <f t="shared" si="61"/>
        <v/>
      </c>
      <c r="Q213" s="290" t="str">
        <f t="shared" si="61"/>
        <v/>
      </c>
      <c r="R213" s="298" t="str">
        <f>Input!I214</f>
        <v>1152x1360x1557</v>
      </c>
      <c r="S213" s="298" t="str">
        <f>Input!J214</f>
        <v>3200</v>
      </c>
      <c r="T213" s="298" t="str">
        <f>Input!K214</f>
        <v>582</v>
      </c>
      <c r="U213" s="298" t="str">
        <f>Input!L214</f>
        <v>220</v>
      </c>
      <c r="V213" s="4" t="str">
        <f>IF(Input!$M214=1,"Spec.","")&amp;IF(Input!$O214=1, "00","")&amp;IF(Input!$P214=1, "/0","")&amp;IF(Input!$Q214=1, "/1","")&amp;IF(Input!$R214=1, "/2","")&amp;IF(Input!$S214=1, "/3","")&amp;IF(Input!$T214=1, "/4","")&amp;IF(Input!$U214=1, "/5","")</f>
        <v>00</v>
      </c>
      <c r="W213" s="4" t="str">
        <f>IF(Input!$V214=1,"Spec.","")&amp;IF(Input!$W214=1, "/21","")&amp;IF(Input!$X214=1, "/18","")&amp;IF(Input!$Y214=1, "/16","")&amp;IF(Input!$Z214=1, "/14","")&amp;IF(Input!$AA214=1, "/11,5","")&amp;IF(Input!$AB214=1, "/10","")&amp;IF(Input!$AB214=1,"/7,5","")</f>
        <v>/21/18</v>
      </c>
      <c r="X213" s="291" t="str">
        <f t="shared" si="54"/>
        <v>00</v>
      </c>
      <c r="Y213" s="4" t="str">
        <f t="shared" si="55"/>
        <v>21/18</v>
      </c>
      <c r="Z213" s="4" t="str">
        <f>IF(Input!$M214=1,"Special match","")&amp;IF(Input!$N214=1, "/Without","")&amp;IF(Input!$O214=1, "/SAE-00","")&amp;IF(Input!$P214=1, "/SAE-0","")&amp;IF(Input!$Q214=1, "/SAE-1","")&amp;IF(Input!$R214=1, "/SAE-2","")&amp;IF(Input!$S214=1, "/SAE-3","")&amp;IF(Input!$T214=1, "/SAE-4","")&amp;IF(Input!$U214=1, "/SAE-5","")</f>
        <v>/Without/SAE-00</v>
      </c>
      <c r="AA213" s="4" t="str">
        <f>IF(Input!$V214=1,"Special match","")&amp;IF(Input!$W214=1, "/21 ","")&amp;IF(Input!$X214=1, "/18 ","")&amp;IF(Input!$Y214=1, "/16 ","")&amp;IF(Input!$Z214=1, "/14 ","")&amp;IF(Input!$AA214=1, "/11,5 ","")&amp;IF(Input!$AB214=1, "/10 ","")&amp;IF(Input!$AB214=1, "/7,5","")</f>
        <v xml:space="preserve">/21 /18 </v>
      </c>
      <c r="AB213" s="4" t="str">
        <f>IF(Input!$AD214=1,"Rubber wheel coupling","")&amp;IF(Input!$AE214=1, "/Rubber block drive, with alu. ring","")&amp;IF(Input!$AF214=1, "/(High) flexible coupling","")</f>
        <v>/Rubber block drive, with alu. ring</v>
      </c>
      <c r="AC213" s="4" t="str">
        <f>IF(Input!$AG214=1,"Mechanical-joint clutch","")&amp;IF(Input!$AH214=1, "/ Mechanical","")&amp;IF(Input!$AI214=1, "/ Electrical","")&amp;IF(Input!$AJ214=1, "/ Pneumatical","")</f>
        <v>/ Mechanical</v>
      </c>
      <c r="AD213" s="291" t="str">
        <f t="shared" si="56"/>
        <v>Without/SAE-00</v>
      </c>
      <c r="AE213" s="4" t="str">
        <f t="shared" si="57"/>
        <v>21 /18  inch</v>
      </c>
      <c r="AF213" s="4" t="str">
        <f t="shared" si="58"/>
        <v>Rubber block drive, with alu. ring</v>
      </c>
      <c r="AG213" s="4" t="str">
        <f t="shared" si="59"/>
        <v xml:space="preserve"> Mechanical</v>
      </c>
      <c r="AH213" s="4" t="str">
        <f>IF(Input!AK214=1,"Available","Not available")</f>
        <v>Not available</v>
      </c>
      <c r="AI213" s="4" t="str">
        <f>IF(Input!AL214="","",Input!AL214)</f>
        <v/>
      </c>
    </row>
    <row r="214" spans="1:35" x14ac:dyDescent="0.25">
      <c r="A214" s="4" t="str">
        <f>VLOOKUP(Input!A215, Variabelen!$A$2:$B$7,2,FALSE)</f>
        <v>MEDIUM/HEAVY DUTY GEARBOX</v>
      </c>
      <c r="B214" s="284" t="str">
        <f>Input!B215</f>
        <v>HCT800/1</v>
      </c>
      <c r="C214" s="4" t="str">
        <f>IF(Input!C215="","",Input!C215)</f>
        <v/>
      </c>
      <c r="D214" s="297">
        <f>Input!F215</f>
        <v>7.69</v>
      </c>
      <c r="E214" s="298" t="str">
        <f>Input!G215</f>
        <v>0,85</v>
      </c>
      <c r="F214" s="4">
        <f>Input!D215</f>
        <v>800</v>
      </c>
      <c r="G214" s="298">
        <f>Input!E215</f>
        <v>1800</v>
      </c>
      <c r="H214" s="298" t="str">
        <f t="shared" si="50"/>
        <v>800-1800</v>
      </c>
      <c r="I214" s="298">
        <f t="shared" si="51"/>
        <v>1800</v>
      </c>
      <c r="J214" s="298">
        <f t="shared" si="52"/>
        <v>1530</v>
      </c>
      <c r="K214" s="298">
        <f t="shared" si="53"/>
        <v>1530</v>
      </c>
      <c r="L214" s="290">
        <f t="shared" si="61"/>
        <v>765</v>
      </c>
      <c r="M214" s="290">
        <f t="shared" si="61"/>
        <v>1020</v>
      </c>
      <c r="N214" s="290">
        <f t="shared" si="61"/>
        <v>1275</v>
      </c>
      <c r="O214" s="290">
        <f t="shared" si="61"/>
        <v>1530</v>
      </c>
      <c r="P214" s="290" t="str">
        <f t="shared" si="61"/>
        <v/>
      </c>
      <c r="Q214" s="290" t="str">
        <f t="shared" si="61"/>
        <v/>
      </c>
      <c r="R214" s="298" t="str">
        <f>Input!I215</f>
        <v>1152x1360x1557</v>
      </c>
      <c r="S214" s="298" t="str">
        <f>Input!J215</f>
        <v>3200</v>
      </c>
      <c r="T214" s="298" t="str">
        <f>Input!K215</f>
        <v>582</v>
      </c>
      <c r="U214" s="298" t="str">
        <f>Input!L215</f>
        <v>220</v>
      </c>
      <c r="V214" s="4" t="str">
        <f>IF(Input!$M215=1,"Spec.","")&amp;IF(Input!$O215=1, "00","")&amp;IF(Input!$P215=1, "/0","")&amp;IF(Input!$Q215=1, "/1","")&amp;IF(Input!$R215=1, "/2","")&amp;IF(Input!$S215=1, "/3","")&amp;IF(Input!$T215=1, "/4","")&amp;IF(Input!$U215=1, "/5","")</f>
        <v>00</v>
      </c>
      <c r="W214" s="4" t="str">
        <f>IF(Input!$V215=1,"Spec.","")&amp;IF(Input!$W215=1, "/21","")&amp;IF(Input!$X215=1, "/18","")&amp;IF(Input!$Y215=1, "/16","")&amp;IF(Input!$Z215=1, "/14","")&amp;IF(Input!$AA215=1, "/11,5","")&amp;IF(Input!$AB215=1, "/10","")&amp;IF(Input!$AB215=1,"/7,5","")</f>
        <v>/21/18</v>
      </c>
      <c r="X214" s="291" t="str">
        <f t="shared" si="54"/>
        <v>00</v>
      </c>
      <c r="Y214" s="4" t="str">
        <f t="shared" si="55"/>
        <v>21/18</v>
      </c>
      <c r="Z214" s="4" t="str">
        <f>IF(Input!$M215=1,"Special match","")&amp;IF(Input!$N215=1, "/Without","")&amp;IF(Input!$O215=1, "/SAE-00","")&amp;IF(Input!$P215=1, "/SAE-0","")&amp;IF(Input!$Q215=1, "/SAE-1","")&amp;IF(Input!$R215=1, "/SAE-2","")&amp;IF(Input!$S215=1, "/SAE-3","")&amp;IF(Input!$T215=1, "/SAE-4","")&amp;IF(Input!$U215=1, "/SAE-5","")</f>
        <v>/Without/SAE-00</v>
      </c>
      <c r="AA214" s="4" t="str">
        <f>IF(Input!$V215=1,"Special match","")&amp;IF(Input!$W215=1, "/21 ","")&amp;IF(Input!$X215=1, "/18 ","")&amp;IF(Input!$Y215=1, "/16 ","")&amp;IF(Input!$Z215=1, "/14 ","")&amp;IF(Input!$AA215=1, "/11,5 ","")&amp;IF(Input!$AB215=1, "/10 ","")&amp;IF(Input!$AB215=1, "/7,5","")</f>
        <v xml:space="preserve">/21 /18 </v>
      </c>
      <c r="AB214" s="4" t="str">
        <f>IF(Input!$AD215=1,"Rubber wheel coupling","")&amp;IF(Input!$AE215=1, "/Rubber block drive, with alu. ring","")&amp;IF(Input!$AF215=1, "/(High) flexible coupling","")</f>
        <v>/Rubber block drive, with alu. ring</v>
      </c>
      <c r="AC214" s="4" t="str">
        <f>IF(Input!$AG215=1,"Mechanical-joint clutch","")&amp;IF(Input!$AH215=1, "/ Mechanical","")&amp;IF(Input!$AI215=1, "/ Electrical","")&amp;IF(Input!$AJ215=1, "/ Pneumatical","")</f>
        <v>/ Mechanical</v>
      </c>
      <c r="AD214" s="291" t="str">
        <f t="shared" si="56"/>
        <v>Without/SAE-00</v>
      </c>
      <c r="AE214" s="4" t="str">
        <f t="shared" si="57"/>
        <v>21 /18  inch</v>
      </c>
      <c r="AF214" s="4" t="str">
        <f t="shared" si="58"/>
        <v>Rubber block drive, with alu. ring</v>
      </c>
      <c r="AG214" s="4" t="str">
        <f t="shared" si="59"/>
        <v xml:space="preserve"> Mechanical</v>
      </c>
      <c r="AH214" s="4" t="str">
        <f>IF(Input!AK215=1,"Available","Not available")</f>
        <v>Not available</v>
      </c>
      <c r="AI214" s="4" t="str">
        <f>IF(Input!AL215="","",Input!AL215)</f>
        <v/>
      </c>
    </row>
    <row r="215" spans="1:35" x14ac:dyDescent="0.25">
      <c r="A215" s="4" t="str">
        <f>VLOOKUP(Input!A216, Variabelen!$A$2:$B$7,2,FALSE)</f>
        <v>MEDIUM/HEAVY DUTY GEARBOX</v>
      </c>
      <c r="B215" s="284" t="str">
        <f>Input!B216</f>
        <v>HCT800/1</v>
      </c>
      <c r="C215" s="4" t="str">
        <f>IF(Input!C216="","",Input!C216)</f>
        <v/>
      </c>
      <c r="D215" s="297">
        <f>Input!F216</f>
        <v>8.1199999999999992</v>
      </c>
      <c r="E215" s="298" t="str">
        <f>Input!G216</f>
        <v>0,85</v>
      </c>
      <c r="F215" s="4">
        <f>Input!D216</f>
        <v>800</v>
      </c>
      <c r="G215" s="298">
        <f>Input!E216</f>
        <v>1800</v>
      </c>
      <c r="H215" s="298" t="str">
        <f t="shared" si="50"/>
        <v>800-1800</v>
      </c>
      <c r="I215" s="298">
        <f t="shared" si="51"/>
        <v>1800</v>
      </c>
      <c r="J215" s="298">
        <f t="shared" si="52"/>
        <v>1530</v>
      </c>
      <c r="K215" s="298">
        <f t="shared" si="53"/>
        <v>1530</v>
      </c>
      <c r="L215" s="290">
        <f t="shared" si="61"/>
        <v>765</v>
      </c>
      <c r="M215" s="290">
        <f t="shared" si="61"/>
        <v>1020</v>
      </c>
      <c r="N215" s="290">
        <f t="shared" si="61"/>
        <v>1275</v>
      </c>
      <c r="O215" s="290">
        <f t="shared" si="61"/>
        <v>1530</v>
      </c>
      <c r="P215" s="290" t="str">
        <f t="shared" si="61"/>
        <v/>
      </c>
      <c r="Q215" s="290" t="str">
        <f t="shared" si="61"/>
        <v/>
      </c>
      <c r="R215" s="298" t="str">
        <f>Input!I216</f>
        <v>1152x1360x1557</v>
      </c>
      <c r="S215" s="298" t="str">
        <f>Input!J216</f>
        <v>3200</v>
      </c>
      <c r="T215" s="298" t="str">
        <f>Input!K216</f>
        <v>582</v>
      </c>
      <c r="U215" s="298" t="str">
        <f>Input!L216</f>
        <v>220</v>
      </c>
      <c r="V215" s="4" t="str">
        <f>IF(Input!$M216=1,"Spec.","")&amp;IF(Input!$O216=1, "00","")&amp;IF(Input!$P216=1, "/0","")&amp;IF(Input!$Q216=1, "/1","")&amp;IF(Input!$R216=1, "/2","")&amp;IF(Input!$S216=1, "/3","")&amp;IF(Input!$T216=1, "/4","")&amp;IF(Input!$U216=1, "/5","")</f>
        <v>00</v>
      </c>
      <c r="W215" s="4" t="str">
        <f>IF(Input!$V216=1,"Spec.","")&amp;IF(Input!$W216=1, "/21","")&amp;IF(Input!$X216=1, "/18","")&amp;IF(Input!$Y216=1, "/16","")&amp;IF(Input!$Z216=1, "/14","")&amp;IF(Input!$AA216=1, "/11,5","")&amp;IF(Input!$AB216=1, "/10","")&amp;IF(Input!$AB216=1,"/7,5","")</f>
        <v>/21/18</v>
      </c>
      <c r="X215" s="291" t="str">
        <f t="shared" si="54"/>
        <v>00</v>
      </c>
      <c r="Y215" s="4" t="str">
        <f t="shared" si="55"/>
        <v>21/18</v>
      </c>
      <c r="Z215" s="4" t="str">
        <f>IF(Input!$M216=1,"Special match","")&amp;IF(Input!$N216=1, "/Without","")&amp;IF(Input!$O216=1, "/SAE-00","")&amp;IF(Input!$P216=1, "/SAE-0","")&amp;IF(Input!$Q216=1, "/SAE-1","")&amp;IF(Input!$R216=1, "/SAE-2","")&amp;IF(Input!$S216=1, "/SAE-3","")&amp;IF(Input!$T216=1, "/SAE-4","")&amp;IF(Input!$U216=1, "/SAE-5","")</f>
        <v>/Without/SAE-00</v>
      </c>
      <c r="AA215" s="4" t="str">
        <f>IF(Input!$V216=1,"Special match","")&amp;IF(Input!$W216=1, "/21 ","")&amp;IF(Input!$X216=1, "/18 ","")&amp;IF(Input!$Y216=1, "/16 ","")&amp;IF(Input!$Z216=1, "/14 ","")&amp;IF(Input!$AA216=1, "/11,5 ","")&amp;IF(Input!$AB216=1, "/10 ","")&amp;IF(Input!$AB216=1, "/7,5","")</f>
        <v xml:space="preserve">/21 /18 </v>
      </c>
      <c r="AB215" s="4" t="str">
        <f>IF(Input!$AD216=1,"Rubber wheel coupling","")&amp;IF(Input!$AE216=1, "/Rubber block drive, with alu. ring","")&amp;IF(Input!$AF216=1, "/(High) flexible coupling","")</f>
        <v>/Rubber block drive, with alu. ring</v>
      </c>
      <c r="AC215" s="4" t="str">
        <f>IF(Input!$AG216=1,"Mechanical-joint clutch","")&amp;IF(Input!$AH216=1, "/ Mechanical","")&amp;IF(Input!$AI216=1, "/ Electrical","")&amp;IF(Input!$AJ216=1, "/ Pneumatical","")</f>
        <v>/ Mechanical</v>
      </c>
      <c r="AD215" s="291" t="str">
        <f t="shared" si="56"/>
        <v>Without/SAE-00</v>
      </c>
      <c r="AE215" s="4" t="str">
        <f t="shared" si="57"/>
        <v>21 /18  inch</v>
      </c>
      <c r="AF215" s="4" t="str">
        <f t="shared" si="58"/>
        <v>Rubber block drive, with alu. ring</v>
      </c>
      <c r="AG215" s="4" t="str">
        <f t="shared" si="59"/>
        <v xml:space="preserve"> Mechanical</v>
      </c>
      <c r="AH215" s="4" t="str">
        <f>IF(Input!AK216=1,"Available","Not available")</f>
        <v>Not available</v>
      </c>
      <c r="AI215" s="4" t="str">
        <f>IF(Input!AL216="","",Input!AL216)</f>
        <v/>
      </c>
    </row>
    <row r="216" spans="1:35" x14ac:dyDescent="0.25">
      <c r="A216" s="4" t="str">
        <f>VLOOKUP(Input!A217, Variabelen!$A$2:$B$7,2,FALSE)</f>
        <v>MEDIUM/HEAVY DUTY GEARBOX</v>
      </c>
      <c r="B216" s="284" t="str">
        <f>Input!B217</f>
        <v>HCT800/1</v>
      </c>
      <c r="C216" s="4" t="str">
        <f>IF(Input!C217="","",Input!C217)</f>
        <v/>
      </c>
      <c r="D216" s="297">
        <f>Input!F217</f>
        <v>8.6</v>
      </c>
      <c r="E216" s="298" t="str">
        <f>Input!G217</f>
        <v>0,85</v>
      </c>
      <c r="F216" s="4">
        <f>Input!D217</f>
        <v>800</v>
      </c>
      <c r="G216" s="298">
        <f>Input!E217</f>
        <v>1800</v>
      </c>
      <c r="H216" s="298" t="str">
        <f t="shared" si="50"/>
        <v>800-1800</v>
      </c>
      <c r="I216" s="298">
        <f t="shared" si="51"/>
        <v>1800</v>
      </c>
      <c r="J216" s="298">
        <f t="shared" si="52"/>
        <v>1530</v>
      </c>
      <c r="K216" s="298">
        <f t="shared" si="53"/>
        <v>1530</v>
      </c>
      <c r="L216" s="290">
        <f t="shared" si="61"/>
        <v>765</v>
      </c>
      <c r="M216" s="290">
        <f t="shared" si="61"/>
        <v>1020</v>
      </c>
      <c r="N216" s="290">
        <f t="shared" si="61"/>
        <v>1275</v>
      </c>
      <c r="O216" s="290">
        <f t="shared" si="61"/>
        <v>1530</v>
      </c>
      <c r="P216" s="290" t="str">
        <f t="shared" si="61"/>
        <v/>
      </c>
      <c r="Q216" s="290" t="str">
        <f t="shared" si="61"/>
        <v/>
      </c>
      <c r="R216" s="298" t="str">
        <f>Input!I217</f>
        <v>1152x1360x1557</v>
      </c>
      <c r="S216" s="298" t="str">
        <f>Input!J217</f>
        <v>3200</v>
      </c>
      <c r="T216" s="298" t="str">
        <f>Input!K217</f>
        <v>582</v>
      </c>
      <c r="U216" s="298" t="str">
        <f>Input!L217</f>
        <v>220</v>
      </c>
      <c r="V216" s="4" t="str">
        <f>IF(Input!$M217=1,"Spec.","")&amp;IF(Input!$O217=1, "00","")&amp;IF(Input!$P217=1, "/0","")&amp;IF(Input!$Q217=1, "/1","")&amp;IF(Input!$R217=1, "/2","")&amp;IF(Input!$S217=1, "/3","")&amp;IF(Input!$T217=1, "/4","")&amp;IF(Input!$U217=1, "/5","")</f>
        <v>00</v>
      </c>
      <c r="W216" s="4" t="str">
        <f>IF(Input!$V217=1,"Spec.","")&amp;IF(Input!$W217=1, "/21","")&amp;IF(Input!$X217=1, "/18","")&amp;IF(Input!$Y217=1, "/16","")&amp;IF(Input!$Z217=1, "/14","")&amp;IF(Input!$AA217=1, "/11,5","")&amp;IF(Input!$AB217=1, "/10","")&amp;IF(Input!$AB217=1,"/7,5","")</f>
        <v>/21/18</v>
      </c>
      <c r="X216" s="291" t="str">
        <f t="shared" si="54"/>
        <v>00</v>
      </c>
      <c r="Y216" s="4" t="str">
        <f t="shared" si="55"/>
        <v>21/18</v>
      </c>
      <c r="Z216" s="4" t="str">
        <f>IF(Input!$M217=1,"Special match","")&amp;IF(Input!$N217=1, "/Without","")&amp;IF(Input!$O217=1, "/SAE-00","")&amp;IF(Input!$P217=1, "/SAE-0","")&amp;IF(Input!$Q217=1, "/SAE-1","")&amp;IF(Input!$R217=1, "/SAE-2","")&amp;IF(Input!$S217=1, "/SAE-3","")&amp;IF(Input!$T217=1, "/SAE-4","")&amp;IF(Input!$U217=1, "/SAE-5","")</f>
        <v>/Without/SAE-00</v>
      </c>
      <c r="AA216" s="4" t="str">
        <f>IF(Input!$V217=1,"Special match","")&amp;IF(Input!$W217=1, "/21 ","")&amp;IF(Input!$X217=1, "/18 ","")&amp;IF(Input!$Y217=1, "/16 ","")&amp;IF(Input!$Z217=1, "/14 ","")&amp;IF(Input!$AA217=1, "/11,5 ","")&amp;IF(Input!$AB217=1, "/10 ","")&amp;IF(Input!$AB217=1, "/7,5","")</f>
        <v xml:space="preserve">/21 /18 </v>
      </c>
      <c r="AB216" s="4" t="str">
        <f>IF(Input!$AD217=1,"Rubber wheel coupling","")&amp;IF(Input!$AE217=1, "/Rubber block drive, with alu. ring","")&amp;IF(Input!$AF217=1, "/(High) flexible coupling","")</f>
        <v>/Rubber block drive, with alu. ring</v>
      </c>
      <c r="AC216" s="4" t="str">
        <f>IF(Input!$AG217=1,"Mechanical-joint clutch","")&amp;IF(Input!$AH217=1, "/ Mechanical","")&amp;IF(Input!$AI217=1, "/ Electrical","")&amp;IF(Input!$AJ217=1, "/ Pneumatical","")</f>
        <v>/ Mechanical</v>
      </c>
      <c r="AD216" s="291" t="str">
        <f t="shared" si="56"/>
        <v>Without/SAE-00</v>
      </c>
      <c r="AE216" s="4" t="str">
        <f t="shared" si="57"/>
        <v>21 /18  inch</v>
      </c>
      <c r="AF216" s="4" t="str">
        <f t="shared" si="58"/>
        <v>Rubber block drive, with alu. ring</v>
      </c>
      <c r="AG216" s="4" t="str">
        <f t="shared" si="59"/>
        <v xml:space="preserve"> Mechanical</v>
      </c>
      <c r="AH216" s="4" t="str">
        <f>IF(Input!AK217=1,"Available","Not available")</f>
        <v>Not available</v>
      </c>
      <c r="AI216" s="4" t="str">
        <f>IF(Input!AL217="","",Input!AL217)</f>
        <v/>
      </c>
    </row>
    <row r="217" spans="1:35" x14ac:dyDescent="0.25">
      <c r="A217" s="4" t="str">
        <f>VLOOKUP(Input!A218, Variabelen!$A$2:$B$7,2,FALSE)</f>
        <v>MEDIUM/HEAVY DUTY GEARBOX</v>
      </c>
      <c r="B217" s="284" t="str">
        <f>Input!B218</f>
        <v>HCT800/1</v>
      </c>
      <c r="C217" s="4" t="str">
        <f>IF(Input!C218="","",Input!C218)</f>
        <v/>
      </c>
      <c r="D217" s="297">
        <f>Input!F218</f>
        <v>9.1199999999999992</v>
      </c>
      <c r="E217" s="298" t="str">
        <f>Input!G218</f>
        <v>0,85</v>
      </c>
      <c r="F217" s="4">
        <f>Input!D218</f>
        <v>800</v>
      </c>
      <c r="G217" s="298">
        <f>Input!E218</f>
        <v>1800</v>
      </c>
      <c r="H217" s="298" t="str">
        <f t="shared" si="50"/>
        <v>800-1800</v>
      </c>
      <c r="I217" s="298">
        <f t="shared" si="51"/>
        <v>1800</v>
      </c>
      <c r="J217" s="298">
        <f t="shared" si="52"/>
        <v>1530</v>
      </c>
      <c r="K217" s="298">
        <f t="shared" si="53"/>
        <v>1530</v>
      </c>
      <c r="L217" s="290">
        <f t="shared" si="61"/>
        <v>765</v>
      </c>
      <c r="M217" s="290">
        <f t="shared" si="61"/>
        <v>1020</v>
      </c>
      <c r="N217" s="290">
        <f t="shared" si="61"/>
        <v>1275</v>
      </c>
      <c r="O217" s="290">
        <f t="shared" si="61"/>
        <v>1530</v>
      </c>
      <c r="P217" s="290" t="str">
        <f t="shared" si="61"/>
        <v/>
      </c>
      <c r="Q217" s="290" t="str">
        <f t="shared" si="61"/>
        <v/>
      </c>
      <c r="R217" s="298" t="str">
        <f>Input!I218</f>
        <v>1152x1360x1557</v>
      </c>
      <c r="S217" s="298" t="str">
        <f>Input!J218</f>
        <v>3200</v>
      </c>
      <c r="T217" s="298" t="str">
        <f>Input!K218</f>
        <v>582</v>
      </c>
      <c r="U217" s="298" t="str">
        <f>Input!L218</f>
        <v>220</v>
      </c>
      <c r="V217" s="4" t="str">
        <f>IF(Input!$M218=1,"Spec.","")&amp;IF(Input!$O218=1, "00","")&amp;IF(Input!$P218=1, "/0","")&amp;IF(Input!$Q218=1, "/1","")&amp;IF(Input!$R218=1, "/2","")&amp;IF(Input!$S218=1, "/3","")&amp;IF(Input!$T218=1, "/4","")&amp;IF(Input!$U218=1, "/5","")</f>
        <v>00</v>
      </c>
      <c r="W217" s="4" t="str">
        <f>IF(Input!$V218=1,"Spec.","")&amp;IF(Input!$W218=1, "/21","")&amp;IF(Input!$X218=1, "/18","")&amp;IF(Input!$Y218=1, "/16","")&amp;IF(Input!$Z218=1, "/14","")&amp;IF(Input!$AA218=1, "/11,5","")&amp;IF(Input!$AB218=1, "/10","")&amp;IF(Input!$AB218=1,"/7,5","")</f>
        <v>/21/18</v>
      </c>
      <c r="X217" s="291" t="str">
        <f t="shared" si="54"/>
        <v>00</v>
      </c>
      <c r="Y217" s="4" t="str">
        <f t="shared" si="55"/>
        <v>21/18</v>
      </c>
      <c r="Z217" s="4" t="str">
        <f>IF(Input!$M218=1,"Special match","")&amp;IF(Input!$N218=1, "/Without","")&amp;IF(Input!$O218=1, "/SAE-00","")&amp;IF(Input!$P218=1, "/SAE-0","")&amp;IF(Input!$Q218=1, "/SAE-1","")&amp;IF(Input!$R218=1, "/SAE-2","")&amp;IF(Input!$S218=1, "/SAE-3","")&amp;IF(Input!$T218=1, "/SAE-4","")&amp;IF(Input!$U218=1, "/SAE-5","")</f>
        <v>/Without/SAE-00</v>
      </c>
      <c r="AA217" s="4" t="str">
        <f>IF(Input!$V218=1,"Special match","")&amp;IF(Input!$W218=1, "/21 ","")&amp;IF(Input!$X218=1, "/18 ","")&amp;IF(Input!$Y218=1, "/16 ","")&amp;IF(Input!$Z218=1, "/14 ","")&amp;IF(Input!$AA218=1, "/11,5 ","")&amp;IF(Input!$AB218=1, "/10 ","")&amp;IF(Input!$AB218=1, "/7,5","")</f>
        <v xml:space="preserve">/21 /18 </v>
      </c>
      <c r="AB217" s="4" t="str">
        <f>IF(Input!$AD218=1,"Rubber wheel coupling","")&amp;IF(Input!$AE218=1, "/Rubber block drive, with alu. ring","")&amp;IF(Input!$AF218=1, "/(High) flexible coupling","")</f>
        <v>/Rubber block drive, with alu. ring</v>
      </c>
      <c r="AC217" s="4" t="str">
        <f>IF(Input!$AG218=1,"Mechanical-joint clutch","")&amp;IF(Input!$AH218=1, "/ Mechanical","")&amp;IF(Input!$AI218=1, "/ Electrical","")&amp;IF(Input!$AJ218=1, "/ Pneumatical","")</f>
        <v>/ Mechanical</v>
      </c>
      <c r="AD217" s="291" t="str">
        <f t="shared" si="56"/>
        <v>Without/SAE-00</v>
      </c>
      <c r="AE217" s="4" t="str">
        <f t="shared" si="57"/>
        <v>21 /18  inch</v>
      </c>
      <c r="AF217" s="4" t="str">
        <f t="shared" si="58"/>
        <v>Rubber block drive, with alu. ring</v>
      </c>
      <c r="AG217" s="4" t="str">
        <f t="shared" si="59"/>
        <v xml:space="preserve"> Mechanical</v>
      </c>
      <c r="AH217" s="4" t="str">
        <f>IF(Input!AK218=1,"Available","Not available")</f>
        <v>Not available</v>
      </c>
      <c r="AI217" s="4" t="str">
        <f>IF(Input!AL218="","",Input!AL218)</f>
        <v/>
      </c>
    </row>
    <row r="218" spans="1:35" x14ac:dyDescent="0.25">
      <c r="A218" s="4" t="str">
        <f>VLOOKUP(Input!A219, Variabelen!$A$2:$B$7,2,FALSE)</f>
        <v>MEDIUM/HEAVY DUTY GEARBOX</v>
      </c>
      <c r="B218" s="284" t="str">
        <f>Input!B219</f>
        <v>HCT800/1</v>
      </c>
      <c r="C218" s="4" t="str">
        <f>IF(Input!C219="","",Input!C219)</f>
        <v/>
      </c>
      <c r="D218" s="297">
        <f>Input!F219</f>
        <v>9.68</v>
      </c>
      <c r="E218" s="298" t="str">
        <f>Input!G219</f>
        <v>0,85</v>
      </c>
      <c r="F218" s="4">
        <f>Input!D219</f>
        <v>800</v>
      </c>
      <c r="G218" s="298">
        <f>Input!E219</f>
        <v>1800</v>
      </c>
      <c r="H218" s="298" t="str">
        <f t="shared" si="50"/>
        <v>800-1800</v>
      </c>
      <c r="I218" s="298">
        <f t="shared" si="51"/>
        <v>1800</v>
      </c>
      <c r="J218" s="298">
        <f t="shared" si="52"/>
        <v>1530</v>
      </c>
      <c r="K218" s="298">
        <f t="shared" si="53"/>
        <v>1530</v>
      </c>
      <c r="L218" s="290">
        <f t="shared" si="61"/>
        <v>765</v>
      </c>
      <c r="M218" s="290">
        <f t="shared" si="61"/>
        <v>1020</v>
      </c>
      <c r="N218" s="290">
        <f t="shared" si="61"/>
        <v>1275</v>
      </c>
      <c r="O218" s="290">
        <f t="shared" si="61"/>
        <v>1530</v>
      </c>
      <c r="P218" s="290" t="str">
        <f t="shared" si="61"/>
        <v/>
      </c>
      <c r="Q218" s="290" t="str">
        <f t="shared" si="61"/>
        <v/>
      </c>
      <c r="R218" s="298" t="str">
        <f>Input!I219</f>
        <v>1152x1360x1557</v>
      </c>
      <c r="S218" s="298" t="str">
        <f>Input!J219</f>
        <v>3200</v>
      </c>
      <c r="T218" s="298" t="str">
        <f>Input!K219</f>
        <v>582</v>
      </c>
      <c r="U218" s="298" t="str">
        <f>Input!L219</f>
        <v>220</v>
      </c>
      <c r="V218" s="4" t="str">
        <f>IF(Input!$M219=1,"Spec.","")&amp;IF(Input!$O219=1, "00","")&amp;IF(Input!$P219=1, "/0","")&amp;IF(Input!$Q219=1, "/1","")&amp;IF(Input!$R219=1, "/2","")&amp;IF(Input!$S219=1, "/3","")&amp;IF(Input!$T219=1, "/4","")&amp;IF(Input!$U219=1, "/5","")</f>
        <v>00</v>
      </c>
      <c r="W218" s="4" t="str">
        <f>IF(Input!$V219=1,"Spec.","")&amp;IF(Input!$W219=1, "/21","")&amp;IF(Input!$X219=1, "/18","")&amp;IF(Input!$Y219=1, "/16","")&amp;IF(Input!$Z219=1, "/14","")&amp;IF(Input!$AA219=1, "/11,5","")&amp;IF(Input!$AB219=1, "/10","")&amp;IF(Input!$AB219=1,"/7,5","")</f>
        <v>/21/18</v>
      </c>
      <c r="X218" s="291" t="str">
        <f t="shared" si="54"/>
        <v>00</v>
      </c>
      <c r="Y218" s="4" t="str">
        <f t="shared" si="55"/>
        <v>21/18</v>
      </c>
      <c r="Z218" s="4" t="str">
        <f>IF(Input!$M219=1,"Special match","")&amp;IF(Input!$N219=1, "/Without","")&amp;IF(Input!$O219=1, "/SAE-00","")&amp;IF(Input!$P219=1, "/SAE-0","")&amp;IF(Input!$Q219=1, "/SAE-1","")&amp;IF(Input!$R219=1, "/SAE-2","")&amp;IF(Input!$S219=1, "/SAE-3","")&amp;IF(Input!$T219=1, "/SAE-4","")&amp;IF(Input!$U219=1, "/SAE-5","")</f>
        <v>/Without/SAE-00</v>
      </c>
      <c r="AA218" s="4" t="str">
        <f>IF(Input!$V219=1,"Special match","")&amp;IF(Input!$W219=1, "/21 ","")&amp;IF(Input!$X219=1, "/18 ","")&amp;IF(Input!$Y219=1, "/16 ","")&amp;IF(Input!$Z219=1, "/14 ","")&amp;IF(Input!$AA219=1, "/11,5 ","")&amp;IF(Input!$AB219=1, "/10 ","")&amp;IF(Input!$AB219=1, "/7,5","")</f>
        <v xml:space="preserve">/21 /18 </v>
      </c>
      <c r="AB218" s="4" t="str">
        <f>IF(Input!$AD219=1,"Rubber wheel coupling","")&amp;IF(Input!$AE219=1, "/Rubber block drive, with alu. ring","")&amp;IF(Input!$AF219=1, "/(High) flexible coupling","")</f>
        <v>/Rubber block drive, with alu. ring</v>
      </c>
      <c r="AC218" s="4" t="str">
        <f>IF(Input!$AG219=1,"Mechanical-joint clutch","")&amp;IF(Input!$AH219=1, "/ Mechanical","")&amp;IF(Input!$AI219=1, "/ Electrical","")&amp;IF(Input!$AJ219=1, "/ Pneumatical","")</f>
        <v>/ Mechanical</v>
      </c>
      <c r="AD218" s="291" t="str">
        <f t="shared" si="56"/>
        <v>Without/SAE-00</v>
      </c>
      <c r="AE218" s="4" t="str">
        <f t="shared" si="57"/>
        <v>21 /18  inch</v>
      </c>
      <c r="AF218" s="4" t="str">
        <f t="shared" si="58"/>
        <v>Rubber block drive, with alu. ring</v>
      </c>
      <c r="AG218" s="4" t="str">
        <f t="shared" si="59"/>
        <v xml:space="preserve"> Mechanical</v>
      </c>
      <c r="AH218" s="4" t="str">
        <f>IF(Input!AK219=1,"Available","Not available")</f>
        <v>Not available</v>
      </c>
      <c r="AI218" s="4" t="str">
        <f>IF(Input!AL219="","",Input!AL219)</f>
        <v/>
      </c>
    </row>
    <row r="219" spans="1:35" x14ac:dyDescent="0.25">
      <c r="A219" s="4" t="str">
        <f>VLOOKUP(Input!A220, Variabelen!$A$2:$B$7,2,FALSE)</f>
        <v>MEDIUM/HEAVY DUTY GEARBOX</v>
      </c>
      <c r="B219" s="284" t="str">
        <f>Input!B220</f>
        <v>HCT800/1</v>
      </c>
      <c r="C219" s="4" t="str">
        <f>IF(Input!C220="","",Input!C220)</f>
        <v/>
      </c>
      <c r="D219" s="297">
        <f>Input!F220</f>
        <v>10.3</v>
      </c>
      <c r="E219" s="298" t="str">
        <f>Input!G220</f>
        <v>0,83</v>
      </c>
      <c r="F219" s="4">
        <f>Input!D220</f>
        <v>800</v>
      </c>
      <c r="G219" s="298">
        <f>Input!E220</f>
        <v>1800</v>
      </c>
      <c r="H219" s="298" t="str">
        <f t="shared" si="50"/>
        <v>800-1800</v>
      </c>
      <c r="I219" s="298">
        <f t="shared" si="51"/>
        <v>1800</v>
      </c>
      <c r="J219" s="298">
        <f t="shared" si="52"/>
        <v>1494</v>
      </c>
      <c r="K219" s="298">
        <f t="shared" si="53"/>
        <v>1494</v>
      </c>
      <c r="L219" s="290">
        <f t="shared" si="61"/>
        <v>747</v>
      </c>
      <c r="M219" s="290">
        <f t="shared" si="61"/>
        <v>996</v>
      </c>
      <c r="N219" s="290">
        <f t="shared" si="61"/>
        <v>1245</v>
      </c>
      <c r="O219" s="290">
        <f t="shared" si="61"/>
        <v>1494</v>
      </c>
      <c r="P219" s="290" t="str">
        <f t="shared" si="61"/>
        <v/>
      </c>
      <c r="Q219" s="290" t="str">
        <f t="shared" si="61"/>
        <v/>
      </c>
      <c r="R219" s="298" t="str">
        <f>Input!I220</f>
        <v>1152x1360x1557</v>
      </c>
      <c r="S219" s="298" t="str">
        <f>Input!J220</f>
        <v>3200</v>
      </c>
      <c r="T219" s="298" t="str">
        <f>Input!K220</f>
        <v>582</v>
      </c>
      <c r="U219" s="298" t="str">
        <f>Input!L220</f>
        <v>220</v>
      </c>
      <c r="V219" s="4" t="str">
        <f>IF(Input!$M220=1,"Spec.","")&amp;IF(Input!$O220=1, "00","")&amp;IF(Input!$P220=1, "/0","")&amp;IF(Input!$Q220=1, "/1","")&amp;IF(Input!$R220=1, "/2","")&amp;IF(Input!$S220=1, "/3","")&amp;IF(Input!$T220=1, "/4","")&amp;IF(Input!$U220=1, "/5","")</f>
        <v>00</v>
      </c>
      <c r="W219" s="4" t="str">
        <f>IF(Input!$V220=1,"Spec.","")&amp;IF(Input!$W220=1, "/21","")&amp;IF(Input!$X220=1, "/18","")&amp;IF(Input!$Y220=1, "/16","")&amp;IF(Input!$Z220=1, "/14","")&amp;IF(Input!$AA220=1, "/11,5","")&amp;IF(Input!$AB220=1, "/10","")&amp;IF(Input!$AB220=1,"/7,5","")</f>
        <v>/21/18</v>
      </c>
      <c r="X219" s="291" t="str">
        <f t="shared" si="54"/>
        <v>00</v>
      </c>
      <c r="Y219" s="4" t="str">
        <f t="shared" si="55"/>
        <v>21/18</v>
      </c>
      <c r="Z219" s="4" t="str">
        <f>IF(Input!$M220=1,"Special match","")&amp;IF(Input!$N220=1, "/Without","")&amp;IF(Input!$O220=1, "/SAE-00","")&amp;IF(Input!$P220=1, "/SAE-0","")&amp;IF(Input!$Q220=1, "/SAE-1","")&amp;IF(Input!$R220=1, "/SAE-2","")&amp;IF(Input!$S220=1, "/SAE-3","")&amp;IF(Input!$T220=1, "/SAE-4","")&amp;IF(Input!$U220=1, "/SAE-5","")</f>
        <v>/Without/SAE-00</v>
      </c>
      <c r="AA219" s="4" t="str">
        <f>IF(Input!$V220=1,"Special match","")&amp;IF(Input!$W220=1, "/21 ","")&amp;IF(Input!$X220=1, "/18 ","")&amp;IF(Input!$Y220=1, "/16 ","")&amp;IF(Input!$Z220=1, "/14 ","")&amp;IF(Input!$AA220=1, "/11,5 ","")&amp;IF(Input!$AB220=1, "/10 ","")&amp;IF(Input!$AB220=1, "/7,5","")</f>
        <v xml:space="preserve">/21 /18 </v>
      </c>
      <c r="AB219" s="4" t="str">
        <f>IF(Input!$AD220=1,"Rubber wheel coupling","")&amp;IF(Input!$AE220=1, "/Rubber block drive, with alu. ring","")&amp;IF(Input!$AF220=1, "/(High) flexible coupling","")</f>
        <v>/Rubber block drive, with alu. ring</v>
      </c>
      <c r="AC219" s="4" t="str">
        <f>IF(Input!$AG220=1,"Mechanical-joint clutch","")&amp;IF(Input!$AH220=1, "/ Mechanical","")&amp;IF(Input!$AI220=1, "/ Electrical","")&amp;IF(Input!$AJ220=1, "/ Pneumatical","")</f>
        <v>/ Mechanical</v>
      </c>
      <c r="AD219" s="291" t="str">
        <f t="shared" si="56"/>
        <v>Without/SAE-00</v>
      </c>
      <c r="AE219" s="4" t="str">
        <f t="shared" si="57"/>
        <v>21 /18  inch</v>
      </c>
      <c r="AF219" s="4" t="str">
        <f t="shared" si="58"/>
        <v>Rubber block drive, with alu. ring</v>
      </c>
      <c r="AG219" s="4" t="str">
        <f t="shared" si="59"/>
        <v xml:space="preserve"> Mechanical</v>
      </c>
      <c r="AH219" s="4" t="str">
        <f>IF(Input!AK220=1,"Available","Not available")</f>
        <v>Not available</v>
      </c>
      <c r="AI219" s="4" t="str">
        <f>IF(Input!AL220="","",Input!AL220)</f>
        <v/>
      </c>
    </row>
    <row r="220" spans="1:35" x14ac:dyDescent="0.25">
      <c r="A220" s="4" t="str">
        <f>VLOOKUP(Input!A221, Variabelen!$A$2:$B$7,2,FALSE)</f>
        <v>MEDIUM/HEAVY DUTY GEARBOX</v>
      </c>
      <c r="B220" s="284" t="str">
        <f>Input!B221</f>
        <v>HCT800/1</v>
      </c>
      <c r="C220" s="4" t="str">
        <f>IF(Input!C221="","",Input!C221)</f>
        <v/>
      </c>
      <c r="D220" s="297">
        <f>Input!F221</f>
        <v>10.98</v>
      </c>
      <c r="E220" s="298" t="str">
        <f>Input!G221</f>
        <v>0,78</v>
      </c>
      <c r="F220" s="4">
        <f>Input!D221</f>
        <v>800</v>
      </c>
      <c r="G220" s="298">
        <f>Input!E221</f>
        <v>1800</v>
      </c>
      <c r="H220" s="298" t="str">
        <f t="shared" si="50"/>
        <v>800-1800</v>
      </c>
      <c r="I220" s="298">
        <f t="shared" si="51"/>
        <v>1800</v>
      </c>
      <c r="J220" s="298">
        <f t="shared" si="52"/>
        <v>1404</v>
      </c>
      <c r="K220" s="298">
        <f t="shared" si="53"/>
        <v>1404</v>
      </c>
      <c r="L220" s="290">
        <f t="shared" si="61"/>
        <v>702</v>
      </c>
      <c r="M220" s="290">
        <f t="shared" si="61"/>
        <v>936</v>
      </c>
      <c r="N220" s="290">
        <f t="shared" si="61"/>
        <v>1170</v>
      </c>
      <c r="O220" s="290">
        <f t="shared" si="61"/>
        <v>1404</v>
      </c>
      <c r="P220" s="290" t="str">
        <f t="shared" si="61"/>
        <v/>
      </c>
      <c r="Q220" s="290" t="str">
        <f t="shared" si="61"/>
        <v/>
      </c>
      <c r="R220" s="298" t="str">
        <f>Input!I221</f>
        <v>1152x1360x1557</v>
      </c>
      <c r="S220" s="298" t="str">
        <f>Input!J221</f>
        <v>3200</v>
      </c>
      <c r="T220" s="298" t="str">
        <f>Input!K221</f>
        <v>582</v>
      </c>
      <c r="U220" s="298" t="str">
        <f>Input!L221</f>
        <v>220</v>
      </c>
      <c r="V220" s="4" t="str">
        <f>IF(Input!$M221=1,"Spec.","")&amp;IF(Input!$O221=1, "00","")&amp;IF(Input!$P221=1, "/0","")&amp;IF(Input!$Q221=1, "/1","")&amp;IF(Input!$R221=1, "/2","")&amp;IF(Input!$S221=1, "/3","")&amp;IF(Input!$T221=1, "/4","")&amp;IF(Input!$U221=1, "/5","")</f>
        <v>00</v>
      </c>
      <c r="W220" s="4" t="str">
        <f>IF(Input!$V221=1,"Spec.","")&amp;IF(Input!$W221=1, "/21","")&amp;IF(Input!$X221=1, "/18","")&amp;IF(Input!$Y221=1, "/16","")&amp;IF(Input!$Z221=1, "/14","")&amp;IF(Input!$AA221=1, "/11,5","")&amp;IF(Input!$AB221=1, "/10","")&amp;IF(Input!$AB221=1,"/7,5","")</f>
        <v>/21/18</v>
      </c>
      <c r="X220" s="291" t="str">
        <f t="shared" si="54"/>
        <v>00</v>
      </c>
      <c r="Y220" s="4" t="str">
        <f t="shared" si="55"/>
        <v>21/18</v>
      </c>
      <c r="Z220" s="4" t="str">
        <f>IF(Input!$M221=1,"Special match","")&amp;IF(Input!$N221=1, "/Without","")&amp;IF(Input!$O221=1, "/SAE-00","")&amp;IF(Input!$P221=1, "/SAE-0","")&amp;IF(Input!$Q221=1, "/SAE-1","")&amp;IF(Input!$R221=1, "/SAE-2","")&amp;IF(Input!$S221=1, "/SAE-3","")&amp;IF(Input!$T221=1, "/SAE-4","")&amp;IF(Input!$U221=1, "/SAE-5","")</f>
        <v>/Without/SAE-00</v>
      </c>
      <c r="AA220" s="4" t="str">
        <f>IF(Input!$V221=1,"Special match","")&amp;IF(Input!$W221=1, "/21 ","")&amp;IF(Input!$X221=1, "/18 ","")&amp;IF(Input!$Y221=1, "/16 ","")&amp;IF(Input!$Z221=1, "/14 ","")&amp;IF(Input!$AA221=1, "/11,5 ","")&amp;IF(Input!$AB221=1, "/10 ","")&amp;IF(Input!$AB221=1, "/7,5","")</f>
        <v xml:space="preserve">/21 /18 </v>
      </c>
      <c r="AB220" s="4" t="str">
        <f>IF(Input!$AD221=1,"Rubber wheel coupling","")&amp;IF(Input!$AE221=1, "/Rubber block drive, with alu. ring","")&amp;IF(Input!$AF221=1, "/(High) flexible coupling","")</f>
        <v>/Rubber block drive, with alu. ring</v>
      </c>
      <c r="AC220" s="4" t="str">
        <f>IF(Input!$AG221=1,"Mechanical-joint clutch","")&amp;IF(Input!$AH221=1, "/ Mechanical","")&amp;IF(Input!$AI221=1, "/ Electrical","")&amp;IF(Input!$AJ221=1, "/ Pneumatical","")</f>
        <v>/ Mechanical</v>
      </c>
      <c r="AD220" s="291" t="str">
        <f t="shared" si="56"/>
        <v>Without/SAE-00</v>
      </c>
      <c r="AE220" s="4" t="str">
        <f t="shared" si="57"/>
        <v>21 /18  inch</v>
      </c>
      <c r="AF220" s="4" t="str">
        <f t="shared" si="58"/>
        <v>Rubber block drive, with alu. ring</v>
      </c>
      <c r="AG220" s="4" t="str">
        <f t="shared" si="59"/>
        <v xml:space="preserve"> Mechanical</v>
      </c>
      <c r="AH220" s="4" t="str">
        <f>IF(Input!AK221=1,"Available","Not available")</f>
        <v>Not available</v>
      </c>
      <c r="AI220" s="4" t="str">
        <f>IF(Input!AL221="","",Input!AL221)</f>
        <v/>
      </c>
    </row>
    <row r="221" spans="1:35" x14ac:dyDescent="0.25">
      <c r="A221" s="4" t="str">
        <f>VLOOKUP(Input!A222, Variabelen!$A$2:$B$7,2,FALSE)</f>
        <v>MEDIUM/HEAVY DUTY GEARBOX</v>
      </c>
      <c r="B221" s="284" t="str">
        <f>Input!B222</f>
        <v>HCT800/1</v>
      </c>
      <c r="C221" s="4" t="str">
        <f>IF(Input!C222="","",Input!C222)</f>
        <v/>
      </c>
      <c r="D221" s="297">
        <f>Input!F222</f>
        <v>11.76</v>
      </c>
      <c r="E221" s="298" t="str">
        <f>Input!G222</f>
        <v>0,75</v>
      </c>
      <c r="F221" s="4">
        <f>Input!D222</f>
        <v>800</v>
      </c>
      <c r="G221" s="298">
        <f>Input!E222</f>
        <v>1800</v>
      </c>
      <c r="H221" s="298" t="str">
        <f t="shared" si="50"/>
        <v>800-1800</v>
      </c>
      <c r="I221" s="298">
        <f t="shared" si="51"/>
        <v>1800</v>
      </c>
      <c r="J221" s="298">
        <f t="shared" si="52"/>
        <v>1350</v>
      </c>
      <c r="K221" s="298">
        <f t="shared" si="53"/>
        <v>1350</v>
      </c>
      <c r="L221" s="290">
        <f t="shared" si="61"/>
        <v>675</v>
      </c>
      <c r="M221" s="290">
        <f t="shared" si="61"/>
        <v>900</v>
      </c>
      <c r="N221" s="290">
        <f t="shared" si="61"/>
        <v>1125</v>
      </c>
      <c r="O221" s="290">
        <f t="shared" si="61"/>
        <v>1350</v>
      </c>
      <c r="P221" s="290" t="str">
        <f t="shared" si="61"/>
        <v/>
      </c>
      <c r="Q221" s="290" t="str">
        <f t="shared" si="61"/>
        <v/>
      </c>
      <c r="R221" s="298" t="str">
        <f>Input!I222</f>
        <v>1152x1360x1557</v>
      </c>
      <c r="S221" s="298" t="str">
        <f>Input!J222</f>
        <v>3200</v>
      </c>
      <c r="T221" s="298" t="str">
        <f>Input!K222</f>
        <v>582</v>
      </c>
      <c r="U221" s="298" t="str">
        <f>Input!L222</f>
        <v>220</v>
      </c>
      <c r="V221" s="4" t="str">
        <f>IF(Input!$M222=1,"Spec.","")&amp;IF(Input!$O222=1, "00","")&amp;IF(Input!$P222=1, "/0","")&amp;IF(Input!$Q222=1, "/1","")&amp;IF(Input!$R222=1, "/2","")&amp;IF(Input!$S222=1, "/3","")&amp;IF(Input!$T222=1, "/4","")&amp;IF(Input!$U222=1, "/5","")</f>
        <v>00</v>
      </c>
      <c r="W221" s="4" t="str">
        <f>IF(Input!$V222=1,"Spec.","")&amp;IF(Input!$W222=1, "/21","")&amp;IF(Input!$X222=1, "/18","")&amp;IF(Input!$Y222=1, "/16","")&amp;IF(Input!$Z222=1, "/14","")&amp;IF(Input!$AA222=1, "/11,5","")&amp;IF(Input!$AB222=1, "/10","")&amp;IF(Input!$AB222=1,"/7,5","")</f>
        <v>/21/18</v>
      </c>
      <c r="X221" s="291" t="str">
        <f t="shared" si="54"/>
        <v>00</v>
      </c>
      <c r="Y221" s="4" t="str">
        <f t="shared" si="55"/>
        <v>21/18</v>
      </c>
      <c r="Z221" s="4" t="str">
        <f>IF(Input!$M222=1,"Special match","")&amp;IF(Input!$N222=1, "/Without","")&amp;IF(Input!$O222=1, "/SAE-00","")&amp;IF(Input!$P222=1, "/SAE-0","")&amp;IF(Input!$Q222=1, "/SAE-1","")&amp;IF(Input!$R222=1, "/SAE-2","")&amp;IF(Input!$S222=1, "/SAE-3","")&amp;IF(Input!$T222=1, "/SAE-4","")&amp;IF(Input!$U222=1, "/SAE-5","")</f>
        <v>/Without/SAE-00</v>
      </c>
      <c r="AA221" s="4" t="str">
        <f>IF(Input!$V222=1,"Special match","")&amp;IF(Input!$W222=1, "/21 ","")&amp;IF(Input!$X222=1, "/18 ","")&amp;IF(Input!$Y222=1, "/16 ","")&amp;IF(Input!$Z222=1, "/14 ","")&amp;IF(Input!$AA222=1, "/11,5 ","")&amp;IF(Input!$AB222=1, "/10 ","")&amp;IF(Input!$AB222=1, "/7,5","")</f>
        <v xml:space="preserve">/21 /18 </v>
      </c>
      <c r="AB221" s="4" t="str">
        <f>IF(Input!$AD222=1,"Rubber wheel coupling","")&amp;IF(Input!$AE222=1, "/Rubber block drive, with alu. ring","")&amp;IF(Input!$AF222=1, "/(High) flexible coupling","")</f>
        <v>/Rubber block drive, with alu. ring</v>
      </c>
      <c r="AC221" s="4" t="str">
        <f>IF(Input!$AG222=1,"Mechanical-joint clutch","")&amp;IF(Input!$AH222=1, "/ Mechanical","")&amp;IF(Input!$AI222=1, "/ Electrical","")&amp;IF(Input!$AJ222=1, "/ Pneumatical","")</f>
        <v>/ Mechanical</v>
      </c>
      <c r="AD221" s="291" t="str">
        <f t="shared" si="56"/>
        <v>Without/SAE-00</v>
      </c>
      <c r="AE221" s="4" t="str">
        <f t="shared" si="57"/>
        <v>21 /18  inch</v>
      </c>
      <c r="AF221" s="4" t="str">
        <f t="shared" si="58"/>
        <v>Rubber block drive, with alu. ring</v>
      </c>
      <c r="AG221" s="4" t="str">
        <f t="shared" si="59"/>
        <v xml:space="preserve"> Mechanical</v>
      </c>
      <c r="AH221" s="4" t="str">
        <f>IF(Input!AK222=1,"Available","Not available")</f>
        <v>Not available</v>
      </c>
      <c r="AI221" s="4" t="str">
        <f>IF(Input!AL222="","",Input!AL222)</f>
        <v/>
      </c>
    </row>
    <row r="222" spans="1:35" x14ac:dyDescent="0.25">
      <c r="A222" s="4" t="str">
        <f>VLOOKUP(Input!A223, Variabelen!$A$2:$B$7,2,FALSE)</f>
        <v>MEDIUM/HEAVY DUTY GEARBOX</v>
      </c>
      <c r="B222" s="284" t="str">
        <f>Input!B223</f>
        <v>HCT800/1</v>
      </c>
      <c r="C222" s="4" t="str">
        <f>IF(Input!C223="","",Input!C223)</f>
        <v/>
      </c>
      <c r="D222" s="297">
        <f>Input!F223</f>
        <v>12.43</v>
      </c>
      <c r="E222" s="298" t="str">
        <f>Input!G223</f>
        <v>0,71</v>
      </c>
      <c r="F222" s="4">
        <f>Input!D223</f>
        <v>800</v>
      </c>
      <c r="G222" s="298">
        <f>Input!E223</f>
        <v>1800</v>
      </c>
      <c r="H222" s="298" t="str">
        <f t="shared" si="50"/>
        <v>800-1800</v>
      </c>
      <c r="I222" s="298">
        <f t="shared" si="51"/>
        <v>1800</v>
      </c>
      <c r="J222" s="298">
        <f t="shared" si="52"/>
        <v>1278</v>
      </c>
      <c r="K222" s="298">
        <f t="shared" si="53"/>
        <v>1278</v>
      </c>
      <c r="L222" s="290">
        <f t="shared" ref="L222:Q231" si="62">IF(AND(L$1&gt;=$F222,L$1&lt;=$G222),L$1*$E222,"")</f>
        <v>639</v>
      </c>
      <c r="M222" s="290">
        <f t="shared" si="62"/>
        <v>852</v>
      </c>
      <c r="N222" s="290">
        <f t="shared" si="62"/>
        <v>1065</v>
      </c>
      <c r="O222" s="290">
        <f t="shared" si="62"/>
        <v>1278</v>
      </c>
      <c r="P222" s="290" t="str">
        <f t="shared" si="62"/>
        <v/>
      </c>
      <c r="Q222" s="290" t="str">
        <f t="shared" si="62"/>
        <v/>
      </c>
      <c r="R222" s="298" t="str">
        <f>Input!I223</f>
        <v>1152x1360x1557</v>
      </c>
      <c r="S222" s="298" t="str">
        <f>Input!J223</f>
        <v>3200</v>
      </c>
      <c r="T222" s="298" t="str">
        <f>Input!K223</f>
        <v>582</v>
      </c>
      <c r="U222" s="298" t="str">
        <f>Input!L223</f>
        <v>220</v>
      </c>
      <c r="V222" s="4" t="str">
        <f>IF(Input!$M223=1,"Spec.","")&amp;IF(Input!$O223=1, "00","")&amp;IF(Input!$P223=1, "/0","")&amp;IF(Input!$Q223=1, "/1","")&amp;IF(Input!$R223=1, "/2","")&amp;IF(Input!$S223=1, "/3","")&amp;IF(Input!$T223=1, "/4","")&amp;IF(Input!$U223=1, "/5","")</f>
        <v>00</v>
      </c>
      <c r="W222" s="4" t="str">
        <f>IF(Input!$V223=1,"Spec.","")&amp;IF(Input!$W223=1, "/21","")&amp;IF(Input!$X223=1, "/18","")&amp;IF(Input!$Y223=1, "/16","")&amp;IF(Input!$Z223=1, "/14","")&amp;IF(Input!$AA223=1, "/11,5","")&amp;IF(Input!$AB223=1, "/10","")&amp;IF(Input!$AB223=1,"/7,5","")</f>
        <v>/21/18</v>
      </c>
      <c r="X222" s="291" t="str">
        <f t="shared" si="54"/>
        <v>00</v>
      </c>
      <c r="Y222" s="4" t="str">
        <f t="shared" si="55"/>
        <v>21/18</v>
      </c>
      <c r="Z222" s="4" t="str">
        <f>IF(Input!$M223=1,"Special match","")&amp;IF(Input!$N223=1, "/Without","")&amp;IF(Input!$O223=1, "/SAE-00","")&amp;IF(Input!$P223=1, "/SAE-0","")&amp;IF(Input!$Q223=1, "/SAE-1","")&amp;IF(Input!$R223=1, "/SAE-2","")&amp;IF(Input!$S223=1, "/SAE-3","")&amp;IF(Input!$T223=1, "/SAE-4","")&amp;IF(Input!$U223=1, "/SAE-5","")</f>
        <v>/Without/SAE-00</v>
      </c>
      <c r="AA222" s="4" t="str">
        <f>IF(Input!$V223=1,"Special match","")&amp;IF(Input!$W223=1, "/21 ","")&amp;IF(Input!$X223=1, "/18 ","")&amp;IF(Input!$Y223=1, "/16 ","")&amp;IF(Input!$Z223=1, "/14 ","")&amp;IF(Input!$AA223=1, "/11,5 ","")&amp;IF(Input!$AB223=1, "/10 ","")&amp;IF(Input!$AB223=1, "/7,5","")</f>
        <v xml:space="preserve">/21 /18 </v>
      </c>
      <c r="AB222" s="4" t="str">
        <f>IF(Input!$AD223=1,"Rubber wheel coupling","")&amp;IF(Input!$AE223=1, "/Rubber block drive, with alu. ring","")&amp;IF(Input!$AF223=1, "/(High) flexible coupling","")</f>
        <v>/Rubber block drive, with alu. ring</v>
      </c>
      <c r="AC222" s="4" t="str">
        <f>IF(Input!$AG223=1,"Mechanical-joint clutch","")&amp;IF(Input!$AH223=1, "/ Mechanical","")&amp;IF(Input!$AI223=1, "/ Electrical","")&amp;IF(Input!$AJ223=1, "/ Pneumatical","")</f>
        <v>/ Mechanical</v>
      </c>
      <c r="AD222" s="291" t="str">
        <f t="shared" si="56"/>
        <v>Without/SAE-00</v>
      </c>
      <c r="AE222" s="4" t="str">
        <f t="shared" si="57"/>
        <v>21 /18  inch</v>
      </c>
      <c r="AF222" s="4" t="str">
        <f t="shared" si="58"/>
        <v>Rubber block drive, with alu. ring</v>
      </c>
      <c r="AG222" s="4" t="str">
        <f t="shared" si="59"/>
        <v xml:space="preserve"> Mechanical</v>
      </c>
      <c r="AH222" s="4" t="str">
        <f>IF(Input!AK223=1,"Available","Not available")</f>
        <v>Not available</v>
      </c>
      <c r="AI222" s="4" t="str">
        <f>IF(Input!AL223="","",Input!AL223)</f>
        <v/>
      </c>
    </row>
    <row r="223" spans="1:35" x14ac:dyDescent="0.25">
      <c r="A223" s="4" t="str">
        <f>VLOOKUP(Input!A224, Variabelen!$A$2:$B$7,2,FALSE)</f>
        <v>MEDIUM/HEAVY DUTY GEARBOX</v>
      </c>
      <c r="B223" s="284" t="str">
        <f>Input!B224</f>
        <v>HCT800/1</v>
      </c>
      <c r="C223" s="4" t="str">
        <f>IF(Input!C224="","",Input!C224)</f>
        <v/>
      </c>
      <c r="D223" s="297">
        <f>Input!F224</f>
        <v>13.17</v>
      </c>
      <c r="E223" s="298" t="str">
        <f>Input!G224</f>
        <v>0,67</v>
      </c>
      <c r="F223" s="4">
        <f>Input!D224</f>
        <v>800</v>
      </c>
      <c r="G223" s="298">
        <f>Input!E224</f>
        <v>1800</v>
      </c>
      <c r="H223" s="298" t="str">
        <f t="shared" si="50"/>
        <v>800-1800</v>
      </c>
      <c r="I223" s="298">
        <f t="shared" si="51"/>
        <v>1800</v>
      </c>
      <c r="J223" s="298">
        <f t="shared" si="52"/>
        <v>1206</v>
      </c>
      <c r="K223" s="298">
        <f t="shared" si="53"/>
        <v>1206</v>
      </c>
      <c r="L223" s="290">
        <f t="shared" si="62"/>
        <v>603</v>
      </c>
      <c r="M223" s="290">
        <f t="shared" si="62"/>
        <v>804</v>
      </c>
      <c r="N223" s="290">
        <f t="shared" si="62"/>
        <v>1005.0000000000001</v>
      </c>
      <c r="O223" s="290">
        <f t="shared" si="62"/>
        <v>1206</v>
      </c>
      <c r="P223" s="290" t="str">
        <f t="shared" si="62"/>
        <v/>
      </c>
      <c r="Q223" s="290" t="str">
        <f t="shared" si="62"/>
        <v/>
      </c>
      <c r="R223" s="298" t="str">
        <f>Input!I224</f>
        <v>1152x1360x1557</v>
      </c>
      <c r="S223" s="298" t="str">
        <f>Input!J224</f>
        <v>3200</v>
      </c>
      <c r="T223" s="298" t="str">
        <f>Input!K224</f>
        <v>582</v>
      </c>
      <c r="U223" s="298" t="str">
        <f>Input!L224</f>
        <v>220</v>
      </c>
      <c r="V223" s="4" t="str">
        <f>IF(Input!$M224=1,"Spec.","")&amp;IF(Input!$O224=1, "00","")&amp;IF(Input!$P224=1, "/0","")&amp;IF(Input!$Q224=1, "/1","")&amp;IF(Input!$R224=1, "/2","")&amp;IF(Input!$S224=1, "/3","")&amp;IF(Input!$T224=1, "/4","")&amp;IF(Input!$U224=1, "/5","")</f>
        <v>00</v>
      </c>
      <c r="W223" s="4" t="str">
        <f>IF(Input!$V224=1,"Spec.","")&amp;IF(Input!$W224=1, "/21","")&amp;IF(Input!$X224=1, "/18","")&amp;IF(Input!$Y224=1, "/16","")&amp;IF(Input!$Z224=1, "/14","")&amp;IF(Input!$AA224=1, "/11,5","")&amp;IF(Input!$AB224=1, "/10","")&amp;IF(Input!$AB224=1,"/7,5","")</f>
        <v>/21/18</v>
      </c>
      <c r="X223" s="291" t="str">
        <f t="shared" si="54"/>
        <v>00</v>
      </c>
      <c r="Y223" s="4" t="str">
        <f t="shared" si="55"/>
        <v>21/18</v>
      </c>
      <c r="Z223" s="4" t="str">
        <f>IF(Input!$M224=1,"Special match","")&amp;IF(Input!$N224=1, "/Without","")&amp;IF(Input!$O224=1, "/SAE-00","")&amp;IF(Input!$P224=1, "/SAE-0","")&amp;IF(Input!$Q224=1, "/SAE-1","")&amp;IF(Input!$R224=1, "/SAE-2","")&amp;IF(Input!$S224=1, "/SAE-3","")&amp;IF(Input!$T224=1, "/SAE-4","")&amp;IF(Input!$U224=1, "/SAE-5","")</f>
        <v>/Without/SAE-00</v>
      </c>
      <c r="AA223" s="4" t="str">
        <f>IF(Input!$V224=1,"Special match","")&amp;IF(Input!$W224=1, "/21 ","")&amp;IF(Input!$X224=1, "/18 ","")&amp;IF(Input!$Y224=1, "/16 ","")&amp;IF(Input!$Z224=1, "/14 ","")&amp;IF(Input!$AA224=1, "/11,5 ","")&amp;IF(Input!$AB224=1, "/10 ","")&amp;IF(Input!$AB224=1, "/7,5","")</f>
        <v xml:space="preserve">/21 /18 </v>
      </c>
      <c r="AB223" s="4" t="str">
        <f>IF(Input!$AD224=1,"Rubber wheel coupling","")&amp;IF(Input!$AE224=1, "/Rubber block drive, with alu. ring","")&amp;IF(Input!$AF224=1, "/(High) flexible coupling","")</f>
        <v>/Rubber block drive, with alu. ring</v>
      </c>
      <c r="AC223" s="4" t="str">
        <f>IF(Input!$AG224=1,"Mechanical-joint clutch","")&amp;IF(Input!$AH224=1, "/ Mechanical","")&amp;IF(Input!$AI224=1, "/ Electrical","")&amp;IF(Input!$AJ224=1, "/ Pneumatical","")</f>
        <v>/ Mechanical</v>
      </c>
      <c r="AD223" s="291" t="str">
        <f t="shared" si="56"/>
        <v>Without/SAE-00</v>
      </c>
      <c r="AE223" s="4" t="str">
        <f t="shared" si="57"/>
        <v>21 /18  inch</v>
      </c>
      <c r="AF223" s="4" t="str">
        <f t="shared" si="58"/>
        <v>Rubber block drive, with alu. ring</v>
      </c>
      <c r="AG223" s="4" t="str">
        <f t="shared" si="59"/>
        <v xml:space="preserve"> Mechanical</v>
      </c>
      <c r="AH223" s="4" t="str">
        <f>IF(Input!AK224=1,"Available","Not available")</f>
        <v>Not available</v>
      </c>
      <c r="AI223" s="4" t="str">
        <f>IF(Input!AL224="","",Input!AL224)</f>
        <v/>
      </c>
    </row>
    <row r="224" spans="1:35" x14ac:dyDescent="0.25">
      <c r="A224" s="4" t="str">
        <f>VLOOKUP(Input!A225, Variabelen!$A$2:$B$7,2,FALSE)</f>
        <v>MEDIUM/HEAVY DUTY GEARBOX</v>
      </c>
      <c r="B224" s="284" t="str">
        <f>Input!B225</f>
        <v>HCT800/1</v>
      </c>
      <c r="C224" s="4" t="str">
        <f>IF(Input!C225="","",Input!C225)</f>
        <v/>
      </c>
      <c r="D224" s="297">
        <f>Input!F225</f>
        <v>13.97</v>
      </c>
      <c r="E224" s="298" t="str">
        <f>Input!G225</f>
        <v>0,63</v>
      </c>
      <c r="F224" s="4">
        <f>Input!D225</f>
        <v>800</v>
      </c>
      <c r="G224" s="298">
        <f>Input!E225</f>
        <v>1800</v>
      </c>
      <c r="H224" s="298" t="str">
        <f t="shared" si="50"/>
        <v>800-1800</v>
      </c>
      <c r="I224" s="298">
        <f t="shared" si="51"/>
        <v>1800</v>
      </c>
      <c r="J224" s="298">
        <f t="shared" si="52"/>
        <v>1134</v>
      </c>
      <c r="K224" s="298">
        <f t="shared" si="53"/>
        <v>1134</v>
      </c>
      <c r="L224" s="290">
        <f t="shared" si="62"/>
        <v>567</v>
      </c>
      <c r="M224" s="290">
        <f t="shared" si="62"/>
        <v>756</v>
      </c>
      <c r="N224" s="290">
        <f t="shared" si="62"/>
        <v>945</v>
      </c>
      <c r="O224" s="290">
        <f t="shared" si="62"/>
        <v>1134</v>
      </c>
      <c r="P224" s="290" t="str">
        <f t="shared" si="62"/>
        <v/>
      </c>
      <c r="Q224" s="290" t="str">
        <f t="shared" si="62"/>
        <v/>
      </c>
      <c r="R224" s="298" t="str">
        <f>Input!I225</f>
        <v>1152x1360x1557</v>
      </c>
      <c r="S224" s="298" t="str">
        <f>Input!J225</f>
        <v>3200</v>
      </c>
      <c r="T224" s="298" t="str">
        <f>Input!K225</f>
        <v>582</v>
      </c>
      <c r="U224" s="298" t="str">
        <f>Input!L225</f>
        <v>220</v>
      </c>
      <c r="V224" s="4" t="str">
        <f>IF(Input!$M225=1,"Spec.","")&amp;IF(Input!$O225=1, "00","")&amp;IF(Input!$P225=1, "/0","")&amp;IF(Input!$Q225=1, "/1","")&amp;IF(Input!$R225=1, "/2","")&amp;IF(Input!$S225=1, "/3","")&amp;IF(Input!$T225=1, "/4","")&amp;IF(Input!$U225=1, "/5","")</f>
        <v>00</v>
      </c>
      <c r="W224" s="4" t="str">
        <f>IF(Input!$V225=1,"Spec.","")&amp;IF(Input!$W225=1, "/21","")&amp;IF(Input!$X225=1, "/18","")&amp;IF(Input!$Y225=1, "/16","")&amp;IF(Input!$Z225=1, "/14","")&amp;IF(Input!$AA225=1, "/11,5","")&amp;IF(Input!$AB225=1, "/10","")&amp;IF(Input!$AB225=1,"/7,5","")</f>
        <v>/21/18</v>
      </c>
      <c r="X224" s="291" t="str">
        <f t="shared" si="54"/>
        <v>00</v>
      </c>
      <c r="Y224" s="4" t="str">
        <f t="shared" si="55"/>
        <v>21/18</v>
      </c>
      <c r="Z224" s="4" t="str">
        <f>IF(Input!$M225=1,"Special match","")&amp;IF(Input!$N225=1, "/Without","")&amp;IF(Input!$O225=1, "/SAE-00","")&amp;IF(Input!$P225=1, "/SAE-0","")&amp;IF(Input!$Q225=1, "/SAE-1","")&amp;IF(Input!$R225=1, "/SAE-2","")&amp;IF(Input!$S225=1, "/SAE-3","")&amp;IF(Input!$T225=1, "/SAE-4","")&amp;IF(Input!$U225=1, "/SAE-5","")</f>
        <v>/Without/SAE-00</v>
      </c>
      <c r="AA224" s="4" t="str">
        <f>IF(Input!$V225=1,"Special match","")&amp;IF(Input!$W225=1, "/21 ","")&amp;IF(Input!$X225=1, "/18 ","")&amp;IF(Input!$Y225=1, "/16 ","")&amp;IF(Input!$Z225=1, "/14 ","")&amp;IF(Input!$AA225=1, "/11,5 ","")&amp;IF(Input!$AB225=1, "/10 ","")&amp;IF(Input!$AB225=1, "/7,5","")</f>
        <v xml:space="preserve">/21 /18 </v>
      </c>
      <c r="AB224" s="4" t="str">
        <f>IF(Input!$AD225=1,"Rubber wheel coupling","")&amp;IF(Input!$AE225=1, "/Rubber block drive, with alu. ring","")&amp;IF(Input!$AF225=1, "/(High) flexible coupling","")</f>
        <v>/Rubber block drive, with alu. ring</v>
      </c>
      <c r="AC224" s="4" t="str">
        <f>IF(Input!$AG225=1,"Mechanical-joint clutch","")&amp;IF(Input!$AH225=1, "/ Mechanical","")&amp;IF(Input!$AI225=1, "/ Electrical","")&amp;IF(Input!$AJ225=1, "/ Pneumatical","")</f>
        <v>/ Mechanical</v>
      </c>
      <c r="AD224" s="291" t="str">
        <f t="shared" si="56"/>
        <v>Without/SAE-00</v>
      </c>
      <c r="AE224" s="4" t="str">
        <f t="shared" si="57"/>
        <v>21 /18  inch</v>
      </c>
      <c r="AF224" s="4" t="str">
        <f t="shared" si="58"/>
        <v>Rubber block drive, with alu. ring</v>
      </c>
      <c r="AG224" s="4" t="str">
        <f t="shared" si="59"/>
        <v xml:space="preserve"> Mechanical</v>
      </c>
      <c r="AH224" s="4" t="str">
        <f>IF(Input!AK225=1,"Available","Not available")</f>
        <v>Not available</v>
      </c>
      <c r="AI224" s="4" t="str">
        <f>IF(Input!AL225="","",Input!AL225)</f>
        <v/>
      </c>
    </row>
    <row r="225" spans="1:35" x14ac:dyDescent="0.25">
      <c r="A225" s="4" t="str">
        <f>VLOOKUP(Input!A226, Variabelen!$A$2:$B$7,2,FALSE)</f>
        <v>MEDIUM/HEAVY DUTY GEARBOX</v>
      </c>
      <c r="B225" s="284" t="str">
        <f>Input!B226</f>
        <v>HCT800/1</v>
      </c>
      <c r="C225" s="4" t="str">
        <f>IF(Input!C226="","",Input!C226)</f>
        <v/>
      </c>
      <c r="D225" s="297">
        <f>Input!F226</f>
        <v>14.85</v>
      </c>
      <c r="E225" s="298" t="str">
        <f>Input!G226</f>
        <v>0,59</v>
      </c>
      <c r="F225" s="4">
        <f>Input!D226</f>
        <v>800</v>
      </c>
      <c r="G225" s="298">
        <f>Input!E226</f>
        <v>1800</v>
      </c>
      <c r="H225" s="298" t="str">
        <f t="shared" si="50"/>
        <v>800-1800</v>
      </c>
      <c r="I225" s="298">
        <f t="shared" si="51"/>
        <v>1800</v>
      </c>
      <c r="J225" s="298">
        <f t="shared" si="52"/>
        <v>1062</v>
      </c>
      <c r="K225" s="298">
        <f t="shared" si="53"/>
        <v>1062</v>
      </c>
      <c r="L225" s="290">
        <f t="shared" si="62"/>
        <v>531</v>
      </c>
      <c r="M225" s="290">
        <f t="shared" si="62"/>
        <v>708</v>
      </c>
      <c r="N225" s="290">
        <f t="shared" si="62"/>
        <v>885</v>
      </c>
      <c r="O225" s="290">
        <f t="shared" si="62"/>
        <v>1062</v>
      </c>
      <c r="P225" s="290" t="str">
        <f t="shared" si="62"/>
        <v/>
      </c>
      <c r="Q225" s="290" t="str">
        <f t="shared" si="62"/>
        <v/>
      </c>
      <c r="R225" s="298" t="str">
        <f>Input!I226</f>
        <v>1152x1360x1557</v>
      </c>
      <c r="S225" s="298" t="str">
        <f>Input!J226</f>
        <v>3200</v>
      </c>
      <c r="T225" s="298" t="str">
        <f>Input!K226</f>
        <v>582</v>
      </c>
      <c r="U225" s="298" t="str">
        <f>Input!L226</f>
        <v>220</v>
      </c>
      <c r="V225" s="4" t="str">
        <f>IF(Input!$M226=1,"Spec.","")&amp;IF(Input!$O226=1, "00","")&amp;IF(Input!$P226=1, "/0","")&amp;IF(Input!$Q226=1, "/1","")&amp;IF(Input!$R226=1, "/2","")&amp;IF(Input!$S226=1, "/3","")&amp;IF(Input!$T226=1, "/4","")&amp;IF(Input!$U226=1, "/5","")</f>
        <v>00</v>
      </c>
      <c r="W225" s="4" t="str">
        <f>IF(Input!$V226=1,"Spec.","")&amp;IF(Input!$W226=1, "/21","")&amp;IF(Input!$X226=1, "/18","")&amp;IF(Input!$Y226=1, "/16","")&amp;IF(Input!$Z226=1, "/14","")&amp;IF(Input!$AA226=1, "/11,5","")&amp;IF(Input!$AB226=1, "/10","")&amp;IF(Input!$AB226=1,"/7,5","")</f>
        <v>/21/18</v>
      </c>
      <c r="X225" s="291" t="str">
        <f t="shared" si="54"/>
        <v>00</v>
      </c>
      <c r="Y225" s="4" t="str">
        <f t="shared" si="55"/>
        <v>21/18</v>
      </c>
      <c r="Z225" s="4" t="str">
        <f>IF(Input!$M226=1,"Special match","")&amp;IF(Input!$N226=1, "/Without","")&amp;IF(Input!$O226=1, "/SAE-00","")&amp;IF(Input!$P226=1, "/SAE-0","")&amp;IF(Input!$Q226=1, "/SAE-1","")&amp;IF(Input!$R226=1, "/SAE-2","")&amp;IF(Input!$S226=1, "/SAE-3","")&amp;IF(Input!$T226=1, "/SAE-4","")&amp;IF(Input!$U226=1, "/SAE-5","")</f>
        <v>/Without/SAE-00</v>
      </c>
      <c r="AA225" s="4" t="str">
        <f>IF(Input!$V226=1,"Special match","")&amp;IF(Input!$W226=1, "/21 ","")&amp;IF(Input!$X226=1, "/18 ","")&amp;IF(Input!$Y226=1, "/16 ","")&amp;IF(Input!$Z226=1, "/14 ","")&amp;IF(Input!$AA226=1, "/11,5 ","")&amp;IF(Input!$AB226=1, "/10 ","")&amp;IF(Input!$AB226=1, "/7,5","")</f>
        <v xml:space="preserve">/21 /18 </v>
      </c>
      <c r="AB225" s="4" t="str">
        <f>IF(Input!$AD226=1,"Rubber wheel coupling","")&amp;IF(Input!$AE226=1, "/Rubber block drive, with alu. ring","")&amp;IF(Input!$AF226=1, "/(High) flexible coupling","")</f>
        <v>/Rubber block drive, with alu. ring</v>
      </c>
      <c r="AC225" s="4" t="str">
        <f>IF(Input!$AG226=1,"Mechanical-joint clutch","")&amp;IF(Input!$AH226=1, "/ Mechanical","")&amp;IF(Input!$AI226=1, "/ Electrical","")&amp;IF(Input!$AJ226=1, "/ Pneumatical","")</f>
        <v>/ Mechanical</v>
      </c>
      <c r="AD225" s="291" t="str">
        <f t="shared" si="56"/>
        <v>Without/SAE-00</v>
      </c>
      <c r="AE225" s="4" t="str">
        <f t="shared" si="57"/>
        <v>21 /18  inch</v>
      </c>
      <c r="AF225" s="4" t="str">
        <f t="shared" si="58"/>
        <v>Rubber block drive, with alu. ring</v>
      </c>
      <c r="AG225" s="4" t="str">
        <f t="shared" si="59"/>
        <v xml:space="preserve"> Mechanical</v>
      </c>
      <c r="AH225" s="4" t="str">
        <f>IF(Input!AK226=1,"Available","Not available")</f>
        <v>Not available</v>
      </c>
      <c r="AI225" s="4" t="str">
        <f>IF(Input!AL226="","",Input!AL226)</f>
        <v/>
      </c>
    </row>
    <row r="226" spans="1:35" x14ac:dyDescent="0.25">
      <c r="A226" s="4" t="str">
        <f>VLOOKUP(Input!A227, Variabelen!$A$2:$B$7,2,FALSE)</f>
        <v>MEDIUM/HEAVY DUTY GEARBOX</v>
      </c>
      <c r="B226" s="284" t="str">
        <f>Input!B227</f>
        <v>HCT800/1</v>
      </c>
      <c r="C226" s="4" t="str">
        <f>IF(Input!C227="","",Input!C227)</f>
        <v/>
      </c>
      <c r="D226" s="297">
        <f>Input!F227</f>
        <v>15.82</v>
      </c>
      <c r="E226" s="298" t="str">
        <f>Input!G227</f>
        <v>0,55</v>
      </c>
      <c r="F226" s="4">
        <f>Input!D227</f>
        <v>800</v>
      </c>
      <c r="G226" s="298">
        <f>Input!E227</f>
        <v>1800</v>
      </c>
      <c r="H226" s="298" t="str">
        <f t="shared" si="50"/>
        <v>800-1800</v>
      </c>
      <c r="I226" s="298">
        <f t="shared" si="51"/>
        <v>1800</v>
      </c>
      <c r="J226" s="298">
        <f t="shared" si="52"/>
        <v>990.00000000000011</v>
      </c>
      <c r="K226" s="298">
        <f t="shared" si="53"/>
        <v>990.00000000000011</v>
      </c>
      <c r="L226" s="290">
        <f t="shared" si="62"/>
        <v>495.00000000000006</v>
      </c>
      <c r="M226" s="290">
        <f t="shared" si="62"/>
        <v>660</v>
      </c>
      <c r="N226" s="290">
        <f t="shared" si="62"/>
        <v>825.00000000000011</v>
      </c>
      <c r="O226" s="290">
        <f t="shared" si="62"/>
        <v>990.00000000000011</v>
      </c>
      <c r="P226" s="290" t="str">
        <f t="shared" si="62"/>
        <v/>
      </c>
      <c r="Q226" s="290" t="str">
        <f t="shared" si="62"/>
        <v/>
      </c>
      <c r="R226" s="298" t="str">
        <f>Input!I227</f>
        <v>1152x1360x1557</v>
      </c>
      <c r="S226" s="298" t="str">
        <f>Input!J227</f>
        <v>3200</v>
      </c>
      <c r="T226" s="298" t="str">
        <f>Input!K227</f>
        <v>582</v>
      </c>
      <c r="U226" s="298" t="str">
        <f>Input!L227</f>
        <v>220</v>
      </c>
      <c r="V226" s="4" t="str">
        <f>IF(Input!$M227=1,"Spec.","")&amp;IF(Input!$O227=1, "00","")&amp;IF(Input!$P227=1, "/0","")&amp;IF(Input!$Q227=1, "/1","")&amp;IF(Input!$R227=1, "/2","")&amp;IF(Input!$S227=1, "/3","")&amp;IF(Input!$T227=1, "/4","")&amp;IF(Input!$U227=1, "/5","")</f>
        <v>00</v>
      </c>
      <c r="W226" s="4" t="str">
        <f>IF(Input!$V227=1,"Spec.","")&amp;IF(Input!$W227=1, "/21","")&amp;IF(Input!$X227=1, "/18","")&amp;IF(Input!$Y227=1, "/16","")&amp;IF(Input!$Z227=1, "/14","")&amp;IF(Input!$AA227=1, "/11,5","")&amp;IF(Input!$AB227=1, "/10","")&amp;IF(Input!$AB227=1,"/7,5","")</f>
        <v>/21/18</v>
      </c>
      <c r="X226" s="291" t="str">
        <f t="shared" si="54"/>
        <v>00</v>
      </c>
      <c r="Y226" s="4" t="str">
        <f t="shared" si="55"/>
        <v>21/18</v>
      </c>
      <c r="Z226" s="4" t="str">
        <f>IF(Input!$M227=1,"Special match","")&amp;IF(Input!$N227=1, "/Without","")&amp;IF(Input!$O227=1, "/SAE-00","")&amp;IF(Input!$P227=1, "/SAE-0","")&amp;IF(Input!$Q227=1, "/SAE-1","")&amp;IF(Input!$R227=1, "/SAE-2","")&amp;IF(Input!$S227=1, "/SAE-3","")&amp;IF(Input!$T227=1, "/SAE-4","")&amp;IF(Input!$U227=1, "/SAE-5","")</f>
        <v>/Without/SAE-00</v>
      </c>
      <c r="AA226" s="4" t="str">
        <f>IF(Input!$V227=1,"Special match","")&amp;IF(Input!$W227=1, "/21 ","")&amp;IF(Input!$X227=1, "/18 ","")&amp;IF(Input!$Y227=1, "/16 ","")&amp;IF(Input!$Z227=1, "/14 ","")&amp;IF(Input!$AA227=1, "/11,5 ","")&amp;IF(Input!$AB227=1, "/10 ","")&amp;IF(Input!$AB227=1, "/7,5","")</f>
        <v xml:space="preserve">/21 /18 </v>
      </c>
      <c r="AB226" s="4" t="str">
        <f>IF(Input!$AD227=1,"Rubber wheel coupling","")&amp;IF(Input!$AE227=1, "/Rubber block drive, with alu. ring","")&amp;IF(Input!$AF227=1, "/(High) flexible coupling","")</f>
        <v>/Rubber block drive, with alu. ring</v>
      </c>
      <c r="AC226" s="4" t="str">
        <f>IF(Input!$AG227=1,"Mechanical-joint clutch","")&amp;IF(Input!$AH227=1, "/ Mechanical","")&amp;IF(Input!$AI227=1, "/ Electrical","")&amp;IF(Input!$AJ227=1, "/ Pneumatical","")</f>
        <v>/ Mechanical</v>
      </c>
      <c r="AD226" s="291" t="str">
        <f t="shared" si="56"/>
        <v>Without/SAE-00</v>
      </c>
      <c r="AE226" s="4" t="str">
        <f t="shared" si="57"/>
        <v>21 /18  inch</v>
      </c>
      <c r="AF226" s="4" t="str">
        <f t="shared" si="58"/>
        <v>Rubber block drive, with alu. ring</v>
      </c>
      <c r="AG226" s="4" t="str">
        <f t="shared" si="59"/>
        <v xml:space="preserve"> Mechanical</v>
      </c>
      <c r="AH226" s="4" t="str">
        <f>IF(Input!AK227=1,"Available","Not available")</f>
        <v>Not available</v>
      </c>
      <c r="AI226" s="4" t="str">
        <f>IF(Input!AL227="","",Input!AL227)</f>
        <v/>
      </c>
    </row>
    <row r="227" spans="1:35" x14ac:dyDescent="0.25">
      <c r="A227" s="4" t="str">
        <f>VLOOKUP(Input!A228, Variabelen!$A$2:$B$7,2,FALSE)</f>
        <v>MEDIUM/HEAVY DUTY GEARBOX</v>
      </c>
      <c r="B227" s="284" t="str">
        <f>Input!B228</f>
        <v>HCT800/1</v>
      </c>
      <c r="C227" s="4" t="str">
        <f>IF(Input!C228="","",Input!C228)</f>
        <v/>
      </c>
      <c r="D227" s="297">
        <f>Input!F228</f>
        <v>16.579999999999998</v>
      </c>
      <c r="E227" s="298" t="str">
        <f>Input!G228</f>
        <v>0,52</v>
      </c>
      <c r="F227" s="4">
        <f>Input!D228</f>
        <v>800</v>
      </c>
      <c r="G227" s="298">
        <f>Input!E228</f>
        <v>1800</v>
      </c>
      <c r="H227" s="298" t="str">
        <f t="shared" si="50"/>
        <v>800-1800</v>
      </c>
      <c r="I227" s="298">
        <f t="shared" si="51"/>
        <v>1800</v>
      </c>
      <c r="J227" s="298">
        <f t="shared" si="52"/>
        <v>936</v>
      </c>
      <c r="K227" s="298">
        <f t="shared" si="53"/>
        <v>936</v>
      </c>
      <c r="L227" s="290">
        <f t="shared" si="62"/>
        <v>468</v>
      </c>
      <c r="M227" s="290">
        <f t="shared" si="62"/>
        <v>624</v>
      </c>
      <c r="N227" s="290">
        <f t="shared" si="62"/>
        <v>780</v>
      </c>
      <c r="O227" s="290">
        <f t="shared" si="62"/>
        <v>936</v>
      </c>
      <c r="P227" s="290" t="str">
        <f t="shared" si="62"/>
        <v/>
      </c>
      <c r="Q227" s="290" t="str">
        <f t="shared" si="62"/>
        <v/>
      </c>
      <c r="R227" s="298" t="str">
        <f>Input!I228</f>
        <v>1152x1360x1557</v>
      </c>
      <c r="S227" s="298" t="str">
        <f>Input!J228</f>
        <v>3200</v>
      </c>
      <c r="T227" s="298" t="str">
        <f>Input!K228</f>
        <v>582</v>
      </c>
      <c r="U227" s="298" t="str">
        <f>Input!L228</f>
        <v>220</v>
      </c>
      <c r="V227" s="4" t="str">
        <f>IF(Input!$M228=1,"Spec.","")&amp;IF(Input!$O228=1, "00","")&amp;IF(Input!$P228=1, "/0","")&amp;IF(Input!$Q228=1, "/1","")&amp;IF(Input!$R228=1, "/2","")&amp;IF(Input!$S228=1, "/3","")&amp;IF(Input!$T228=1, "/4","")&amp;IF(Input!$U228=1, "/5","")</f>
        <v>00</v>
      </c>
      <c r="W227" s="4" t="str">
        <f>IF(Input!$V228=1,"Spec.","")&amp;IF(Input!$W228=1, "/21","")&amp;IF(Input!$X228=1, "/18","")&amp;IF(Input!$Y228=1, "/16","")&amp;IF(Input!$Z228=1, "/14","")&amp;IF(Input!$AA228=1, "/11,5","")&amp;IF(Input!$AB228=1, "/10","")&amp;IF(Input!$AB228=1,"/7,5","")</f>
        <v>/21/18</v>
      </c>
      <c r="X227" s="291" t="str">
        <f t="shared" si="54"/>
        <v>00</v>
      </c>
      <c r="Y227" s="4" t="str">
        <f t="shared" si="55"/>
        <v>21/18</v>
      </c>
      <c r="Z227" s="4" t="str">
        <f>IF(Input!$M228=1,"Special match","")&amp;IF(Input!$N228=1, "/Without","")&amp;IF(Input!$O228=1, "/SAE-00","")&amp;IF(Input!$P228=1, "/SAE-0","")&amp;IF(Input!$Q228=1, "/SAE-1","")&amp;IF(Input!$R228=1, "/SAE-2","")&amp;IF(Input!$S228=1, "/SAE-3","")&amp;IF(Input!$T228=1, "/SAE-4","")&amp;IF(Input!$U228=1, "/SAE-5","")</f>
        <v>/Without/SAE-00</v>
      </c>
      <c r="AA227" s="4" t="str">
        <f>IF(Input!$V228=1,"Special match","")&amp;IF(Input!$W228=1, "/21 ","")&amp;IF(Input!$X228=1, "/18 ","")&amp;IF(Input!$Y228=1, "/16 ","")&amp;IF(Input!$Z228=1, "/14 ","")&amp;IF(Input!$AA228=1, "/11,5 ","")&amp;IF(Input!$AB228=1, "/10 ","")&amp;IF(Input!$AB228=1, "/7,5","")</f>
        <v xml:space="preserve">/21 /18 </v>
      </c>
      <c r="AB227" s="4" t="str">
        <f>IF(Input!$AD228=1,"Rubber wheel coupling","")&amp;IF(Input!$AE228=1, "/Rubber block drive, with alu. ring","")&amp;IF(Input!$AF228=1, "/(High) flexible coupling","")</f>
        <v>/Rubber block drive, with alu. ring</v>
      </c>
      <c r="AC227" s="4" t="str">
        <f>IF(Input!$AG228=1,"Mechanical-joint clutch","")&amp;IF(Input!$AH228=1, "/ Mechanical","")&amp;IF(Input!$AI228=1, "/ Electrical","")&amp;IF(Input!$AJ228=1, "/ Pneumatical","")</f>
        <v>/ Mechanical</v>
      </c>
      <c r="AD227" s="291" t="str">
        <f t="shared" si="56"/>
        <v>Without/SAE-00</v>
      </c>
      <c r="AE227" s="4" t="str">
        <f t="shared" si="57"/>
        <v>21 /18  inch</v>
      </c>
      <c r="AF227" s="4" t="str">
        <f t="shared" si="58"/>
        <v>Rubber block drive, with alu. ring</v>
      </c>
      <c r="AG227" s="4" t="str">
        <f t="shared" si="59"/>
        <v xml:space="preserve"> Mechanical</v>
      </c>
      <c r="AH227" s="4" t="str">
        <f>IF(Input!AK228=1,"Available","Not available")</f>
        <v>Not available</v>
      </c>
      <c r="AI227" s="4" t="str">
        <f>IF(Input!AL228="","",Input!AL228)</f>
        <v/>
      </c>
    </row>
    <row r="228" spans="1:35" x14ac:dyDescent="0.25">
      <c r="A228" s="4" t="str">
        <f>VLOOKUP(Input!A229, Variabelen!$A$2:$B$7,2,FALSE)</f>
        <v>MEDIUM/HEAVY DUTY GEARBOX</v>
      </c>
      <c r="B228" s="284" t="str">
        <f>Input!B229</f>
        <v>HCT800/1</v>
      </c>
      <c r="C228" s="4" t="str">
        <f>IF(Input!C229="","",Input!C229)</f>
        <v/>
      </c>
      <c r="D228" s="297">
        <f>Input!F229</f>
        <v>20.100000000000001</v>
      </c>
      <c r="E228" s="298" t="str">
        <f>Input!G229</f>
        <v>0,39</v>
      </c>
      <c r="F228" s="4">
        <f>Input!D229</f>
        <v>800</v>
      </c>
      <c r="G228" s="298">
        <f>Input!E229</f>
        <v>1800</v>
      </c>
      <c r="H228" s="298" t="str">
        <f t="shared" si="50"/>
        <v>800-1800</v>
      </c>
      <c r="I228" s="298">
        <f t="shared" si="51"/>
        <v>1800</v>
      </c>
      <c r="J228" s="298">
        <f t="shared" si="52"/>
        <v>702</v>
      </c>
      <c r="K228" s="298">
        <f t="shared" si="53"/>
        <v>702</v>
      </c>
      <c r="L228" s="290">
        <f t="shared" si="62"/>
        <v>351</v>
      </c>
      <c r="M228" s="290">
        <f t="shared" si="62"/>
        <v>468</v>
      </c>
      <c r="N228" s="290">
        <f t="shared" si="62"/>
        <v>585</v>
      </c>
      <c r="O228" s="290">
        <f t="shared" si="62"/>
        <v>702</v>
      </c>
      <c r="P228" s="290" t="str">
        <f t="shared" si="62"/>
        <v/>
      </c>
      <c r="Q228" s="290" t="str">
        <f t="shared" si="62"/>
        <v/>
      </c>
      <c r="R228" s="298" t="str">
        <f>Input!I229</f>
        <v>1152x1360x1557</v>
      </c>
      <c r="S228" s="298" t="str">
        <f>Input!J229</f>
        <v>3200</v>
      </c>
      <c r="T228" s="298" t="str">
        <f>Input!K229</f>
        <v>582</v>
      </c>
      <c r="U228" s="298" t="str">
        <f>Input!L229</f>
        <v>220</v>
      </c>
      <c r="V228" s="4" t="str">
        <f>IF(Input!$M229=1,"Spec.","")&amp;IF(Input!$O229=1, "00","")&amp;IF(Input!$P229=1, "/0","")&amp;IF(Input!$Q229=1, "/1","")&amp;IF(Input!$R229=1, "/2","")&amp;IF(Input!$S229=1, "/3","")&amp;IF(Input!$T229=1, "/4","")&amp;IF(Input!$U229=1, "/5","")</f>
        <v>00</v>
      </c>
      <c r="W228" s="4" t="str">
        <f>IF(Input!$V229=1,"Spec.","")&amp;IF(Input!$W229=1, "/21","")&amp;IF(Input!$X229=1, "/18","")&amp;IF(Input!$Y229=1, "/16","")&amp;IF(Input!$Z229=1, "/14","")&amp;IF(Input!$AA229=1, "/11,5","")&amp;IF(Input!$AB229=1, "/10","")&amp;IF(Input!$AB229=1,"/7,5","")</f>
        <v>/21/18</v>
      </c>
      <c r="X228" s="291" t="str">
        <f t="shared" si="54"/>
        <v>00</v>
      </c>
      <c r="Y228" s="4" t="str">
        <f t="shared" si="55"/>
        <v>21/18</v>
      </c>
      <c r="Z228" s="4" t="str">
        <f>IF(Input!$M229=1,"Special match","")&amp;IF(Input!$N229=1, "/Without","")&amp;IF(Input!$O229=1, "/SAE-00","")&amp;IF(Input!$P229=1, "/SAE-0","")&amp;IF(Input!$Q229=1, "/SAE-1","")&amp;IF(Input!$R229=1, "/SAE-2","")&amp;IF(Input!$S229=1, "/SAE-3","")&amp;IF(Input!$T229=1, "/SAE-4","")&amp;IF(Input!$U229=1, "/SAE-5","")</f>
        <v>/Without/SAE-00</v>
      </c>
      <c r="AA228" s="4" t="str">
        <f>IF(Input!$V229=1,"Special match","")&amp;IF(Input!$W229=1, "/21 ","")&amp;IF(Input!$X229=1, "/18 ","")&amp;IF(Input!$Y229=1, "/16 ","")&amp;IF(Input!$Z229=1, "/14 ","")&amp;IF(Input!$AA229=1, "/11,5 ","")&amp;IF(Input!$AB229=1, "/10 ","")&amp;IF(Input!$AB229=1, "/7,5","")</f>
        <v xml:space="preserve">/21 /18 </v>
      </c>
      <c r="AB228" s="4" t="str">
        <f>IF(Input!$AD229=1,"Rubber wheel coupling","")&amp;IF(Input!$AE229=1, "/Rubber block drive, with alu. ring","")&amp;IF(Input!$AF229=1, "/(High) flexible coupling","")</f>
        <v>/Rubber block drive, with alu. ring</v>
      </c>
      <c r="AC228" s="4" t="str">
        <f>IF(Input!$AG229=1,"Mechanical-joint clutch","")&amp;IF(Input!$AH229=1, "/ Mechanical","")&amp;IF(Input!$AI229=1, "/ Electrical","")&amp;IF(Input!$AJ229=1, "/ Pneumatical","")</f>
        <v>/ Mechanical</v>
      </c>
      <c r="AD228" s="291" t="str">
        <f t="shared" si="56"/>
        <v>Without/SAE-00</v>
      </c>
      <c r="AE228" s="4" t="str">
        <f t="shared" si="57"/>
        <v>21 /18  inch</v>
      </c>
      <c r="AF228" s="4" t="str">
        <f t="shared" si="58"/>
        <v>Rubber block drive, with alu. ring</v>
      </c>
      <c r="AG228" s="4" t="str">
        <f t="shared" si="59"/>
        <v xml:space="preserve"> Mechanical</v>
      </c>
      <c r="AH228" s="4" t="str">
        <f>IF(Input!AK229=1,"Available","Not available")</f>
        <v>Not available</v>
      </c>
      <c r="AI228" s="4" t="str">
        <f>IF(Input!AL229="","",Input!AL229)</f>
        <v/>
      </c>
    </row>
    <row r="229" spans="1:35" x14ac:dyDescent="0.25">
      <c r="A229" s="4" t="str">
        <f>VLOOKUP(Input!A230, Variabelen!$A$2:$B$7,2,FALSE)</f>
        <v>MEDIUM/HEAVY DUTY GEARBOX</v>
      </c>
      <c r="B229" s="284" t="str">
        <f>Input!B230</f>
        <v>HCT800/2</v>
      </c>
      <c r="C229" s="4" t="str">
        <f>IF(Input!C230="","",Input!C230)</f>
        <v/>
      </c>
      <c r="D229" s="297">
        <f>Input!F230</f>
        <v>13.118</v>
      </c>
      <c r="E229" s="298" t="str">
        <f>Input!G230</f>
        <v>0,9273</v>
      </c>
      <c r="F229" s="4">
        <f>Input!D230</f>
        <v>800</v>
      </c>
      <c r="G229" s="298">
        <f>Input!E230</f>
        <v>1800</v>
      </c>
      <c r="H229" s="298" t="str">
        <f t="shared" si="50"/>
        <v>800-1800</v>
      </c>
      <c r="I229" s="298">
        <f t="shared" si="51"/>
        <v>1800</v>
      </c>
      <c r="J229" s="298">
        <f t="shared" si="52"/>
        <v>1669.14</v>
      </c>
      <c r="K229" s="298">
        <f t="shared" si="53"/>
        <v>1669.14</v>
      </c>
      <c r="L229" s="290">
        <f t="shared" si="62"/>
        <v>834.57</v>
      </c>
      <c r="M229" s="290">
        <f t="shared" si="62"/>
        <v>1112.76</v>
      </c>
      <c r="N229" s="290">
        <f t="shared" si="62"/>
        <v>1390.95</v>
      </c>
      <c r="O229" s="290">
        <f t="shared" si="62"/>
        <v>1669.14</v>
      </c>
      <c r="P229" s="290" t="str">
        <f t="shared" si="62"/>
        <v/>
      </c>
      <c r="Q229" s="290" t="str">
        <f t="shared" si="62"/>
        <v/>
      </c>
      <c r="R229" s="298" t="str">
        <f>Input!I230</f>
        <v>1190x1490x1707</v>
      </c>
      <c r="S229" s="298" t="str">
        <f>Input!J230</f>
        <v>3600</v>
      </c>
      <c r="T229" s="298" t="str">
        <f>Input!K230</f>
        <v>666</v>
      </c>
      <c r="U229" s="298" t="str">
        <f>Input!L230</f>
        <v>220</v>
      </c>
      <c r="V229" s="4" t="str">
        <f>IF(Input!$M230=1,"Spec.","")&amp;IF(Input!$O230=1, "00","")&amp;IF(Input!$P230=1, "/0","")&amp;IF(Input!$Q230=1, "/1","")&amp;IF(Input!$R230=1, "/2","")&amp;IF(Input!$S230=1, "/3","")&amp;IF(Input!$T230=1, "/4","")&amp;IF(Input!$U230=1, "/5","")</f>
        <v>00</v>
      </c>
      <c r="W229" s="4" t="str">
        <f>IF(Input!$V230=1,"Spec.","")&amp;IF(Input!$W230=1, "/21","")&amp;IF(Input!$X230=1, "/18","")&amp;IF(Input!$Y230=1, "/16","")&amp;IF(Input!$Z230=1, "/14","")&amp;IF(Input!$AA230=1, "/11,5","")&amp;IF(Input!$AB230=1, "/10","")&amp;IF(Input!$AB230=1,"/7,5","")</f>
        <v>/21/18</v>
      </c>
      <c r="X229" s="291" t="str">
        <f t="shared" si="54"/>
        <v>00</v>
      </c>
      <c r="Y229" s="4" t="str">
        <f t="shared" si="55"/>
        <v>21/18</v>
      </c>
      <c r="Z229" s="4" t="str">
        <f>IF(Input!$M230=1,"Special match","")&amp;IF(Input!$N230=1, "/Without","")&amp;IF(Input!$O230=1, "/SAE-00","")&amp;IF(Input!$P230=1, "/SAE-0","")&amp;IF(Input!$Q230=1, "/SAE-1","")&amp;IF(Input!$R230=1, "/SAE-2","")&amp;IF(Input!$S230=1, "/SAE-3","")&amp;IF(Input!$T230=1, "/SAE-4","")&amp;IF(Input!$U230=1, "/SAE-5","")</f>
        <v>/Without/SAE-00</v>
      </c>
      <c r="AA229" s="4" t="str">
        <f>IF(Input!$V230=1,"Special match","")&amp;IF(Input!$W230=1, "/21 ","")&amp;IF(Input!$X230=1, "/18 ","")&amp;IF(Input!$Y230=1, "/16 ","")&amp;IF(Input!$Z230=1, "/14 ","")&amp;IF(Input!$AA230=1, "/11,5 ","")&amp;IF(Input!$AB230=1, "/10 ","")&amp;IF(Input!$AB230=1, "/7,5","")</f>
        <v xml:space="preserve">/21 /18 </v>
      </c>
      <c r="AB229" s="4" t="str">
        <f>IF(Input!$AD230=1,"Rubber wheel coupling","")&amp;IF(Input!$AE230=1, "/Rubber block drive, with alu. ring","")&amp;IF(Input!$AF230=1, "/(High) flexible coupling","")</f>
        <v>/Rubber block drive, with alu. ring</v>
      </c>
      <c r="AC229" s="4" t="str">
        <f>IF(Input!$AG230=1,"Mechanical-joint clutch","")&amp;IF(Input!$AH230=1, "/ Mechanical","")&amp;IF(Input!$AI230=1, "/ Electrical","")&amp;IF(Input!$AJ230=1, "/ Pneumatical","")</f>
        <v>/ Mechanical</v>
      </c>
      <c r="AD229" s="291" t="str">
        <f t="shared" si="56"/>
        <v>Without/SAE-00</v>
      </c>
      <c r="AE229" s="4" t="str">
        <f t="shared" si="57"/>
        <v>21 /18  inch</v>
      </c>
      <c r="AF229" s="4" t="str">
        <f t="shared" si="58"/>
        <v>Rubber block drive, with alu. ring</v>
      </c>
      <c r="AG229" s="4" t="str">
        <f t="shared" si="59"/>
        <v xml:space="preserve"> Mechanical</v>
      </c>
      <c r="AH229" s="4" t="str">
        <f>IF(Input!AK230=1,"Available","Not available")</f>
        <v>Not available</v>
      </c>
      <c r="AI229" s="4" t="str">
        <f>IF(Input!AL230="","",Input!AL230)</f>
        <v/>
      </c>
    </row>
    <row r="230" spans="1:35" x14ac:dyDescent="0.25">
      <c r="A230" s="4" t="str">
        <f>VLOOKUP(Input!A231, Variabelen!$A$2:$B$7,2,FALSE)</f>
        <v>MEDIUM/HEAVY DUTY GEARBOX</v>
      </c>
      <c r="B230" s="284" t="str">
        <f>Input!B231</f>
        <v>HCT800/2</v>
      </c>
      <c r="C230" s="4" t="str">
        <f>IF(Input!C231="","",Input!C231)</f>
        <v/>
      </c>
      <c r="D230" s="297">
        <f>Input!F231</f>
        <v>13.811</v>
      </c>
      <c r="E230" s="298" t="str">
        <f>Input!G231</f>
        <v>0,8808</v>
      </c>
      <c r="F230" s="4">
        <f>Input!D231</f>
        <v>800</v>
      </c>
      <c r="G230" s="298">
        <f>Input!E231</f>
        <v>1800</v>
      </c>
      <c r="H230" s="298" t="str">
        <f t="shared" si="50"/>
        <v>800-1800</v>
      </c>
      <c r="I230" s="298">
        <f t="shared" si="51"/>
        <v>1800</v>
      </c>
      <c r="J230" s="298">
        <f t="shared" si="52"/>
        <v>1585.44</v>
      </c>
      <c r="K230" s="298">
        <f t="shared" si="53"/>
        <v>1585.44</v>
      </c>
      <c r="L230" s="290">
        <f t="shared" si="62"/>
        <v>792.72</v>
      </c>
      <c r="M230" s="290">
        <f t="shared" si="62"/>
        <v>1056.96</v>
      </c>
      <c r="N230" s="290">
        <f t="shared" si="62"/>
        <v>1321.2</v>
      </c>
      <c r="O230" s="290">
        <f t="shared" si="62"/>
        <v>1585.44</v>
      </c>
      <c r="P230" s="290" t="str">
        <f t="shared" si="62"/>
        <v/>
      </c>
      <c r="Q230" s="290" t="str">
        <f t="shared" si="62"/>
        <v/>
      </c>
      <c r="R230" s="298" t="str">
        <f>Input!I231</f>
        <v>1190x1490x1707</v>
      </c>
      <c r="S230" s="298" t="str">
        <f>Input!J231</f>
        <v>3600</v>
      </c>
      <c r="T230" s="298" t="str">
        <f>Input!K231</f>
        <v>666</v>
      </c>
      <c r="U230" s="298" t="str">
        <f>Input!L231</f>
        <v>220</v>
      </c>
      <c r="V230" s="4" t="str">
        <f>IF(Input!$M231=1,"Spec.","")&amp;IF(Input!$O231=1, "00","")&amp;IF(Input!$P231=1, "/0","")&amp;IF(Input!$Q231=1, "/1","")&amp;IF(Input!$R231=1, "/2","")&amp;IF(Input!$S231=1, "/3","")&amp;IF(Input!$T231=1, "/4","")&amp;IF(Input!$U231=1, "/5","")</f>
        <v>00</v>
      </c>
      <c r="W230" s="4" t="str">
        <f>IF(Input!$V231=1,"Spec.","")&amp;IF(Input!$W231=1, "/21","")&amp;IF(Input!$X231=1, "/18","")&amp;IF(Input!$Y231=1, "/16","")&amp;IF(Input!$Z231=1, "/14","")&amp;IF(Input!$AA231=1, "/11,5","")&amp;IF(Input!$AB231=1, "/10","")&amp;IF(Input!$AB231=1,"/7,5","")</f>
        <v>/21/18</v>
      </c>
      <c r="X230" s="291" t="str">
        <f t="shared" si="54"/>
        <v>00</v>
      </c>
      <c r="Y230" s="4" t="str">
        <f t="shared" si="55"/>
        <v>21/18</v>
      </c>
      <c r="Z230" s="4" t="str">
        <f>IF(Input!$M231=1,"Special match","")&amp;IF(Input!$N231=1, "/Without","")&amp;IF(Input!$O231=1, "/SAE-00","")&amp;IF(Input!$P231=1, "/SAE-0","")&amp;IF(Input!$Q231=1, "/SAE-1","")&amp;IF(Input!$R231=1, "/SAE-2","")&amp;IF(Input!$S231=1, "/SAE-3","")&amp;IF(Input!$T231=1, "/SAE-4","")&amp;IF(Input!$U231=1, "/SAE-5","")</f>
        <v>/Without/SAE-00</v>
      </c>
      <c r="AA230" s="4" t="str">
        <f>IF(Input!$V231=1,"Special match","")&amp;IF(Input!$W231=1, "/21 ","")&amp;IF(Input!$X231=1, "/18 ","")&amp;IF(Input!$Y231=1, "/16 ","")&amp;IF(Input!$Z231=1, "/14 ","")&amp;IF(Input!$AA231=1, "/11,5 ","")&amp;IF(Input!$AB231=1, "/10 ","")&amp;IF(Input!$AB231=1, "/7,5","")</f>
        <v xml:space="preserve">/21 /18 </v>
      </c>
      <c r="AB230" s="4" t="str">
        <f>IF(Input!$AD231=1,"Rubber wheel coupling","")&amp;IF(Input!$AE231=1, "/Rubber block drive, with alu. ring","")&amp;IF(Input!$AF231=1, "/(High) flexible coupling","")</f>
        <v>/Rubber block drive, with alu. ring</v>
      </c>
      <c r="AC230" s="4" t="str">
        <f>IF(Input!$AG231=1,"Mechanical-joint clutch","")&amp;IF(Input!$AH231=1, "/ Mechanical","")&amp;IF(Input!$AI231=1, "/ Electrical","")&amp;IF(Input!$AJ231=1, "/ Pneumatical","")</f>
        <v>/ Mechanical</v>
      </c>
      <c r="AD230" s="291" t="str">
        <f t="shared" si="56"/>
        <v>Without/SAE-00</v>
      </c>
      <c r="AE230" s="4" t="str">
        <f t="shared" si="57"/>
        <v>21 /18  inch</v>
      </c>
      <c r="AF230" s="4" t="str">
        <f t="shared" si="58"/>
        <v>Rubber block drive, with alu. ring</v>
      </c>
      <c r="AG230" s="4" t="str">
        <f t="shared" si="59"/>
        <v xml:space="preserve"> Mechanical</v>
      </c>
      <c r="AH230" s="4" t="str">
        <f>IF(Input!AK231=1,"Available","Not available")</f>
        <v>Not available</v>
      </c>
      <c r="AI230" s="4" t="str">
        <f>IF(Input!AL231="","",Input!AL231)</f>
        <v/>
      </c>
    </row>
    <row r="231" spans="1:35" x14ac:dyDescent="0.25">
      <c r="A231" s="4" t="str">
        <f>VLOOKUP(Input!A232, Variabelen!$A$2:$B$7,2,FALSE)</f>
        <v>MEDIUM/HEAVY DUTY GEARBOX</v>
      </c>
      <c r="B231" s="284" t="str">
        <f>Input!B232</f>
        <v>HCT800/2</v>
      </c>
      <c r="C231" s="4" t="str">
        <f>IF(Input!C232="","",Input!C232)</f>
        <v/>
      </c>
      <c r="D231" s="297">
        <f>Input!F232</f>
        <v>14.545</v>
      </c>
      <c r="E231" s="298" t="str">
        <f>Input!G232</f>
        <v>0,8363</v>
      </c>
      <c r="F231" s="4">
        <f>Input!D232</f>
        <v>800</v>
      </c>
      <c r="G231" s="298">
        <f>Input!E232</f>
        <v>1800</v>
      </c>
      <c r="H231" s="298" t="str">
        <f t="shared" si="50"/>
        <v>800-1800</v>
      </c>
      <c r="I231" s="298">
        <f t="shared" si="51"/>
        <v>1800</v>
      </c>
      <c r="J231" s="298">
        <f t="shared" si="52"/>
        <v>1505.3400000000001</v>
      </c>
      <c r="K231" s="298">
        <f t="shared" si="53"/>
        <v>1505.3400000000001</v>
      </c>
      <c r="L231" s="290">
        <f t="shared" si="62"/>
        <v>752.67000000000007</v>
      </c>
      <c r="M231" s="290">
        <f t="shared" si="62"/>
        <v>1003.5600000000001</v>
      </c>
      <c r="N231" s="290">
        <f t="shared" si="62"/>
        <v>1254.45</v>
      </c>
      <c r="O231" s="290">
        <f t="shared" si="62"/>
        <v>1505.3400000000001</v>
      </c>
      <c r="P231" s="290" t="str">
        <f t="shared" si="62"/>
        <v/>
      </c>
      <c r="Q231" s="290" t="str">
        <f t="shared" si="62"/>
        <v/>
      </c>
      <c r="R231" s="298" t="str">
        <f>Input!I232</f>
        <v>1190x1490x1707</v>
      </c>
      <c r="S231" s="298" t="str">
        <f>Input!J232</f>
        <v>3600</v>
      </c>
      <c r="T231" s="298" t="str">
        <f>Input!K232</f>
        <v>666</v>
      </c>
      <c r="U231" s="298" t="str">
        <f>Input!L232</f>
        <v>220</v>
      </c>
      <c r="V231" s="4" t="str">
        <f>IF(Input!$M232=1,"Spec.","")&amp;IF(Input!$O232=1, "00","")&amp;IF(Input!$P232=1, "/0","")&amp;IF(Input!$Q232=1, "/1","")&amp;IF(Input!$R232=1, "/2","")&amp;IF(Input!$S232=1, "/3","")&amp;IF(Input!$T232=1, "/4","")&amp;IF(Input!$U232=1, "/5","")</f>
        <v>00</v>
      </c>
      <c r="W231" s="4" t="str">
        <f>IF(Input!$V232=1,"Spec.","")&amp;IF(Input!$W232=1, "/21","")&amp;IF(Input!$X232=1, "/18","")&amp;IF(Input!$Y232=1, "/16","")&amp;IF(Input!$Z232=1, "/14","")&amp;IF(Input!$AA232=1, "/11,5","")&amp;IF(Input!$AB232=1, "/10","")&amp;IF(Input!$AB232=1,"/7,5","")</f>
        <v>/21/18</v>
      </c>
      <c r="X231" s="291" t="str">
        <f t="shared" si="54"/>
        <v>00</v>
      </c>
      <c r="Y231" s="4" t="str">
        <f t="shared" si="55"/>
        <v>21/18</v>
      </c>
      <c r="Z231" s="4" t="str">
        <f>IF(Input!$M232=1,"Special match","")&amp;IF(Input!$N232=1, "/Without","")&amp;IF(Input!$O232=1, "/SAE-00","")&amp;IF(Input!$P232=1, "/SAE-0","")&amp;IF(Input!$Q232=1, "/SAE-1","")&amp;IF(Input!$R232=1, "/SAE-2","")&amp;IF(Input!$S232=1, "/SAE-3","")&amp;IF(Input!$T232=1, "/SAE-4","")&amp;IF(Input!$U232=1, "/SAE-5","")</f>
        <v>/Without/SAE-00</v>
      </c>
      <c r="AA231" s="4" t="str">
        <f>IF(Input!$V232=1,"Special match","")&amp;IF(Input!$W232=1, "/21 ","")&amp;IF(Input!$X232=1, "/18 ","")&amp;IF(Input!$Y232=1, "/16 ","")&amp;IF(Input!$Z232=1, "/14 ","")&amp;IF(Input!$AA232=1, "/11,5 ","")&amp;IF(Input!$AB232=1, "/10 ","")&amp;IF(Input!$AB232=1, "/7,5","")</f>
        <v xml:space="preserve">/21 /18 </v>
      </c>
      <c r="AB231" s="4" t="str">
        <f>IF(Input!$AD232=1,"Rubber wheel coupling","")&amp;IF(Input!$AE232=1, "/Rubber block drive, with alu. ring","")&amp;IF(Input!$AF232=1, "/(High) flexible coupling","")</f>
        <v>/Rubber block drive, with alu. ring</v>
      </c>
      <c r="AC231" s="4" t="str">
        <f>IF(Input!$AG232=1,"Mechanical-joint clutch","")&amp;IF(Input!$AH232=1, "/ Mechanical","")&amp;IF(Input!$AI232=1, "/ Electrical","")&amp;IF(Input!$AJ232=1, "/ Pneumatical","")</f>
        <v>/ Mechanical</v>
      </c>
      <c r="AD231" s="291" t="str">
        <f t="shared" si="56"/>
        <v>Without/SAE-00</v>
      </c>
      <c r="AE231" s="4" t="str">
        <f t="shared" si="57"/>
        <v>21 /18  inch</v>
      </c>
      <c r="AF231" s="4" t="str">
        <f t="shared" si="58"/>
        <v>Rubber block drive, with alu. ring</v>
      </c>
      <c r="AG231" s="4" t="str">
        <f t="shared" si="59"/>
        <v xml:space="preserve"> Mechanical</v>
      </c>
      <c r="AH231" s="4" t="str">
        <f>IF(Input!AK232=1,"Available","Not available")</f>
        <v>Not available</v>
      </c>
      <c r="AI231" s="4" t="str">
        <f>IF(Input!AL232="","",Input!AL232)</f>
        <v/>
      </c>
    </row>
    <row r="232" spans="1:35" x14ac:dyDescent="0.25">
      <c r="A232" s="4" t="str">
        <f>VLOOKUP(Input!A233, Variabelen!$A$2:$B$7,2,FALSE)</f>
        <v>MEDIUM/HEAVY DUTY GEARBOX</v>
      </c>
      <c r="B232" s="284" t="str">
        <f>Input!B233</f>
        <v>HCT800/2</v>
      </c>
      <c r="C232" s="4" t="str">
        <f>IF(Input!C233="","",Input!C233)</f>
        <v/>
      </c>
      <c r="D232" s="297">
        <f>Input!F233</f>
        <v>15.326000000000001</v>
      </c>
      <c r="E232" s="298" t="str">
        <f>Input!G233</f>
        <v>0,7937</v>
      </c>
      <c r="F232" s="4">
        <f>Input!D233</f>
        <v>800</v>
      </c>
      <c r="G232" s="298">
        <f>Input!E233</f>
        <v>1800</v>
      </c>
      <c r="H232" s="298" t="str">
        <f t="shared" si="50"/>
        <v>800-1800</v>
      </c>
      <c r="I232" s="298">
        <f t="shared" si="51"/>
        <v>1800</v>
      </c>
      <c r="J232" s="298">
        <f t="shared" si="52"/>
        <v>1428.6599999999999</v>
      </c>
      <c r="K232" s="298">
        <f t="shared" si="53"/>
        <v>1428.6599999999999</v>
      </c>
      <c r="L232" s="290">
        <f t="shared" ref="L232:Q241" si="63">IF(AND(L$1&gt;=$F232,L$1&lt;=$G232),L$1*$E232,"")</f>
        <v>714.32999999999993</v>
      </c>
      <c r="M232" s="290">
        <f t="shared" si="63"/>
        <v>952.43999999999994</v>
      </c>
      <c r="N232" s="290">
        <f t="shared" si="63"/>
        <v>1190.55</v>
      </c>
      <c r="O232" s="290">
        <f t="shared" si="63"/>
        <v>1428.6599999999999</v>
      </c>
      <c r="P232" s="290" t="str">
        <f t="shared" si="63"/>
        <v/>
      </c>
      <c r="Q232" s="290" t="str">
        <f t="shared" si="63"/>
        <v/>
      </c>
      <c r="R232" s="298" t="str">
        <f>Input!I233</f>
        <v>1190x1490x1707</v>
      </c>
      <c r="S232" s="298" t="str">
        <f>Input!J233</f>
        <v>3600</v>
      </c>
      <c r="T232" s="298" t="str">
        <f>Input!K233</f>
        <v>666</v>
      </c>
      <c r="U232" s="298" t="str">
        <f>Input!L233</f>
        <v>220</v>
      </c>
      <c r="V232" s="4" t="str">
        <f>IF(Input!$M233=1,"Spec.","")&amp;IF(Input!$O233=1, "00","")&amp;IF(Input!$P233=1, "/0","")&amp;IF(Input!$Q233=1, "/1","")&amp;IF(Input!$R233=1, "/2","")&amp;IF(Input!$S233=1, "/3","")&amp;IF(Input!$T233=1, "/4","")&amp;IF(Input!$U233=1, "/5","")</f>
        <v>00</v>
      </c>
      <c r="W232" s="4" t="str">
        <f>IF(Input!$V233=1,"Spec.","")&amp;IF(Input!$W233=1, "/21","")&amp;IF(Input!$X233=1, "/18","")&amp;IF(Input!$Y233=1, "/16","")&amp;IF(Input!$Z233=1, "/14","")&amp;IF(Input!$AA233=1, "/11,5","")&amp;IF(Input!$AB233=1, "/10","")&amp;IF(Input!$AB233=1,"/7,5","")</f>
        <v>/21/18</v>
      </c>
      <c r="X232" s="291" t="str">
        <f t="shared" si="54"/>
        <v>00</v>
      </c>
      <c r="Y232" s="4" t="str">
        <f t="shared" si="55"/>
        <v>21/18</v>
      </c>
      <c r="Z232" s="4" t="str">
        <f>IF(Input!$M233=1,"Special match","")&amp;IF(Input!$N233=1, "/Without","")&amp;IF(Input!$O233=1, "/SAE-00","")&amp;IF(Input!$P233=1, "/SAE-0","")&amp;IF(Input!$Q233=1, "/SAE-1","")&amp;IF(Input!$R233=1, "/SAE-2","")&amp;IF(Input!$S233=1, "/SAE-3","")&amp;IF(Input!$T233=1, "/SAE-4","")&amp;IF(Input!$U233=1, "/SAE-5","")</f>
        <v>/Without/SAE-00</v>
      </c>
      <c r="AA232" s="4" t="str">
        <f>IF(Input!$V233=1,"Special match","")&amp;IF(Input!$W233=1, "/21 ","")&amp;IF(Input!$X233=1, "/18 ","")&amp;IF(Input!$Y233=1, "/16 ","")&amp;IF(Input!$Z233=1, "/14 ","")&amp;IF(Input!$AA233=1, "/11,5 ","")&amp;IF(Input!$AB233=1, "/10 ","")&amp;IF(Input!$AB233=1, "/7,5","")</f>
        <v xml:space="preserve">/21 /18 </v>
      </c>
      <c r="AB232" s="4" t="str">
        <f>IF(Input!$AD233=1,"Rubber wheel coupling","")&amp;IF(Input!$AE233=1, "/Rubber block drive, with alu. ring","")&amp;IF(Input!$AF233=1, "/(High) flexible coupling","")</f>
        <v>/Rubber block drive, with alu. ring</v>
      </c>
      <c r="AC232" s="4" t="str">
        <f>IF(Input!$AG233=1,"Mechanical-joint clutch","")&amp;IF(Input!$AH233=1, "/ Mechanical","")&amp;IF(Input!$AI233=1, "/ Electrical","")&amp;IF(Input!$AJ233=1, "/ Pneumatical","")</f>
        <v>/ Mechanical</v>
      </c>
      <c r="AD232" s="291" t="str">
        <f t="shared" si="56"/>
        <v>Without/SAE-00</v>
      </c>
      <c r="AE232" s="4" t="str">
        <f t="shared" si="57"/>
        <v>21 /18  inch</v>
      </c>
      <c r="AF232" s="4" t="str">
        <f t="shared" si="58"/>
        <v>Rubber block drive, with alu. ring</v>
      </c>
      <c r="AG232" s="4" t="str">
        <f t="shared" si="59"/>
        <v xml:space="preserve"> Mechanical</v>
      </c>
      <c r="AH232" s="4" t="str">
        <f>IF(Input!AK233=1,"Available","Not available")</f>
        <v>Not available</v>
      </c>
      <c r="AI232" s="4" t="str">
        <f>IF(Input!AL233="","",Input!AL233)</f>
        <v/>
      </c>
    </row>
    <row r="233" spans="1:35" x14ac:dyDescent="0.25">
      <c r="A233" s="4" t="str">
        <f>VLOOKUP(Input!A234, Variabelen!$A$2:$B$7,2,FALSE)</f>
        <v>MEDIUM/HEAVY DUTY GEARBOX</v>
      </c>
      <c r="B233" s="284" t="str">
        <f>Input!B234</f>
        <v>HCT800/2</v>
      </c>
      <c r="C233" s="4" t="str">
        <f>IF(Input!C234="","",Input!C234)</f>
        <v/>
      </c>
      <c r="D233" s="297">
        <f>Input!F234</f>
        <v>16.157</v>
      </c>
      <c r="E233" s="298" t="str">
        <f>Input!G234</f>
        <v>0,7529</v>
      </c>
      <c r="F233" s="4">
        <f>Input!D234</f>
        <v>800</v>
      </c>
      <c r="G233" s="298">
        <f>Input!E234</f>
        <v>1800</v>
      </c>
      <c r="H233" s="298" t="str">
        <f t="shared" si="50"/>
        <v>800-1800</v>
      </c>
      <c r="I233" s="298">
        <f t="shared" si="51"/>
        <v>1800</v>
      </c>
      <c r="J233" s="298">
        <f t="shared" si="52"/>
        <v>1355.22</v>
      </c>
      <c r="K233" s="298">
        <f t="shared" si="53"/>
        <v>1355.22</v>
      </c>
      <c r="L233" s="290">
        <f t="shared" si="63"/>
        <v>677.61</v>
      </c>
      <c r="M233" s="290">
        <f t="shared" si="63"/>
        <v>903.48</v>
      </c>
      <c r="N233" s="290">
        <f t="shared" si="63"/>
        <v>1129.3499999999999</v>
      </c>
      <c r="O233" s="290">
        <f t="shared" si="63"/>
        <v>1355.22</v>
      </c>
      <c r="P233" s="290" t="str">
        <f t="shared" si="63"/>
        <v/>
      </c>
      <c r="Q233" s="290" t="str">
        <f t="shared" si="63"/>
        <v/>
      </c>
      <c r="R233" s="298" t="str">
        <f>Input!I234</f>
        <v>1190x1490x1707</v>
      </c>
      <c r="S233" s="298" t="str">
        <f>Input!J234</f>
        <v>3600</v>
      </c>
      <c r="T233" s="298" t="str">
        <f>Input!K234</f>
        <v>666</v>
      </c>
      <c r="U233" s="298" t="str">
        <f>Input!L234</f>
        <v>220</v>
      </c>
      <c r="V233" s="4" t="str">
        <f>IF(Input!$M234=1,"Spec.","")&amp;IF(Input!$O234=1, "00","")&amp;IF(Input!$P234=1, "/0","")&amp;IF(Input!$Q234=1, "/1","")&amp;IF(Input!$R234=1, "/2","")&amp;IF(Input!$S234=1, "/3","")&amp;IF(Input!$T234=1, "/4","")&amp;IF(Input!$U234=1, "/5","")</f>
        <v>00</v>
      </c>
      <c r="W233" s="4" t="str">
        <f>IF(Input!$V234=1,"Spec.","")&amp;IF(Input!$W234=1, "/21","")&amp;IF(Input!$X234=1, "/18","")&amp;IF(Input!$Y234=1, "/16","")&amp;IF(Input!$Z234=1, "/14","")&amp;IF(Input!$AA234=1, "/11,5","")&amp;IF(Input!$AB234=1, "/10","")&amp;IF(Input!$AB234=1,"/7,5","")</f>
        <v>/21/18</v>
      </c>
      <c r="X233" s="291" t="str">
        <f t="shared" si="54"/>
        <v>00</v>
      </c>
      <c r="Y233" s="4" t="str">
        <f t="shared" si="55"/>
        <v>21/18</v>
      </c>
      <c r="Z233" s="4" t="str">
        <f>IF(Input!$M234=1,"Special match","")&amp;IF(Input!$N234=1, "/Without","")&amp;IF(Input!$O234=1, "/SAE-00","")&amp;IF(Input!$P234=1, "/SAE-0","")&amp;IF(Input!$Q234=1, "/SAE-1","")&amp;IF(Input!$R234=1, "/SAE-2","")&amp;IF(Input!$S234=1, "/SAE-3","")&amp;IF(Input!$T234=1, "/SAE-4","")&amp;IF(Input!$U234=1, "/SAE-5","")</f>
        <v>/Without/SAE-00</v>
      </c>
      <c r="AA233" s="4" t="str">
        <f>IF(Input!$V234=1,"Special match","")&amp;IF(Input!$W234=1, "/21 ","")&amp;IF(Input!$X234=1, "/18 ","")&amp;IF(Input!$Y234=1, "/16 ","")&amp;IF(Input!$Z234=1, "/14 ","")&amp;IF(Input!$AA234=1, "/11,5 ","")&amp;IF(Input!$AB234=1, "/10 ","")&amp;IF(Input!$AB234=1, "/7,5","")</f>
        <v xml:space="preserve">/21 /18 </v>
      </c>
      <c r="AB233" s="4" t="str">
        <f>IF(Input!$AD234=1,"Rubber wheel coupling","")&amp;IF(Input!$AE234=1, "/Rubber block drive, with alu. ring","")&amp;IF(Input!$AF234=1, "/(High) flexible coupling","")</f>
        <v>/Rubber block drive, with alu. ring</v>
      </c>
      <c r="AC233" s="4" t="str">
        <f>IF(Input!$AG234=1,"Mechanical-joint clutch","")&amp;IF(Input!$AH234=1, "/ Mechanical","")&amp;IF(Input!$AI234=1, "/ Electrical","")&amp;IF(Input!$AJ234=1, "/ Pneumatical","")</f>
        <v>/ Mechanical</v>
      </c>
      <c r="AD233" s="291" t="str">
        <f t="shared" si="56"/>
        <v>Without/SAE-00</v>
      </c>
      <c r="AE233" s="4" t="str">
        <f t="shared" si="57"/>
        <v>21 /18  inch</v>
      </c>
      <c r="AF233" s="4" t="str">
        <f t="shared" si="58"/>
        <v>Rubber block drive, with alu. ring</v>
      </c>
      <c r="AG233" s="4" t="str">
        <f t="shared" si="59"/>
        <v xml:space="preserve"> Mechanical</v>
      </c>
      <c r="AH233" s="4" t="str">
        <f>IF(Input!AK234=1,"Available","Not available")</f>
        <v>Not available</v>
      </c>
      <c r="AI233" s="4" t="str">
        <f>IF(Input!AL234="","",Input!AL234)</f>
        <v/>
      </c>
    </row>
    <row r="234" spans="1:35" x14ac:dyDescent="0.25">
      <c r="A234" s="4" t="str">
        <f>VLOOKUP(Input!A235, Variabelen!$A$2:$B$7,2,FALSE)</f>
        <v>MEDIUM/HEAVY DUTY GEARBOX</v>
      </c>
      <c r="B234" s="284" t="str">
        <f>Input!B235</f>
        <v>HCT800/2</v>
      </c>
      <c r="C234" s="4" t="str">
        <f>IF(Input!C235="","",Input!C235)</f>
        <v/>
      </c>
      <c r="D234" s="297">
        <f>Input!F235</f>
        <v>17.044</v>
      </c>
      <c r="E234" s="298" t="str">
        <f>Input!G235</f>
        <v>0,7143</v>
      </c>
      <c r="F234" s="4">
        <f>Input!D235</f>
        <v>800</v>
      </c>
      <c r="G234" s="298">
        <f>Input!E235</f>
        <v>1800</v>
      </c>
      <c r="H234" s="298" t="str">
        <f t="shared" si="50"/>
        <v>800-1800</v>
      </c>
      <c r="I234" s="298">
        <f t="shared" si="51"/>
        <v>1800</v>
      </c>
      <c r="J234" s="298">
        <f t="shared" si="52"/>
        <v>1285.74</v>
      </c>
      <c r="K234" s="298">
        <f t="shared" si="53"/>
        <v>1285.74</v>
      </c>
      <c r="L234" s="290">
        <f t="shared" si="63"/>
        <v>642.87</v>
      </c>
      <c r="M234" s="290">
        <f t="shared" si="63"/>
        <v>857.16000000000008</v>
      </c>
      <c r="N234" s="290">
        <f t="shared" si="63"/>
        <v>1071.45</v>
      </c>
      <c r="O234" s="290">
        <f t="shared" si="63"/>
        <v>1285.74</v>
      </c>
      <c r="P234" s="290" t="str">
        <f t="shared" si="63"/>
        <v/>
      </c>
      <c r="Q234" s="290" t="str">
        <f t="shared" si="63"/>
        <v/>
      </c>
      <c r="R234" s="298" t="str">
        <f>Input!I235</f>
        <v>1190x1490x1707</v>
      </c>
      <c r="S234" s="298" t="str">
        <f>Input!J235</f>
        <v>3600</v>
      </c>
      <c r="T234" s="298" t="str">
        <f>Input!K235</f>
        <v>666</v>
      </c>
      <c r="U234" s="298" t="str">
        <f>Input!L235</f>
        <v>220</v>
      </c>
      <c r="V234" s="4" t="str">
        <f>IF(Input!$M235=1,"Spec.","")&amp;IF(Input!$O235=1, "00","")&amp;IF(Input!$P235=1, "/0","")&amp;IF(Input!$Q235=1, "/1","")&amp;IF(Input!$R235=1, "/2","")&amp;IF(Input!$S235=1, "/3","")&amp;IF(Input!$T235=1, "/4","")&amp;IF(Input!$U235=1, "/5","")</f>
        <v>00</v>
      </c>
      <c r="W234" s="4" t="str">
        <f>IF(Input!$V235=1,"Spec.","")&amp;IF(Input!$W235=1, "/21","")&amp;IF(Input!$X235=1, "/18","")&amp;IF(Input!$Y235=1, "/16","")&amp;IF(Input!$Z235=1, "/14","")&amp;IF(Input!$AA235=1, "/11,5","")&amp;IF(Input!$AB235=1, "/10","")&amp;IF(Input!$AB235=1,"/7,5","")</f>
        <v>/21/18</v>
      </c>
      <c r="X234" s="291" t="str">
        <f t="shared" si="54"/>
        <v>00</v>
      </c>
      <c r="Y234" s="4" t="str">
        <f t="shared" si="55"/>
        <v>21/18</v>
      </c>
      <c r="Z234" s="4" t="str">
        <f>IF(Input!$M235=1,"Special match","")&amp;IF(Input!$N235=1, "/Without","")&amp;IF(Input!$O235=1, "/SAE-00","")&amp;IF(Input!$P235=1, "/SAE-0","")&amp;IF(Input!$Q235=1, "/SAE-1","")&amp;IF(Input!$R235=1, "/SAE-2","")&amp;IF(Input!$S235=1, "/SAE-3","")&amp;IF(Input!$T235=1, "/SAE-4","")&amp;IF(Input!$U235=1, "/SAE-5","")</f>
        <v>/Without/SAE-00</v>
      </c>
      <c r="AA234" s="4" t="str">
        <f>IF(Input!$V235=1,"Special match","")&amp;IF(Input!$W235=1, "/21 ","")&amp;IF(Input!$X235=1, "/18 ","")&amp;IF(Input!$Y235=1, "/16 ","")&amp;IF(Input!$Z235=1, "/14 ","")&amp;IF(Input!$AA235=1, "/11,5 ","")&amp;IF(Input!$AB235=1, "/10 ","")&amp;IF(Input!$AB235=1, "/7,5","")</f>
        <v xml:space="preserve">/21 /18 </v>
      </c>
      <c r="AB234" s="4" t="str">
        <f>IF(Input!$AD235=1,"Rubber wheel coupling","")&amp;IF(Input!$AE235=1, "/Rubber block drive, with alu. ring","")&amp;IF(Input!$AF235=1, "/(High) flexible coupling","")</f>
        <v>/Rubber block drive, with alu. ring</v>
      </c>
      <c r="AC234" s="4" t="str">
        <f>IF(Input!$AG235=1,"Mechanical-joint clutch","")&amp;IF(Input!$AH235=1, "/ Mechanical","")&amp;IF(Input!$AI235=1, "/ Electrical","")&amp;IF(Input!$AJ235=1, "/ Pneumatical","")</f>
        <v>/ Mechanical</v>
      </c>
      <c r="AD234" s="291" t="str">
        <f t="shared" si="56"/>
        <v>Without/SAE-00</v>
      </c>
      <c r="AE234" s="4" t="str">
        <f t="shared" si="57"/>
        <v>21 /18  inch</v>
      </c>
      <c r="AF234" s="4" t="str">
        <f t="shared" si="58"/>
        <v>Rubber block drive, with alu. ring</v>
      </c>
      <c r="AG234" s="4" t="str">
        <f t="shared" si="59"/>
        <v xml:space="preserve"> Mechanical</v>
      </c>
      <c r="AH234" s="4" t="str">
        <f>IF(Input!AK235=1,"Available","Not available")</f>
        <v>Not available</v>
      </c>
      <c r="AI234" s="4" t="str">
        <f>IF(Input!AL235="","",Input!AL235)</f>
        <v/>
      </c>
    </row>
    <row r="235" spans="1:35" x14ac:dyDescent="0.25">
      <c r="A235" s="4" t="str">
        <f>VLOOKUP(Input!A236, Variabelen!$A$2:$B$7,2,FALSE)</f>
        <v>MEDIUM/HEAVY DUTY GEARBOX</v>
      </c>
      <c r="B235" s="284" t="str">
        <f>Input!B236</f>
        <v>HCT800/2</v>
      </c>
      <c r="C235" s="4" t="str">
        <f>IF(Input!C236="","",Input!C236)</f>
        <v/>
      </c>
      <c r="D235" s="297">
        <f>Input!F236</f>
        <v>17.991</v>
      </c>
      <c r="E235" s="298" t="str">
        <f>Input!G236</f>
        <v>0,6762</v>
      </c>
      <c r="F235" s="4">
        <f>Input!D236</f>
        <v>800</v>
      </c>
      <c r="G235" s="298">
        <f>Input!E236</f>
        <v>1800</v>
      </c>
      <c r="H235" s="298" t="str">
        <f t="shared" si="50"/>
        <v>800-1800</v>
      </c>
      <c r="I235" s="298">
        <f t="shared" si="51"/>
        <v>1800</v>
      </c>
      <c r="J235" s="298">
        <f t="shared" si="52"/>
        <v>1217.1600000000001</v>
      </c>
      <c r="K235" s="298">
        <f t="shared" si="53"/>
        <v>1217.1600000000001</v>
      </c>
      <c r="L235" s="290">
        <f t="shared" si="63"/>
        <v>608.58000000000004</v>
      </c>
      <c r="M235" s="290">
        <f t="shared" si="63"/>
        <v>811.44</v>
      </c>
      <c r="N235" s="290">
        <f t="shared" si="63"/>
        <v>1014.3000000000001</v>
      </c>
      <c r="O235" s="290">
        <f t="shared" si="63"/>
        <v>1217.1600000000001</v>
      </c>
      <c r="P235" s="290" t="str">
        <f t="shared" si="63"/>
        <v/>
      </c>
      <c r="Q235" s="290" t="str">
        <f t="shared" si="63"/>
        <v/>
      </c>
      <c r="R235" s="298" t="str">
        <f>Input!I236</f>
        <v>1190x1490x1707</v>
      </c>
      <c r="S235" s="298" t="str">
        <f>Input!J236</f>
        <v>3600</v>
      </c>
      <c r="T235" s="298" t="str">
        <f>Input!K236</f>
        <v>666</v>
      </c>
      <c r="U235" s="298" t="str">
        <f>Input!L236</f>
        <v>220</v>
      </c>
      <c r="V235" s="4" t="str">
        <f>IF(Input!$M236=1,"Spec.","")&amp;IF(Input!$O236=1, "00","")&amp;IF(Input!$P236=1, "/0","")&amp;IF(Input!$Q236=1, "/1","")&amp;IF(Input!$R236=1, "/2","")&amp;IF(Input!$S236=1, "/3","")&amp;IF(Input!$T236=1, "/4","")&amp;IF(Input!$U236=1, "/5","")</f>
        <v>00</v>
      </c>
      <c r="W235" s="4" t="str">
        <f>IF(Input!$V236=1,"Spec.","")&amp;IF(Input!$W236=1, "/21","")&amp;IF(Input!$X236=1, "/18","")&amp;IF(Input!$Y236=1, "/16","")&amp;IF(Input!$Z236=1, "/14","")&amp;IF(Input!$AA236=1, "/11,5","")&amp;IF(Input!$AB236=1, "/10","")&amp;IF(Input!$AB236=1,"/7,5","")</f>
        <v>/21/18</v>
      </c>
      <c r="X235" s="291" t="str">
        <f t="shared" si="54"/>
        <v>00</v>
      </c>
      <c r="Y235" s="4" t="str">
        <f t="shared" si="55"/>
        <v>21/18</v>
      </c>
      <c r="Z235" s="4" t="str">
        <f>IF(Input!$M236=1,"Special match","")&amp;IF(Input!$N236=1, "/Without","")&amp;IF(Input!$O236=1, "/SAE-00","")&amp;IF(Input!$P236=1, "/SAE-0","")&amp;IF(Input!$Q236=1, "/SAE-1","")&amp;IF(Input!$R236=1, "/SAE-2","")&amp;IF(Input!$S236=1, "/SAE-3","")&amp;IF(Input!$T236=1, "/SAE-4","")&amp;IF(Input!$U236=1, "/SAE-5","")</f>
        <v>/Without/SAE-00</v>
      </c>
      <c r="AA235" s="4" t="str">
        <f>IF(Input!$V236=1,"Special match","")&amp;IF(Input!$W236=1, "/21 ","")&amp;IF(Input!$X236=1, "/18 ","")&amp;IF(Input!$Y236=1, "/16 ","")&amp;IF(Input!$Z236=1, "/14 ","")&amp;IF(Input!$AA236=1, "/11,5 ","")&amp;IF(Input!$AB236=1, "/10 ","")&amp;IF(Input!$AB236=1, "/7,5","")</f>
        <v xml:space="preserve">/21 /18 </v>
      </c>
      <c r="AB235" s="4" t="str">
        <f>IF(Input!$AD236=1,"Rubber wheel coupling","")&amp;IF(Input!$AE236=1, "/Rubber block drive, with alu. ring","")&amp;IF(Input!$AF236=1, "/(High) flexible coupling","")</f>
        <v>/Rubber block drive, with alu. ring</v>
      </c>
      <c r="AC235" s="4" t="str">
        <f>IF(Input!$AG236=1,"Mechanical-joint clutch","")&amp;IF(Input!$AH236=1, "/ Mechanical","")&amp;IF(Input!$AI236=1, "/ Electrical","")&amp;IF(Input!$AJ236=1, "/ Pneumatical","")</f>
        <v>/ Mechanical</v>
      </c>
      <c r="AD235" s="291" t="str">
        <f t="shared" si="56"/>
        <v>Without/SAE-00</v>
      </c>
      <c r="AE235" s="4" t="str">
        <f t="shared" si="57"/>
        <v>21 /18  inch</v>
      </c>
      <c r="AF235" s="4" t="str">
        <f t="shared" si="58"/>
        <v>Rubber block drive, with alu. ring</v>
      </c>
      <c r="AG235" s="4" t="str">
        <f t="shared" si="59"/>
        <v xml:space="preserve"> Mechanical</v>
      </c>
      <c r="AH235" s="4" t="str">
        <f>IF(Input!AK236=1,"Available","Not available")</f>
        <v>Not available</v>
      </c>
      <c r="AI235" s="4" t="str">
        <f>IF(Input!AL236="","",Input!AL236)</f>
        <v/>
      </c>
    </row>
    <row r="236" spans="1:35" x14ac:dyDescent="0.25">
      <c r="A236" s="4" t="str">
        <f>VLOOKUP(Input!A237, Variabelen!$A$2:$B$7,2,FALSE)</f>
        <v>MEDIUM/HEAVY DUTY GEARBOX</v>
      </c>
      <c r="B236" s="284" t="str">
        <f>Input!B237</f>
        <v>HCT800/2</v>
      </c>
      <c r="C236" s="4" t="str">
        <f>IF(Input!C237="","",Input!C237)</f>
        <v/>
      </c>
      <c r="D236" s="297">
        <f>Input!F237</f>
        <v>20.266999999999999</v>
      </c>
      <c r="E236" s="298" t="str">
        <f>Input!G237</f>
        <v>0,60</v>
      </c>
      <c r="F236" s="4">
        <f>Input!D237</f>
        <v>800</v>
      </c>
      <c r="G236" s="298">
        <f>Input!E237</f>
        <v>1800</v>
      </c>
      <c r="H236" s="298" t="str">
        <f t="shared" si="50"/>
        <v>800-1800</v>
      </c>
      <c r="I236" s="298">
        <f t="shared" si="51"/>
        <v>1800</v>
      </c>
      <c r="J236" s="298">
        <f t="shared" si="52"/>
        <v>1080</v>
      </c>
      <c r="K236" s="298">
        <f t="shared" si="53"/>
        <v>1080</v>
      </c>
      <c r="L236" s="290">
        <f t="shared" si="63"/>
        <v>540</v>
      </c>
      <c r="M236" s="290">
        <f t="shared" si="63"/>
        <v>720</v>
      </c>
      <c r="N236" s="290">
        <f t="shared" si="63"/>
        <v>900</v>
      </c>
      <c r="O236" s="290">
        <f t="shared" si="63"/>
        <v>1080</v>
      </c>
      <c r="P236" s="290" t="str">
        <f t="shared" si="63"/>
        <v/>
      </c>
      <c r="Q236" s="290" t="str">
        <f t="shared" si="63"/>
        <v/>
      </c>
      <c r="R236" s="298" t="str">
        <f>Input!I237</f>
        <v>1190x1490x1707</v>
      </c>
      <c r="S236" s="298" t="str">
        <f>Input!J237</f>
        <v>3600</v>
      </c>
      <c r="T236" s="298" t="str">
        <f>Input!K237</f>
        <v>666</v>
      </c>
      <c r="U236" s="298" t="str">
        <f>Input!L237</f>
        <v>220</v>
      </c>
      <c r="V236" s="4" t="str">
        <f>IF(Input!$M237=1,"Spec.","")&amp;IF(Input!$O237=1, "00","")&amp;IF(Input!$P237=1, "/0","")&amp;IF(Input!$Q237=1, "/1","")&amp;IF(Input!$R237=1, "/2","")&amp;IF(Input!$S237=1, "/3","")&amp;IF(Input!$T237=1, "/4","")&amp;IF(Input!$U237=1, "/5","")</f>
        <v>00</v>
      </c>
      <c r="W236" s="4" t="str">
        <f>IF(Input!$V237=1,"Spec.","")&amp;IF(Input!$W237=1, "/21","")&amp;IF(Input!$X237=1, "/18","")&amp;IF(Input!$Y237=1, "/16","")&amp;IF(Input!$Z237=1, "/14","")&amp;IF(Input!$AA237=1, "/11,5","")&amp;IF(Input!$AB237=1, "/10","")&amp;IF(Input!$AB237=1,"/7,5","")</f>
        <v>/21/18</v>
      </c>
      <c r="X236" s="291" t="str">
        <f t="shared" si="54"/>
        <v>00</v>
      </c>
      <c r="Y236" s="4" t="str">
        <f t="shared" si="55"/>
        <v>21/18</v>
      </c>
      <c r="Z236" s="4" t="str">
        <f>IF(Input!$M237=1,"Special match","")&amp;IF(Input!$N237=1, "/Without","")&amp;IF(Input!$O237=1, "/SAE-00","")&amp;IF(Input!$P237=1, "/SAE-0","")&amp;IF(Input!$Q237=1, "/SAE-1","")&amp;IF(Input!$R237=1, "/SAE-2","")&amp;IF(Input!$S237=1, "/SAE-3","")&amp;IF(Input!$T237=1, "/SAE-4","")&amp;IF(Input!$U237=1, "/SAE-5","")</f>
        <v>/Without/SAE-00</v>
      </c>
      <c r="AA236" s="4" t="str">
        <f>IF(Input!$V237=1,"Special match","")&amp;IF(Input!$W237=1, "/21 ","")&amp;IF(Input!$X237=1, "/18 ","")&amp;IF(Input!$Y237=1, "/16 ","")&amp;IF(Input!$Z237=1, "/14 ","")&amp;IF(Input!$AA237=1, "/11,5 ","")&amp;IF(Input!$AB237=1, "/10 ","")&amp;IF(Input!$AB237=1, "/7,5","")</f>
        <v xml:space="preserve">/21 /18 </v>
      </c>
      <c r="AB236" s="4" t="str">
        <f>IF(Input!$AD237=1,"Rubber wheel coupling","")&amp;IF(Input!$AE237=1, "/Rubber block drive, with alu. ring","")&amp;IF(Input!$AF237=1, "/(High) flexible coupling","")</f>
        <v>/Rubber block drive, with alu. ring</v>
      </c>
      <c r="AC236" s="4" t="str">
        <f>IF(Input!$AG237=1,"Mechanical-joint clutch","")&amp;IF(Input!$AH237=1, "/ Mechanical","")&amp;IF(Input!$AI237=1, "/ Electrical","")&amp;IF(Input!$AJ237=1, "/ Pneumatical","")</f>
        <v>/ Mechanical</v>
      </c>
      <c r="AD236" s="291" t="str">
        <f t="shared" si="56"/>
        <v>Without/SAE-00</v>
      </c>
      <c r="AE236" s="4" t="str">
        <f t="shared" si="57"/>
        <v>21 /18  inch</v>
      </c>
      <c r="AF236" s="4" t="str">
        <f t="shared" si="58"/>
        <v>Rubber block drive, with alu. ring</v>
      </c>
      <c r="AG236" s="4" t="str">
        <f t="shared" si="59"/>
        <v xml:space="preserve"> Mechanical</v>
      </c>
      <c r="AH236" s="4" t="str">
        <f>IF(Input!AK237=1,"Available","Not available")</f>
        <v>Not available</v>
      </c>
      <c r="AI236" s="4" t="str">
        <f>IF(Input!AL237="","",Input!AL237)</f>
        <v/>
      </c>
    </row>
    <row r="237" spans="1:35" x14ac:dyDescent="0.25">
      <c r="A237" s="4" t="str">
        <f>VLOOKUP(Input!A238, Variabelen!$A$2:$B$7,2,FALSE)</f>
        <v>MEDIUM/HEAVY DUTY GEARBOX</v>
      </c>
      <c r="B237" s="284" t="str">
        <f>Input!B238</f>
        <v>HCT800/2</v>
      </c>
      <c r="C237" s="4" t="str">
        <f>IF(Input!C238="","",Input!C238)</f>
        <v/>
      </c>
      <c r="D237" s="297">
        <f>Input!F238</f>
        <v>22.175999999999998</v>
      </c>
      <c r="E237" s="298" t="str">
        <f>Input!G238</f>
        <v>0,5483</v>
      </c>
      <c r="F237" s="4">
        <f>Input!D238</f>
        <v>800</v>
      </c>
      <c r="G237" s="298">
        <f>Input!E238</f>
        <v>1800</v>
      </c>
      <c r="H237" s="298" t="str">
        <f t="shared" si="50"/>
        <v>800-1800</v>
      </c>
      <c r="I237" s="298">
        <f t="shared" si="51"/>
        <v>1800</v>
      </c>
      <c r="J237" s="298">
        <f t="shared" si="52"/>
        <v>986.94</v>
      </c>
      <c r="K237" s="298">
        <f t="shared" si="53"/>
        <v>986.94</v>
      </c>
      <c r="L237" s="290">
        <f t="shared" si="63"/>
        <v>493.47</v>
      </c>
      <c r="M237" s="290">
        <f t="shared" si="63"/>
        <v>657.96</v>
      </c>
      <c r="N237" s="290">
        <f t="shared" si="63"/>
        <v>822.45</v>
      </c>
      <c r="O237" s="290">
        <f t="shared" si="63"/>
        <v>986.94</v>
      </c>
      <c r="P237" s="290" t="str">
        <f t="shared" si="63"/>
        <v/>
      </c>
      <c r="Q237" s="290" t="str">
        <f t="shared" si="63"/>
        <v/>
      </c>
      <c r="R237" s="298" t="str">
        <f>Input!I238</f>
        <v>1190x1490x1707</v>
      </c>
      <c r="S237" s="298" t="str">
        <f>Input!J238</f>
        <v>3600</v>
      </c>
      <c r="T237" s="298" t="str">
        <f>Input!K238</f>
        <v>666</v>
      </c>
      <c r="U237" s="298" t="str">
        <f>Input!L238</f>
        <v>220</v>
      </c>
      <c r="V237" s="4" t="str">
        <f>IF(Input!$M238=1,"Spec.","")&amp;IF(Input!$O238=1, "00","")&amp;IF(Input!$P238=1, "/0","")&amp;IF(Input!$Q238=1, "/1","")&amp;IF(Input!$R238=1, "/2","")&amp;IF(Input!$S238=1, "/3","")&amp;IF(Input!$T238=1, "/4","")&amp;IF(Input!$U238=1, "/5","")</f>
        <v>00</v>
      </c>
      <c r="W237" s="4" t="str">
        <f>IF(Input!$V238=1,"Spec.","")&amp;IF(Input!$W238=1, "/21","")&amp;IF(Input!$X238=1, "/18","")&amp;IF(Input!$Y238=1, "/16","")&amp;IF(Input!$Z238=1, "/14","")&amp;IF(Input!$AA238=1, "/11,5","")&amp;IF(Input!$AB238=1, "/10","")&amp;IF(Input!$AB238=1,"/7,5","")</f>
        <v>/21/18</v>
      </c>
      <c r="X237" s="291" t="str">
        <f t="shared" si="54"/>
        <v>00</v>
      </c>
      <c r="Y237" s="4" t="str">
        <f t="shared" si="55"/>
        <v>21/18</v>
      </c>
      <c r="Z237" s="4" t="str">
        <f>IF(Input!$M238=1,"Special match","")&amp;IF(Input!$N238=1, "/Without","")&amp;IF(Input!$O238=1, "/SAE-00","")&amp;IF(Input!$P238=1, "/SAE-0","")&amp;IF(Input!$Q238=1, "/SAE-1","")&amp;IF(Input!$R238=1, "/SAE-2","")&amp;IF(Input!$S238=1, "/SAE-3","")&amp;IF(Input!$T238=1, "/SAE-4","")&amp;IF(Input!$U238=1, "/SAE-5","")</f>
        <v>/Without/SAE-00</v>
      </c>
      <c r="AA237" s="4" t="str">
        <f>IF(Input!$V238=1,"Special match","")&amp;IF(Input!$W238=1, "/21 ","")&amp;IF(Input!$X238=1, "/18 ","")&amp;IF(Input!$Y238=1, "/16 ","")&amp;IF(Input!$Z238=1, "/14 ","")&amp;IF(Input!$AA238=1, "/11,5 ","")&amp;IF(Input!$AB238=1, "/10 ","")&amp;IF(Input!$AB238=1, "/7,5","")</f>
        <v xml:space="preserve">/21 /18 </v>
      </c>
      <c r="AB237" s="4" t="str">
        <f>IF(Input!$AD238=1,"Rubber wheel coupling","")&amp;IF(Input!$AE238=1, "/Rubber block drive, with alu. ring","")&amp;IF(Input!$AF238=1, "/(High) flexible coupling","")</f>
        <v>/Rubber block drive, with alu. ring</v>
      </c>
      <c r="AC237" s="4" t="str">
        <f>IF(Input!$AG238=1,"Mechanical-joint clutch","")&amp;IF(Input!$AH238=1, "/ Mechanical","")&amp;IF(Input!$AI238=1, "/ Electrical","")&amp;IF(Input!$AJ238=1, "/ Pneumatical","")</f>
        <v>/ Mechanical</v>
      </c>
      <c r="AD237" s="291" t="str">
        <f t="shared" si="56"/>
        <v>Without/SAE-00</v>
      </c>
      <c r="AE237" s="4" t="str">
        <f t="shared" si="57"/>
        <v>21 /18  inch</v>
      </c>
      <c r="AF237" s="4" t="str">
        <f t="shared" si="58"/>
        <v>Rubber block drive, with alu. ring</v>
      </c>
      <c r="AG237" s="4" t="str">
        <f t="shared" si="59"/>
        <v xml:space="preserve"> Mechanical</v>
      </c>
      <c r="AH237" s="4" t="str">
        <f>IF(Input!AK238=1,"Available","Not available")</f>
        <v>Not available</v>
      </c>
      <c r="AI237" s="4" t="str">
        <f>IF(Input!AL238="","",Input!AL238)</f>
        <v/>
      </c>
    </row>
    <row r="238" spans="1:35" x14ac:dyDescent="0.25">
      <c r="A238" s="4" t="str">
        <f>VLOOKUP(Input!A239, Variabelen!$A$2:$B$7,2,FALSE)</f>
        <v>MEDIUM/HEAVY DUTY GEARBOX</v>
      </c>
      <c r="B238" s="284" t="str">
        <f>Input!B239</f>
        <v>HCT800/3</v>
      </c>
      <c r="C238" s="4" t="str">
        <f>IF(Input!C239="","",Input!C239)</f>
        <v/>
      </c>
      <c r="D238" s="297">
        <f>Input!F239</f>
        <v>16.559999999999999</v>
      </c>
      <c r="E238" s="298" t="str">
        <f>Input!G239</f>
        <v>0,81</v>
      </c>
      <c r="F238" s="4">
        <f>Input!D239</f>
        <v>800</v>
      </c>
      <c r="G238" s="298">
        <f>Input!E239</f>
        <v>1800</v>
      </c>
      <c r="H238" s="298" t="str">
        <f t="shared" si="50"/>
        <v>800-1800</v>
      </c>
      <c r="I238" s="298">
        <f t="shared" si="51"/>
        <v>1800</v>
      </c>
      <c r="J238" s="298">
        <f t="shared" si="52"/>
        <v>1458</v>
      </c>
      <c r="K238" s="298">
        <f t="shared" si="53"/>
        <v>1458</v>
      </c>
      <c r="L238" s="290">
        <f t="shared" si="63"/>
        <v>729</v>
      </c>
      <c r="M238" s="290">
        <f t="shared" si="63"/>
        <v>972.00000000000011</v>
      </c>
      <c r="N238" s="290">
        <f t="shared" si="63"/>
        <v>1215</v>
      </c>
      <c r="O238" s="290">
        <f t="shared" si="63"/>
        <v>1458</v>
      </c>
      <c r="P238" s="290" t="str">
        <f t="shared" si="63"/>
        <v/>
      </c>
      <c r="Q238" s="290" t="str">
        <f t="shared" si="63"/>
        <v/>
      </c>
      <c r="R238" s="298" t="str">
        <f>Input!I239</f>
        <v>1235x1570x1789</v>
      </c>
      <c r="S238" s="298" t="str">
        <f>Input!J239</f>
        <v>4200</v>
      </c>
      <c r="T238" s="298" t="str">
        <f>Input!K239</f>
        <v>736</v>
      </c>
      <c r="U238" s="298" t="str">
        <f>Input!L239</f>
        <v>240</v>
      </c>
      <c r="V238" s="4" t="str">
        <f>IF(Input!$M239=1,"Spec.","")&amp;IF(Input!$O239=1, "00","")&amp;IF(Input!$P239=1, "/0","")&amp;IF(Input!$Q239=1, "/1","")&amp;IF(Input!$R239=1, "/2","")&amp;IF(Input!$S239=1, "/3","")&amp;IF(Input!$T239=1, "/4","")&amp;IF(Input!$U239=1, "/5","")</f>
        <v>00</v>
      </c>
      <c r="W238" s="4" t="str">
        <f>IF(Input!$V239=1,"Spec.","")&amp;IF(Input!$W239=1, "/21","")&amp;IF(Input!$X239=1, "/18","")&amp;IF(Input!$Y239=1, "/16","")&amp;IF(Input!$Z239=1, "/14","")&amp;IF(Input!$AA239=1, "/11,5","")&amp;IF(Input!$AB239=1, "/10","")&amp;IF(Input!$AB239=1,"/7,5","")</f>
        <v>/21/18</v>
      </c>
      <c r="X238" s="291" t="str">
        <f t="shared" si="54"/>
        <v>00</v>
      </c>
      <c r="Y238" s="4" t="str">
        <f t="shared" si="55"/>
        <v>21/18</v>
      </c>
      <c r="Z238" s="4" t="str">
        <f>IF(Input!$M239=1,"Special match","")&amp;IF(Input!$N239=1, "/Without","")&amp;IF(Input!$O239=1, "/SAE-00","")&amp;IF(Input!$P239=1, "/SAE-0","")&amp;IF(Input!$Q239=1, "/SAE-1","")&amp;IF(Input!$R239=1, "/SAE-2","")&amp;IF(Input!$S239=1, "/SAE-3","")&amp;IF(Input!$T239=1, "/SAE-4","")&amp;IF(Input!$U239=1, "/SAE-5","")</f>
        <v>/Without/SAE-00</v>
      </c>
      <c r="AA238" s="4" t="str">
        <f>IF(Input!$V239=1,"Special match","")&amp;IF(Input!$W239=1, "/21 ","")&amp;IF(Input!$X239=1, "/18 ","")&amp;IF(Input!$Y239=1, "/16 ","")&amp;IF(Input!$Z239=1, "/14 ","")&amp;IF(Input!$AA239=1, "/11,5 ","")&amp;IF(Input!$AB239=1, "/10 ","")&amp;IF(Input!$AB239=1, "/7,5","")</f>
        <v xml:space="preserve">/21 /18 </v>
      </c>
      <c r="AB238" s="4" t="str">
        <f>IF(Input!$AD239=1,"Rubber wheel coupling","")&amp;IF(Input!$AE239=1, "/Rubber block drive, with alu. ring","")&amp;IF(Input!$AF239=1, "/(High) flexible coupling","")</f>
        <v>/Rubber block drive, with alu. ring</v>
      </c>
      <c r="AC238" s="4" t="str">
        <f>IF(Input!$AG239=1,"Mechanical-joint clutch","")&amp;IF(Input!$AH239=1, "/ Mechanical","")&amp;IF(Input!$AI239=1, "/ Electrical","")&amp;IF(Input!$AJ239=1, "/ Pneumatical","")</f>
        <v>/ Mechanical</v>
      </c>
      <c r="AD238" s="291" t="str">
        <f t="shared" si="56"/>
        <v>Without/SAE-00</v>
      </c>
      <c r="AE238" s="4" t="str">
        <f t="shared" si="57"/>
        <v>21 /18  inch</v>
      </c>
      <c r="AF238" s="4" t="str">
        <f t="shared" si="58"/>
        <v>Rubber block drive, with alu. ring</v>
      </c>
      <c r="AG238" s="4" t="str">
        <f t="shared" si="59"/>
        <v xml:space="preserve"> Mechanical</v>
      </c>
      <c r="AH238" s="4" t="str">
        <f>IF(Input!AK239=1,"Available","Not available")</f>
        <v>Not available</v>
      </c>
      <c r="AI238" s="4" t="str">
        <f>IF(Input!AL239="","",Input!AL239)</f>
        <v/>
      </c>
    </row>
    <row r="239" spans="1:35" x14ac:dyDescent="0.25">
      <c r="A239" s="4" t="str">
        <f>VLOOKUP(Input!A240, Variabelen!$A$2:$B$7,2,FALSE)</f>
        <v>MEDIUM/HEAVY DUTY GEARBOX</v>
      </c>
      <c r="B239" s="284" t="str">
        <f>Input!B240</f>
        <v>HCT800/3</v>
      </c>
      <c r="C239" s="4" t="str">
        <f>IF(Input!C240="","",Input!C240)</f>
        <v/>
      </c>
      <c r="D239" s="297">
        <f>Input!F240</f>
        <v>17.95</v>
      </c>
      <c r="E239" s="298" t="str">
        <f>Input!G240</f>
        <v>0,75</v>
      </c>
      <c r="F239" s="4">
        <f>Input!D240</f>
        <v>800</v>
      </c>
      <c r="G239" s="298">
        <f>Input!E240</f>
        <v>1800</v>
      </c>
      <c r="H239" s="298" t="str">
        <f t="shared" si="50"/>
        <v>800-1800</v>
      </c>
      <c r="I239" s="298">
        <f t="shared" si="51"/>
        <v>1800</v>
      </c>
      <c r="J239" s="298">
        <f t="shared" si="52"/>
        <v>1350</v>
      </c>
      <c r="K239" s="298">
        <f t="shared" si="53"/>
        <v>1350</v>
      </c>
      <c r="L239" s="290">
        <f t="shared" si="63"/>
        <v>675</v>
      </c>
      <c r="M239" s="290">
        <f t="shared" si="63"/>
        <v>900</v>
      </c>
      <c r="N239" s="290">
        <f t="shared" si="63"/>
        <v>1125</v>
      </c>
      <c r="O239" s="290">
        <f t="shared" si="63"/>
        <v>1350</v>
      </c>
      <c r="P239" s="290" t="str">
        <f t="shared" si="63"/>
        <v/>
      </c>
      <c r="Q239" s="290" t="str">
        <f t="shared" si="63"/>
        <v/>
      </c>
      <c r="R239" s="298" t="str">
        <f>Input!I240</f>
        <v>1235x1570x1789</v>
      </c>
      <c r="S239" s="298" t="str">
        <f>Input!J240</f>
        <v>4200</v>
      </c>
      <c r="T239" s="298" t="str">
        <f>Input!K240</f>
        <v>736</v>
      </c>
      <c r="U239" s="298" t="str">
        <f>Input!L240</f>
        <v>240</v>
      </c>
      <c r="V239" s="4" t="str">
        <f>IF(Input!$M240=1,"Spec.","")&amp;IF(Input!$O240=1, "00","")&amp;IF(Input!$P240=1, "/0","")&amp;IF(Input!$Q240=1, "/1","")&amp;IF(Input!$R240=1, "/2","")&amp;IF(Input!$S240=1, "/3","")&amp;IF(Input!$T240=1, "/4","")&amp;IF(Input!$U240=1, "/5","")</f>
        <v>00</v>
      </c>
      <c r="W239" s="4" t="str">
        <f>IF(Input!$V240=1,"Spec.","")&amp;IF(Input!$W240=1, "/21","")&amp;IF(Input!$X240=1, "/18","")&amp;IF(Input!$Y240=1, "/16","")&amp;IF(Input!$Z240=1, "/14","")&amp;IF(Input!$AA240=1, "/11,5","")&amp;IF(Input!$AB240=1, "/10","")&amp;IF(Input!$AB240=1,"/7,5","")</f>
        <v>/21/18</v>
      </c>
      <c r="X239" s="291" t="str">
        <f t="shared" si="54"/>
        <v>00</v>
      </c>
      <c r="Y239" s="4" t="str">
        <f t="shared" si="55"/>
        <v>21/18</v>
      </c>
      <c r="Z239" s="4" t="str">
        <f>IF(Input!$M240=1,"Special match","")&amp;IF(Input!$N240=1, "/Without","")&amp;IF(Input!$O240=1, "/SAE-00","")&amp;IF(Input!$P240=1, "/SAE-0","")&amp;IF(Input!$Q240=1, "/SAE-1","")&amp;IF(Input!$R240=1, "/SAE-2","")&amp;IF(Input!$S240=1, "/SAE-3","")&amp;IF(Input!$T240=1, "/SAE-4","")&amp;IF(Input!$U240=1, "/SAE-5","")</f>
        <v>/Without/SAE-00</v>
      </c>
      <c r="AA239" s="4" t="str">
        <f>IF(Input!$V240=1,"Special match","")&amp;IF(Input!$W240=1, "/21 ","")&amp;IF(Input!$X240=1, "/18 ","")&amp;IF(Input!$Y240=1, "/16 ","")&amp;IF(Input!$Z240=1, "/14 ","")&amp;IF(Input!$AA240=1, "/11,5 ","")&amp;IF(Input!$AB240=1, "/10 ","")&amp;IF(Input!$AB240=1, "/7,5","")</f>
        <v xml:space="preserve">/21 /18 </v>
      </c>
      <c r="AB239" s="4" t="str">
        <f>IF(Input!$AD240=1,"Rubber wheel coupling","")&amp;IF(Input!$AE240=1, "/Rubber block drive, with alu. ring","")&amp;IF(Input!$AF240=1, "/(High) flexible coupling","")</f>
        <v>/Rubber block drive, with alu. ring</v>
      </c>
      <c r="AC239" s="4" t="str">
        <f>IF(Input!$AG240=1,"Mechanical-joint clutch","")&amp;IF(Input!$AH240=1, "/ Mechanical","")&amp;IF(Input!$AI240=1, "/ Electrical","")&amp;IF(Input!$AJ240=1, "/ Pneumatical","")</f>
        <v>/ Mechanical</v>
      </c>
      <c r="AD239" s="291" t="str">
        <f t="shared" si="56"/>
        <v>Without/SAE-00</v>
      </c>
      <c r="AE239" s="4" t="str">
        <f t="shared" si="57"/>
        <v>21 /18  inch</v>
      </c>
      <c r="AF239" s="4" t="str">
        <f t="shared" si="58"/>
        <v>Rubber block drive, with alu. ring</v>
      </c>
      <c r="AG239" s="4" t="str">
        <f t="shared" si="59"/>
        <v xml:space="preserve"> Mechanical</v>
      </c>
      <c r="AH239" s="4" t="str">
        <f>IF(Input!AK240=1,"Available","Not available")</f>
        <v>Not available</v>
      </c>
      <c r="AI239" s="4" t="str">
        <f>IF(Input!AL240="","",Input!AL240)</f>
        <v/>
      </c>
    </row>
    <row r="240" spans="1:35" x14ac:dyDescent="0.25">
      <c r="A240" s="4" t="str">
        <f>VLOOKUP(Input!A241, Variabelen!$A$2:$B$7,2,FALSE)</f>
        <v>MEDIUM/HEAVY DUTY GEARBOX</v>
      </c>
      <c r="B240" s="284" t="str">
        <f>Input!B241</f>
        <v>HCT800/3</v>
      </c>
      <c r="C240" s="4" t="str">
        <f>IF(Input!C241="","",Input!C241)</f>
        <v/>
      </c>
      <c r="D240" s="297">
        <f>Input!F241</f>
        <v>20.2</v>
      </c>
      <c r="E240" s="298" t="str">
        <f>Input!G241</f>
        <v>0,67</v>
      </c>
      <c r="F240" s="4">
        <f>Input!D241</f>
        <v>800</v>
      </c>
      <c r="G240" s="298">
        <f>Input!E241</f>
        <v>1800</v>
      </c>
      <c r="H240" s="298" t="str">
        <f t="shared" si="50"/>
        <v>800-1800</v>
      </c>
      <c r="I240" s="298">
        <f t="shared" si="51"/>
        <v>1800</v>
      </c>
      <c r="J240" s="298">
        <f t="shared" si="52"/>
        <v>1206</v>
      </c>
      <c r="K240" s="298">
        <f t="shared" si="53"/>
        <v>1206</v>
      </c>
      <c r="L240" s="290">
        <f t="shared" si="63"/>
        <v>603</v>
      </c>
      <c r="M240" s="290">
        <f t="shared" si="63"/>
        <v>804</v>
      </c>
      <c r="N240" s="290">
        <f t="shared" si="63"/>
        <v>1005.0000000000001</v>
      </c>
      <c r="O240" s="290">
        <f t="shared" si="63"/>
        <v>1206</v>
      </c>
      <c r="P240" s="290" t="str">
        <f t="shared" si="63"/>
        <v/>
      </c>
      <c r="Q240" s="290" t="str">
        <f t="shared" si="63"/>
        <v/>
      </c>
      <c r="R240" s="298" t="str">
        <f>Input!I241</f>
        <v>1235x1570x1789</v>
      </c>
      <c r="S240" s="298" t="str">
        <f>Input!J241</f>
        <v>4200</v>
      </c>
      <c r="T240" s="298" t="str">
        <f>Input!K241</f>
        <v>736</v>
      </c>
      <c r="U240" s="298" t="str">
        <f>Input!L241</f>
        <v>240</v>
      </c>
      <c r="V240" s="4" t="str">
        <f>IF(Input!$M241=1,"Spec.","")&amp;IF(Input!$O241=1, "00","")&amp;IF(Input!$P241=1, "/0","")&amp;IF(Input!$Q241=1, "/1","")&amp;IF(Input!$R241=1, "/2","")&amp;IF(Input!$S241=1, "/3","")&amp;IF(Input!$T241=1, "/4","")&amp;IF(Input!$U241=1, "/5","")</f>
        <v>00</v>
      </c>
      <c r="W240" s="4" t="str">
        <f>IF(Input!$V241=1,"Spec.","")&amp;IF(Input!$W241=1, "/21","")&amp;IF(Input!$X241=1, "/18","")&amp;IF(Input!$Y241=1, "/16","")&amp;IF(Input!$Z241=1, "/14","")&amp;IF(Input!$AA241=1, "/11,5","")&amp;IF(Input!$AB241=1, "/10","")&amp;IF(Input!$AB241=1,"/7,5","")</f>
        <v>/21/18</v>
      </c>
      <c r="X240" s="291" t="str">
        <f t="shared" si="54"/>
        <v>00</v>
      </c>
      <c r="Y240" s="4" t="str">
        <f t="shared" si="55"/>
        <v>21/18</v>
      </c>
      <c r="Z240" s="4" t="str">
        <f>IF(Input!$M241=1,"Special match","")&amp;IF(Input!$N241=1, "/Without","")&amp;IF(Input!$O241=1, "/SAE-00","")&amp;IF(Input!$P241=1, "/SAE-0","")&amp;IF(Input!$Q241=1, "/SAE-1","")&amp;IF(Input!$R241=1, "/SAE-2","")&amp;IF(Input!$S241=1, "/SAE-3","")&amp;IF(Input!$T241=1, "/SAE-4","")&amp;IF(Input!$U241=1, "/SAE-5","")</f>
        <v>/Without/SAE-00</v>
      </c>
      <c r="AA240" s="4" t="str">
        <f>IF(Input!$V241=1,"Special match","")&amp;IF(Input!$W241=1, "/21 ","")&amp;IF(Input!$X241=1, "/18 ","")&amp;IF(Input!$Y241=1, "/16 ","")&amp;IF(Input!$Z241=1, "/14 ","")&amp;IF(Input!$AA241=1, "/11,5 ","")&amp;IF(Input!$AB241=1, "/10 ","")&amp;IF(Input!$AB241=1, "/7,5","")</f>
        <v xml:space="preserve">/21 /18 </v>
      </c>
      <c r="AB240" s="4" t="str">
        <f>IF(Input!$AD241=1,"Rubber wheel coupling","")&amp;IF(Input!$AE241=1, "/Rubber block drive, with alu. ring","")&amp;IF(Input!$AF241=1, "/(High) flexible coupling","")</f>
        <v>/Rubber block drive, with alu. ring</v>
      </c>
      <c r="AC240" s="4" t="str">
        <f>IF(Input!$AG241=1,"Mechanical-joint clutch","")&amp;IF(Input!$AH241=1, "/ Mechanical","")&amp;IF(Input!$AI241=1, "/ Electrical","")&amp;IF(Input!$AJ241=1, "/ Pneumatical","")</f>
        <v>/ Mechanical</v>
      </c>
      <c r="AD240" s="291" t="str">
        <f t="shared" si="56"/>
        <v>Without/SAE-00</v>
      </c>
      <c r="AE240" s="4" t="str">
        <f t="shared" si="57"/>
        <v>21 /18  inch</v>
      </c>
      <c r="AF240" s="4" t="str">
        <f t="shared" si="58"/>
        <v>Rubber block drive, with alu. ring</v>
      </c>
      <c r="AG240" s="4" t="str">
        <f t="shared" si="59"/>
        <v xml:space="preserve"> Mechanical</v>
      </c>
      <c r="AH240" s="4" t="str">
        <f>IF(Input!AK241=1,"Available","Not available")</f>
        <v>Not available</v>
      </c>
      <c r="AI240" s="4" t="str">
        <f>IF(Input!AL241="","",Input!AL241)</f>
        <v/>
      </c>
    </row>
    <row r="241" spans="1:35" x14ac:dyDescent="0.25">
      <c r="A241" s="4" t="str">
        <f>VLOOKUP(Input!A242, Variabelen!$A$2:$B$7,2,FALSE)</f>
        <v>MEDIUM/HEAVY DUTY GEARBOX</v>
      </c>
      <c r="B241" s="284" t="str">
        <f>Input!B242</f>
        <v>HC1000</v>
      </c>
      <c r="C241" s="4" t="str">
        <f>IF(Input!C242="","",Input!C242)</f>
        <v/>
      </c>
      <c r="D241" s="297">
        <f>Input!F242</f>
        <v>2</v>
      </c>
      <c r="E241" s="298" t="str">
        <f>Input!G242</f>
        <v>1,0</v>
      </c>
      <c r="F241" s="4">
        <f>Input!D242</f>
        <v>600</v>
      </c>
      <c r="G241" s="298">
        <f>Input!E242</f>
        <v>1900</v>
      </c>
      <c r="H241" s="298" t="str">
        <f t="shared" si="50"/>
        <v>600-1900</v>
      </c>
      <c r="I241" s="298">
        <f t="shared" si="51"/>
        <v>1800</v>
      </c>
      <c r="J241" s="298">
        <f t="shared" si="52"/>
        <v>1800</v>
      </c>
      <c r="K241" s="298">
        <f t="shared" si="53"/>
        <v>1900</v>
      </c>
      <c r="L241" s="290">
        <f t="shared" si="63"/>
        <v>900</v>
      </c>
      <c r="M241" s="290">
        <f t="shared" si="63"/>
        <v>1200</v>
      </c>
      <c r="N241" s="290">
        <f t="shared" si="63"/>
        <v>1500</v>
      </c>
      <c r="O241" s="290">
        <f t="shared" si="63"/>
        <v>1800</v>
      </c>
      <c r="P241" s="290" t="str">
        <f t="shared" si="63"/>
        <v/>
      </c>
      <c r="Q241" s="290" t="str">
        <f t="shared" si="63"/>
        <v/>
      </c>
      <c r="R241" s="298" t="str">
        <f>Input!I242</f>
        <v>1082x1120x990</v>
      </c>
      <c r="S241" s="298" t="str">
        <f>Input!J242</f>
        <v>2700</v>
      </c>
      <c r="T241" s="298" t="str">
        <f>Input!K242</f>
        <v>335</v>
      </c>
      <c r="U241" s="298" t="str">
        <f>Input!L242</f>
        <v>110</v>
      </c>
      <c r="V241" s="4" t="str">
        <f>IF(Input!$M242=1,"Spec.","")&amp;IF(Input!$O242=1, "00","")&amp;IF(Input!$P242=1, "/0","")&amp;IF(Input!$Q242=1, "/1","")&amp;IF(Input!$R242=1, "/2","")&amp;IF(Input!$S242=1, "/3","")&amp;IF(Input!$T242=1, "/4","")&amp;IF(Input!$U242=1, "/5","")</f>
        <v/>
      </c>
      <c r="W241" s="4" t="str">
        <f>IF(Input!$V242=1,"Spec.","")&amp;IF(Input!$W242=1, "/21","")&amp;IF(Input!$X242=1, "/18","")&amp;IF(Input!$Y242=1, "/16","")&amp;IF(Input!$Z242=1, "/14","")&amp;IF(Input!$AA242=1, "/11,5","")&amp;IF(Input!$AB242=1, "/10","")&amp;IF(Input!$AB242=1,"/7,5","")</f>
        <v>/21/18</v>
      </c>
      <c r="X241" s="291" t="str">
        <f t="shared" si="54"/>
        <v/>
      </c>
      <c r="Y241" s="4" t="str">
        <f t="shared" si="55"/>
        <v>21/18</v>
      </c>
      <c r="Z241" s="4" t="str">
        <f>IF(Input!$M242=1,"Special match","")&amp;IF(Input!$N242=1, "/Without","")&amp;IF(Input!$O242=1, "/SAE-00","")&amp;IF(Input!$P242=1, "/SAE-0","")&amp;IF(Input!$Q242=1, "/SAE-1","")&amp;IF(Input!$R242=1, "/SAE-2","")&amp;IF(Input!$S242=1, "/SAE-3","")&amp;IF(Input!$T242=1, "/SAE-4","")&amp;IF(Input!$U242=1, "/SAE-5","")</f>
        <v>/Without</v>
      </c>
      <c r="AA241" s="4" t="str">
        <f>IF(Input!$V242=1,"Special match","")&amp;IF(Input!$W242=1, "/21 ","")&amp;IF(Input!$X242=1, "/18 ","")&amp;IF(Input!$Y242=1, "/16 ","")&amp;IF(Input!$Z242=1, "/14 ","")&amp;IF(Input!$AA242=1, "/11,5 ","")&amp;IF(Input!$AB242=1, "/10 ","")&amp;IF(Input!$AB242=1, "/7,5","")</f>
        <v xml:space="preserve">/21 /18 </v>
      </c>
      <c r="AB241" s="4" t="str">
        <f>IF(Input!$AD242=1,"Rubber wheel coupling","")&amp;IF(Input!$AE242=1, "/Rubber block drive, with alu. ring","")&amp;IF(Input!$AF242=1, "/(High) flexible coupling","")</f>
        <v>/Rubber block drive, with alu. ring</v>
      </c>
      <c r="AC241" s="4" t="str">
        <f>IF(Input!$AG242=1,"Mechanical-joint clutch","")&amp;IF(Input!$AH242=1, "/ Mechanical","")&amp;IF(Input!$AI242=1, "/ Electrical","")&amp;IF(Input!$AJ242=1, "/ Pneumatical","")</f>
        <v>/ Mechanical/ Electrical</v>
      </c>
      <c r="AD241" s="291" t="str">
        <f t="shared" si="56"/>
        <v>Without</v>
      </c>
      <c r="AE241" s="4" t="str">
        <f t="shared" si="57"/>
        <v>21 /18  inch</v>
      </c>
      <c r="AF241" s="4" t="str">
        <f t="shared" si="58"/>
        <v>Rubber block drive, with alu. ring</v>
      </c>
      <c r="AG241" s="4" t="str">
        <f t="shared" si="59"/>
        <v xml:space="preserve"> Mechanical/ Electrical</v>
      </c>
      <c r="AH241" s="4" t="str">
        <f>IF(Input!AK242=1,"Available","Not available")</f>
        <v>Not available</v>
      </c>
      <c r="AI241" s="4" t="str">
        <f>IF(Input!AL242="","",Input!AL242)</f>
        <v/>
      </c>
    </row>
    <row r="242" spans="1:35" x14ac:dyDescent="0.25">
      <c r="A242" s="4" t="str">
        <f>VLOOKUP(Input!A243, Variabelen!$A$2:$B$7,2,FALSE)</f>
        <v>MEDIUM/HEAVY DUTY GEARBOX</v>
      </c>
      <c r="B242" s="284" t="str">
        <f>Input!B243</f>
        <v>HC1000</v>
      </c>
      <c r="C242" s="4" t="str">
        <f>IF(Input!C243="","",Input!C243)</f>
        <v/>
      </c>
      <c r="D242" s="297">
        <f>Input!F243</f>
        <v>2.5</v>
      </c>
      <c r="E242" s="298" t="str">
        <f>Input!G243</f>
        <v>1,0</v>
      </c>
      <c r="F242" s="4">
        <f>Input!D243</f>
        <v>600</v>
      </c>
      <c r="G242" s="298">
        <f>Input!E243</f>
        <v>1900</v>
      </c>
      <c r="H242" s="298" t="str">
        <f t="shared" si="50"/>
        <v>600-1900</v>
      </c>
      <c r="I242" s="298">
        <f t="shared" si="51"/>
        <v>1800</v>
      </c>
      <c r="J242" s="298">
        <f t="shared" si="52"/>
        <v>1800</v>
      </c>
      <c r="K242" s="298">
        <f t="shared" si="53"/>
        <v>1900</v>
      </c>
      <c r="L242" s="290">
        <f t="shared" ref="L242:Q251" si="64">IF(AND(L$1&gt;=$F242,L$1&lt;=$G242),L$1*$E242,"")</f>
        <v>900</v>
      </c>
      <c r="M242" s="290">
        <f t="shared" si="64"/>
        <v>1200</v>
      </c>
      <c r="N242" s="290">
        <f t="shared" si="64"/>
        <v>1500</v>
      </c>
      <c r="O242" s="290">
        <f t="shared" si="64"/>
        <v>1800</v>
      </c>
      <c r="P242" s="290" t="str">
        <f t="shared" si="64"/>
        <v/>
      </c>
      <c r="Q242" s="290" t="str">
        <f t="shared" si="64"/>
        <v/>
      </c>
      <c r="R242" s="298" t="str">
        <f>Input!I243</f>
        <v>1082x1120x990</v>
      </c>
      <c r="S242" s="298" t="str">
        <f>Input!J243</f>
        <v>2700</v>
      </c>
      <c r="T242" s="298" t="str">
        <f>Input!K243</f>
        <v>335</v>
      </c>
      <c r="U242" s="298" t="str">
        <f>Input!L243</f>
        <v>110</v>
      </c>
      <c r="V242" s="4" t="str">
        <f>IF(Input!$M243=1,"Spec.","")&amp;IF(Input!$O243=1, "00","")&amp;IF(Input!$P243=1, "/0","")&amp;IF(Input!$Q243=1, "/1","")&amp;IF(Input!$R243=1, "/2","")&amp;IF(Input!$S243=1, "/3","")&amp;IF(Input!$T243=1, "/4","")&amp;IF(Input!$U243=1, "/5","")</f>
        <v/>
      </c>
      <c r="W242" s="4" t="str">
        <f>IF(Input!$V243=1,"Spec.","")&amp;IF(Input!$W243=1, "/21","")&amp;IF(Input!$X243=1, "/18","")&amp;IF(Input!$Y243=1, "/16","")&amp;IF(Input!$Z243=1, "/14","")&amp;IF(Input!$AA243=1, "/11,5","")&amp;IF(Input!$AB243=1, "/10","")&amp;IF(Input!$AB243=1,"/7,5","")</f>
        <v>/21/18</v>
      </c>
      <c r="X242" s="291" t="str">
        <f t="shared" si="54"/>
        <v/>
      </c>
      <c r="Y242" s="4" t="str">
        <f t="shared" si="55"/>
        <v>21/18</v>
      </c>
      <c r="Z242" s="4" t="str">
        <f>IF(Input!$M243=1,"Special match","")&amp;IF(Input!$N243=1, "/Without","")&amp;IF(Input!$O243=1, "/SAE-00","")&amp;IF(Input!$P243=1, "/SAE-0","")&amp;IF(Input!$Q243=1, "/SAE-1","")&amp;IF(Input!$R243=1, "/SAE-2","")&amp;IF(Input!$S243=1, "/SAE-3","")&amp;IF(Input!$T243=1, "/SAE-4","")&amp;IF(Input!$U243=1, "/SAE-5","")</f>
        <v>/Without</v>
      </c>
      <c r="AA242" s="4" t="str">
        <f>IF(Input!$V243=1,"Special match","")&amp;IF(Input!$W243=1, "/21 ","")&amp;IF(Input!$X243=1, "/18 ","")&amp;IF(Input!$Y243=1, "/16 ","")&amp;IF(Input!$Z243=1, "/14 ","")&amp;IF(Input!$AA243=1, "/11,5 ","")&amp;IF(Input!$AB243=1, "/10 ","")&amp;IF(Input!$AB243=1, "/7,5","")</f>
        <v xml:space="preserve">/21 /18 </v>
      </c>
      <c r="AB242" s="4" t="str">
        <f>IF(Input!$AD243=1,"Rubber wheel coupling","")&amp;IF(Input!$AE243=1, "/Rubber block drive, with alu. ring","")&amp;IF(Input!$AF243=1, "/(High) flexible coupling","")</f>
        <v>/Rubber block drive, with alu. ring</v>
      </c>
      <c r="AC242" s="4" t="str">
        <f>IF(Input!$AG243=1,"Mechanical-joint clutch","")&amp;IF(Input!$AH243=1, "/ Mechanical","")&amp;IF(Input!$AI243=1, "/ Electrical","")&amp;IF(Input!$AJ243=1, "/ Pneumatical","")</f>
        <v>/ Mechanical/ Electrical</v>
      </c>
      <c r="AD242" s="291" t="str">
        <f t="shared" si="56"/>
        <v>Without</v>
      </c>
      <c r="AE242" s="4" t="str">
        <f t="shared" si="57"/>
        <v>21 /18  inch</v>
      </c>
      <c r="AF242" s="4" t="str">
        <f t="shared" si="58"/>
        <v>Rubber block drive, with alu. ring</v>
      </c>
      <c r="AG242" s="4" t="str">
        <f t="shared" si="59"/>
        <v xml:space="preserve"> Mechanical/ Electrical</v>
      </c>
      <c r="AH242" s="4" t="str">
        <f>IF(Input!AK243=1,"Available","Not available")</f>
        <v>Not available</v>
      </c>
      <c r="AI242" s="4" t="str">
        <f>IF(Input!AL243="","",Input!AL243)</f>
        <v/>
      </c>
    </row>
    <row r="243" spans="1:35" x14ac:dyDescent="0.25">
      <c r="A243" s="4" t="str">
        <f>VLOOKUP(Input!A244, Variabelen!$A$2:$B$7,2,FALSE)</f>
        <v>MEDIUM/HEAVY DUTY GEARBOX</v>
      </c>
      <c r="B243" s="284" t="str">
        <f>Input!B244</f>
        <v>HC1000</v>
      </c>
      <c r="C243" s="4" t="str">
        <f>IF(Input!C244="","",Input!C244)</f>
        <v/>
      </c>
      <c r="D243" s="297">
        <f>Input!F244</f>
        <v>3.04</v>
      </c>
      <c r="E243" s="298" t="str">
        <f>Input!G244</f>
        <v>1,0</v>
      </c>
      <c r="F243" s="4">
        <f>Input!D244</f>
        <v>600</v>
      </c>
      <c r="G243" s="298">
        <f>Input!E244</f>
        <v>1900</v>
      </c>
      <c r="H243" s="298" t="str">
        <f t="shared" si="50"/>
        <v>600-1900</v>
      </c>
      <c r="I243" s="298">
        <f t="shared" si="51"/>
        <v>1800</v>
      </c>
      <c r="J243" s="298">
        <f t="shared" si="52"/>
        <v>1800</v>
      </c>
      <c r="K243" s="298">
        <f t="shared" si="53"/>
        <v>1900</v>
      </c>
      <c r="L243" s="290">
        <f t="shared" si="64"/>
        <v>900</v>
      </c>
      <c r="M243" s="290">
        <f t="shared" si="64"/>
        <v>1200</v>
      </c>
      <c r="N243" s="290">
        <f t="shared" si="64"/>
        <v>1500</v>
      </c>
      <c r="O243" s="290">
        <f t="shared" si="64"/>
        <v>1800</v>
      </c>
      <c r="P243" s="290" t="str">
        <f t="shared" si="64"/>
        <v/>
      </c>
      <c r="Q243" s="290" t="str">
        <f t="shared" si="64"/>
        <v/>
      </c>
      <c r="R243" s="298" t="str">
        <f>Input!I244</f>
        <v>1082x1120x990</v>
      </c>
      <c r="S243" s="298" t="str">
        <f>Input!J244</f>
        <v>2700</v>
      </c>
      <c r="T243" s="298" t="str">
        <f>Input!K244</f>
        <v>335</v>
      </c>
      <c r="U243" s="298" t="str">
        <f>Input!L244</f>
        <v>110</v>
      </c>
      <c r="V243" s="4" t="str">
        <f>IF(Input!$M244=1,"Spec.","")&amp;IF(Input!$O244=1, "00","")&amp;IF(Input!$P244=1, "/0","")&amp;IF(Input!$Q244=1, "/1","")&amp;IF(Input!$R244=1, "/2","")&amp;IF(Input!$S244=1, "/3","")&amp;IF(Input!$T244=1, "/4","")&amp;IF(Input!$U244=1, "/5","")</f>
        <v/>
      </c>
      <c r="W243" s="4" t="str">
        <f>IF(Input!$V244=1,"Spec.","")&amp;IF(Input!$W244=1, "/21","")&amp;IF(Input!$X244=1, "/18","")&amp;IF(Input!$Y244=1, "/16","")&amp;IF(Input!$Z244=1, "/14","")&amp;IF(Input!$AA244=1, "/11,5","")&amp;IF(Input!$AB244=1, "/10","")&amp;IF(Input!$AB244=1,"/7,5","")</f>
        <v>/21/18</v>
      </c>
      <c r="X243" s="291" t="str">
        <f t="shared" si="54"/>
        <v/>
      </c>
      <c r="Y243" s="4" t="str">
        <f t="shared" si="55"/>
        <v>21/18</v>
      </c>
      <c r="Z243" s="4" t="str">
        <f>IF(Input!$M244=1,"Special match","")&amp;IF(Input!$N244=1, "/Without","")&amp;IF(Input!$O244=1, "/SAE-00","")&amp;IF(Input!$P244=1, "/SAE-0","")&amp;IF(Input!$Q244=1, "/SAE-1","")&amp;IF(Input!$R244=1, "/SAE-2","")&amp;IF(Input!$S244=1, "/SAE-3","")&amp;IF(Input!$T244=1, "/SAE-4","")&amp;IF(Input!$U244=1, "/SAE-5","")</f>
        <v>/Without</v>
      </c>
      <c r="AA243" s="4" t="str">
        <f>IF(Input!$V244=1,"Special match","")&amp;IF(Input!$W244=1, "/21 ","")&amp;IF(Input!$X244=1, "/18 ","")&amp;IF(Input!$Y244=1, "/16 ","")&amp;IF(Input!$Z244=1, "/14 ","")&amp;IF(Input!$AA244=1, "/11,5 ","")&amp;IF(Input!$AB244=1, "/10 ","")&amp;IF(Input!$AB244=1, "/7,5","")</f>
        <v xml:space="preserve">/21 /18 </v>
      </c>
      <c r="AB243" s="4" t="str">
        <f>IF(Input!$AD244=1,"Rubber wheel coupling","")&amp;IF(Input!$AE244=1, "/Rubber block drive, with alu. ring","")&amp;IF(Input!$AF244=1, "/(High) flexible coupling","")</f>
        <v>/Rubber block drive, with alu. ring</v>
      </c>
      <c r="AC243" s="4" t="str">
        <f>IF(Input!$AG244=1,"Mechanical-joint clutch","")&amp;IF(Input!$AH244=1, "/ Mechanical","")&amp;IF(Input!$AI244=1, "/ Electrical","")&amp;IF(Input!$AJ244=1, "/ Pneumatical","")</f>
        <v>/ Mechanical/ Electrical</v>
      </c>
      <c r="AD243" s="291" t="str">
        <f t="shared" si="56"/>
        <v>Without</v>
      </c>
      <c r="AE243" s="4" t="str">
        <f t="shared" si="57"/>
        <v>21 /18  inch</v>
      </c>
      <c r="AF243" s="4" t="str">
        <f t="shared" si="58"/>
        <v>Rubber block drive, with alu. ring</v>
      </c>
      <c r="AG243" s="4" t="str">
        <f t="shared" si="59"/>
        <v xml:space="preserve"> Mechanical/ Electrical</v>
      </c>
      <c r="AH243" s="4" t="str">
        <f>IF(Input!AK244=1,"Available","Not available")</f>
        <v>Not available</v>
      </c>
      <c r="AI243" s="4" t="str">
        <f>IF(Input!AL244="","",Input!AL244)</f>
        <v/>
      </c>
    </row>
    <row r="244" spans="1:35" x14ac:dyDescent="0.25">
      <c r="A244" s="4" t="str">
        <f>VLOOKUP(Input!A245, Variabelen!$A$2:$B$7,2,FALSE)</f>
        <v>MEDIUM/HEAVY DUTY GEARBOX</v>
      </c>
      <c r="B244" s="284" t="str">
        <f>Input!B245</f>
        <v>HC1000</v>
      </c>
      <c r="C244" s="4" t="str">
        <f>IF(Input!C245="","",Input!C245)</f>
        <v/>
      </c>
      <c r="D244" s="297">
        <f>Input!F245</f>
        <v>3.48</v>
      </c>
      <c r="E244" s="298" t="str">
        <f>Input!G245</f>
        <v>1,0</v>
      </c>
      <c r="F244" s="4">
        <f>Input!D245</f>
        <v>600</v>
      </c>
      <c r="G244" s="298">
        <f>Input!E245</f>
        <v>1900</v>
      </c>
      <c r="H244" s="298" t="str">
        <f t="shared" si="50"/>
        <v>600-1900</v>
      </c>
      <c r="I244" s="298">
        <f t="shared" si="51"/>
        <v>1800</v>
      </c>
      <c r="J244" s="298">
        <f t="shared" si="52"/>
        <v>1800</v>
      </c>
      <c r="K244" s="298">
        <f t="shared" si="53"/>
        <v>1900</v>
      </c>
      <c r="L244" s="290">
        <f t="shared" si="64"/>
        <v>900</v>
      </c>
      <c r="M244" s="290">
        <f t="shared" si="64"/>
        <v>1200</v>
      </c>
      <c r="N244" s="290">
        <f t="shared" si="64"/>
        <v>1500</v>
      </c>
      <c r="O244" s="290">
        <f t="shared" si="64"/>
        <v>1800</v>
      </c>
      <c r="P244" s="290" t="str">
        <f t="shared" si="64"/>
        <v/>
      </c>
      <c r="Q244" s="290" t="str">
        <f t="shared" si="64"/>
        <v/>
      </c>
      <c r="R244" s="298" t="str">
        <f>Input!I245</f>
        <v>1082x1120x990</v>
      </c>
      <c r="S244" s="298" t="str">
        <f>Input!J245</f>
        <v>2700</v>
      </c>
      <c r="T244" s="298" t="str">
        <f>Input!K245</f>
        <v>335</v>
      </c>
      <c r="U244" s="298" t="str">
        <f>Input!L245</f>
        <v>110</v>
      </c>
      <c r="V244" s="4" t="str">
        <f>IF(Input!$M245=1,"Spec.","")&amp;IF(Input!$O245=1, "00","")&amp;IF(Input!$P245=1, "/0","")&amp;IF(Input!$Q245=1, "/1","")&amp;IF(Input!$R245=1, "/2","")&amp;IF(Input!$S245=1, "/3","")&amp;IF(Input!$T245=1, "/4","")&amp;IF(Input!$U245=1, "/5","")</f>
        <v/>
      </c>
      <c r="W244" s="4" t="str">
        <f>IF(Input!$V245=1,"Spec.","")&amp;IF(Input!$W245=1, "/21","")&amp;IF(Input!$X245=1, "/18","")&amp;IF(Input!$Y245=1, "/16","")&amp;IF(Input!$Z245=1, "/14","")&amp;IF(Input!$AA245=1, "/11,5","")&amp;IF(Input!$AB245=1, "/10","")&amp;IF(Input!$AB245=1,"/7,5","")</f>
        <v>/21/18</v>
      </c>
      <c r="X244" s="291" t="str">
        <f t="shared" si="54"/>
        <v/>
      </c>
      <c r="Y244" s="4" t="str">
        <f t="shared" si="55"/>
        <v>21/18</v>
      </c>
      <c r="Z244" s="4" t="str">
        <f>IF(Input!$M245=1,"Special match","")&amp;IF(Input!$N245=1, "/Without","")&amp;IF(Input!$O245=1, "/SAE-00","")&amp;IF(Input!$P245=1, "/SAE-0","")&amp;IF(Input!$Q245=1, "/SAE-1","")&amp;IF(Input!$R245=1, "/SAE-2","")&amp;IF(Input!$S245=1, "/SAE-3","")&amp;IF(Input!$T245=1, "/SAE-4","")&amp;IF(Input!$U245=1, "/SAE-5","")</f>
        <v>/Without</v>
      </c>
      <c r="AA244" s="4" t="str">
        <f>IF(Input!$V245=1,"Special match","")&amp;IF(Input!$W245=1, "/21 ","")&amp;IF(Input!$X245=1, "/18 ","")&amp;IF(Input!$Y245=1, "/16 ","")&amp;IF(Input!$Z245=1, "/14 ","")&amp;IF(Input!$AA245=1, "/11,5 ","")&amp;IF(Input!$AB245=1, "/10 ","")&amp;IF(Input!$AB245=1, "/7,5","")</f>
        <v xml:space="preserve">/21 /18 </v>
      </c>
      <c r="AB244" s="4" t="str">
        <f>IF(Input!$AD245=1,"Rubber wheel coupling","")&amp;IF(Input!$AE245=1, "/Rubber block drive, with alu. ring","")&amp;IF(Input!$AF245=1, "/(High) flexible coupling","")</f>
        <v>/Rubber block drive, with alu. ring</v>
      </c>
      <c r="AC244" s="4" t="str">
        <f>IF(Input!$AG245=1,"Mechanical-joint clutch","")&amp;IF(Input!$AH245=1, "/ Mechanical","")&amp;IF(Input!$AI245=1, "/ Electrical","")&amp;IF(Input!$AJ245=1, "/ Pneumatical","")</f>
        <v>/ Mechanical/ Electrical</v>
      </c>
      <c r="AD244" s="291" t="str">
        <f t="shared" si="56"/>
        <v>Without</v>
      </c>
      <c r="AE244" s="4" t="str">
        <f t="shared" si="57"/>
        <v>21 /18  inch</v>
      </c>
      <c r="AF244" s="4" t="str">
        <f t="shared" si="58"/>
        <v>Rubber block drive, with alu. ring</v>
      </c>
      <c r="AG244" s="4" t="str">
        <f t="shared" si="59"/>
        <v xml:space="preserve"> Mechanical/ Electrical</v>
      </c>
      <c r="AH244" s="4" t="str">
        <f>IF(Input!AK245=1,"Available","Not available")</f>
        <v>Not available</v>
      </c>
      <c r="AI244" s="4" t="str">
        <f>IF(Input!AL245="","",Input!AL245)</f>
        <v/>
      </c>
    </row>
    <row r="245" spans="1:35" x14ac:dyDescent="0.25">
      <c r="A245" s="4" t="str">
        <f>VLOOKUP(Input!A246, Variabelen!$A$2:$B$7,2,FALSE)</f>
        <v>MEDIUM/HEAVY DUTY GEARBOX</v>
      </c>
      <c r="B245" s="284" t="str">
        <f>Input!B246</f>
        <v>HC1000</v>
      </c>
      <c r="C245" s="4" t="str">
        <f>IF(Input!C246="","",Input!C246)</f>
        <v/>
      </c>
      <c r="D245" s="297">
        <f>Input!F246</f>
        <v>3.59</v>
      </c>
      <c r="E245" s="298" t="str">
        <f>Input!G246</f>
        <v>0,884</v>
      </c>
      <c r="F245" s="4">
        <f>Input!D246</f>
        <v>600</v>
      </c>
      <c r="G245" s="298">
        <f>Input!E246</f>
        <v>1900</v>
      </c>
      <c r="H245" s="298" t="str">
        <f t="shared" si="50"/>
        <v>600-1900</v>
      </c>
      <c r="I245" s="298">
        <f t="shared" si="51"/>
        <v>1800</v>
      </c>
      <c r="J245" s="298">
        <f t="shared" si="52"/>
        <v>1591.2</v>
      </c>
      <c r="K245" s="298">
        <f t="shared" si="53"/>
        <v>1679.6</v>
      </c>
      <c r="L245" s="290">
        <f t="shared" si="64"/>
        <v>795.6</v>
      </c>
      <c r="M245" s="290">
        <f t="shared" si="64"/>
        <v>1060.8</v>
      </c>
      <c r="N245" s="290">
        <f t="shared" si="64"/>
        <v>1326</v>
      </c>
      <c r="O245" s="290">
        <f t="shared" si="64"/>
        <v>1591.2</v>
      </c>
      <c r="P245" s="290" t="str">
        <f t="shared" si="64"/>
        <v/>
      </c>
      <c r="Q245" s="290" t="str">
        <f t="shared" si="64"/>
        <v/>
      </c>
      <c r="R245" s="298" t="str">
        <f>Input!I246</f>
        <v>1082x1120x990</v>
      </c>
      <c r="S245" s="298" t="str">
        <f>Input!J246</f>
        <v>2700</v>
      </c>
      <c r="T245" s="298" t="str">
        <f>Input!K246</f>
        <v>335</v>
      </c>
      <c r="U245" s="298" t="str">
        <f>Input!L246</f>
        <v>110</v>
      </c>
      <c r="V245" s="4" t="str">
        <f>IF(Input!$M246=1,"Spec.","")&amp;IF(Input!$O246=1, "00","")&amp;IF(Input!$P246=1, "/0","")&amp;IF(Input!$Q246=1, "/1","")&amp;IF(Input!$R246=1, "/2","")&amp;IF(Input!$S246=1, "/3","")&amp;IF(Input!$T246=1, "/4","")&amp;IF(Input!$U246=1, "/5","")</f>
        <v/>
      </c>
      <c r="W245" s="4" t="str">
        <f>IF(Input!$V246=1,"Spec.","")&amp;IF(Input!$W246=1, "/21","")&amp;IF(Input!$X246=1, "/18","")&amp;IF(Input!$Y246=1, "/16","")&amp;IF(Input!$Z246=1, "/14","")&amp;IF(Input!$AA246=1, "/11,5","")&amp;IF(Input!$AB246=1, "/10","")&amp;IF(Input!$AB246=1,"/7,5","")</f>
        <v>/21/18</v>
      </c>
      <c r="X245" s="291" t="str">
        <f t="shared" si="54"/>
        <v/>
      </c>
      <c r="Y245" s="4" t="str">
        <f t="shared" si="55"/>
        <v>21/18</v>
      </c>
      <c r="Z245" s="4" t="str">
        <f>IF(Input!$M246=1,"Special match","")&amp;IF(Input!$N246=1, "/Without","")&amp;IF(Input!$O246=1, "/SAE-00","")&amp;IF(Input!$P246=1, "/SAE-0","")&amp;IF(Input!$Q246=1, "/SAE-1","")&amp;IF(Input!$R246=1, "/SAE-2","")&amp;IF(Input!$S246=1, "/SAE-3","")&amp;IF(Input!$T246=1, "/SAE-4","")&amp;IF(Input!$U246=1, "/SAE-5","")</f>
        <v>/Without</v>
      </c>
      <c r="AA245" s="4" t="str">
        <f>IF(Input!$V246=1,"Special match","")&amp;IF(Input!$W246=1, "/21 ","")&amp;IF(Input!$X246=1, "/18 ","")&amp;IF(Input!$Y246=1, "/16 ","")&amp;IF(Input!$Z246=1, "/14 ","")&amp;IF(Input!$AA246=1, "/11,5 ","")&amp;IF(Input!$AB246=1, "/10 ","")&amp;IF(Input!$AB246=1, "/7,5","")</f>
        <v xml:space="preserve">/21 /18 </v>
      </c>
      <c r="AB245" s="4" t="str">
        <f>IF(Input!$AD246=1,"Rubber wheel coupling","")&amp;IF(Input!$AE246=1, "/Rubber block drive, with alu. ring","")&amp;IF(Input!$AF246=1, "/(High) flexible coupling","")</f>
        <v>/Rubber block drive, with alu. ring</v>
      </c>
      <c r="AC245" s="4" t="str">
        <f>IF(Input!$AG246=1,"Mechanical-joint clutch","")&amp;IF(Input!$AH246=1, "/ Mechanical","")&amp;IF(Input!$AI246=1, "/ Electrical","")&amp;IF(Input!$AJ246=1, "/ Pneumatical","")</f>
        <v>/ Mechanical/ Electrical</v>
      </c>
      <c r="AD245" s="291" t="str">
        <f t="shared" si="56"/>
        <v>Without</v>
      </c>
      <c r="AE245" s="4" t="str">
        <f t="shared" si="57"/>
        <v>21 /18  inch</v>
      </c>
      <c r="AF245" s="4" t="str">
        <f t="shared" si="58"/>
        <v>Rubber block drive, with alu. ring</v>
      </c>
      <c r="AG245" s="4" t="str">
        <f t="shared" si="59"/>
        <v xml:space="preserve"> Mechanical/ Electrical</v>
      </c>
      <c r="AH245" s="4" t="str">
        <f>IF(Input!AK246=1,"Available","Not available")</f>
        <v>Not available</v>
      </c>
      <c r="AI245" s="4" t="str">
        <f>IF(Input!AL246="","",Input!AL246)</f>
        <v/>
      </c>
    </row>
    <row r="246" spans="1:35" x14ac:dyDescent="0.25">
      <c r="A246" s="4" t="str">
        <f>VLOOKUP(Input!A247, Variabelen!$A$2:$B$7,2,FALSE)</f>
        <v>MEDIUM/HEAVY DUTY GEARBOX</v>
      </c>
      <c r="B246" s="284" t="str">
        <f>Input!B247</f>
        <v>HC1000</v>
      </c>
      <c r="C246" s="4" t="str">
        <f>IF(Input!C247="","",Input!C247)</f>
        <v/>
      </c>
      <c r="D246" s="297">
        <f>Input!F247</f>
        <v>4.0599999999999996</v>
      </c>
      <c r="E246" s="298" t="str">
        <f>Input!G247</f>
        <v>0,884</v>
      </c>
      <c r="F246" s="4">
        <f>Input!D247</f>
        <v>600</v>
      </c>
      <c r="G246" s="298">
        <f>Input!E247</f>
        <v>1900</v>
      </c>
      <c r="H246" s="298" t="str">
        <f t="shared" si="50"/>
        <v>600-1900</v>
      </c>
      <c r="I246" s="298">
        <f t="shared" si="51"/>
        <v>1800</v>
      </c>
      <c r="J246" s="298">
        <f t="shared" si="52"/>
        <v>1591.2</v>
      </c>
      <c r="K246" s="298">
        <f t="shared" si="53"/>
        <v>1679.6</v>
      </c>
      <c r="L246" s="290">
        <f t="shared" si="64"/>
        <v>795.6</v>
      </c>
      <c r="M246" s="290">
        <f t="shared" si="64"/>
        <v>1060.8</v>
      </c>
      <c r="N246" s="290">
        <f t="shared" si="64"/>
        <v>1326</v>
      </c>
      <c r="O246" s="290">
        <f t="shared" si="64"/>
        <v>1591.2</v>
      </c>
      <c r="P246" s="290" t="str">
        <f t="shared" si="64"/>
        <v/>
      </c>
      <c r="Q246" s="290" t="str">
        <f t="shared" si="64"/>
        <v/>
      </c>
      <c r="R246" s="298" t="str">
        <f>Input!I247</f>
        <v>1082x1120x990</v>
      </c>
      <c r="S246" s="298" t="str">
        <f>Input!J247</f>
        <v>2700</v>
      </c>
      <c r="T246" s="298" t="str">
        <f>Input!K247</f>
        <v>335</v>
      </c>
      <c r="U246" s="298" t="str">
        <f>Input!L247</f>
        <v>110</v>
      </c>
      <c r="V246" s="4" t="str">
        <f>IF(Input!$M247=1,"Spec.","")&amp;IF(Input!$O247=1, "00","")&amp;IF(Input!$P247=1, "/0","")&amp;IF(Input!$Q247=1, "/1","")&amp;IF(Input!$R247=1, "/2","")&amp;IF(Input!$S247=1, "/3","")&amp;IF(Input!$T247=1, "/4","")&amp;IF(Input!$U247=1, "/5","")</f>
        <v/>
      </c>
      <c r="W246" s="4" t="str">
        <f>IF(Input!$V247=1,"Spec.","")&amp;IF(Input!$W247=1, "/21","")&amp;IF(Input!$X247=1, "/18","")&amp;IF(Input!$Y247=1, "/16","")&amp;IF(Input!$Z247=1, "/14","")&amp;IF(Input!$AA247=1, "/11,5","")&amp;IF(Input!$AB247=1, "/10","")&amp;IF(Input!$AB247=1,"/7,5","")</f>
        <v>/21/18</v>
      </c>
      <c r="X246" s="291" t="str">
        <f t="shared" si="54"/>
        <v/>
      </c>
      <c r="Y246" s="4" t="str">
        <f t="shared" si="55"/>
        <v>21/18</v>
      </c>
      <c r="Z246" s="4" t="str">
        <f>IF(Input!$M247=1,"Special match","")&amp;IF(Input!$N247=1, "/Without","")&amp;IF(Input!$O247=1, "/SAE-00","")&amp;IF(Input!$P247=1, "/SAE-0","")&amp;IF(Input!$Q247=1, "/SAE-1","")&amp;IF(Input!$R247=1, "/SAE-2","")&amp;IF(Input!$S247=1, "/SAE-3","")&amp;IF(Input!$T247=1, "/SAE-4","")&amp;IF(Input!$U247=1, "/SAE-5","")</f>
        <v>/Without</v>
      </c>
      <c r="AA246" s="4" t="str">
        <f>IF(Input!$V247=1,"Special match","")&amp;IF(Input!$W247=1, "/21 ","")&amp;IF(Input!$X247=1, "/18 ","")&amp;IF(Input!$Y247=1, "/16 ","")&amp;IF(Input!$Z247=1, "/14 ","")&amp;IF(Input!$AA247=1, "/11,5 ","")&amp;IF(Input!$AB247=1, "/10 ","")&amp;IF(Input!$AB247=1, "/7,5","")</f>
        <v xml:space="preserve">/21 /18 </v>
      </c>
      <c r="AB246" s="4" t="str">
        <f>IF(Input!$AD247=1,"Rubber wheel coupling","")&amp;IF(Input!$AE247=1, "/Rubber block drive, with alu. ring","")&amp;IF(Input!$AF247=1, "/(High) flexible coupling","")</f>
        <v>/Rubber block drive, with alu. ring</v>
      </c>
      <c r="AC246" s="4" t="str">
        <f>IF(Input!$AG247=1,"Mechanical-joint clutch","")&amp;IF(Input!$AH247=1, "/ Mechanical","")&amp;IF(Input!$AI247=1, "/ Electrical","")&amp;IF(Input!$AJ247=1, "/ Pneumatical","")</f>
        <v>/ Mechanical/ Electrical</v>
      </c>
      <c r="AD246" s="291" t="str">
        <f t="shared" si="56"/>
        <v>Without</v>
      </c>
      <c r="AE246" s="4" t="str">
        <f t="shared" si="57"/>
        <v>21 /18  inch</v>
      </c>
      <c r="AF246" s="4" t="str">
        <f t="shared" si="58"/>
        <v>Rubber block drive, with alu. ring</v>
      </c>
      <c r="AG246" s="4" t="str">
        <f t="shared" si="59"/>
        <v xml:space="preserve"> Mechanical/ Electrical</v>
      </c>
      <c r="AH246" s="4" t="str">
        <f>IF(Input!AK247=1,"Available","Not available")</f>
        <v>Not available</v>
      </c>
      <c r="AI246" s="4" t="str">
        <f>IF(Input!AL247="","",Input!AL247)</f>
        <v/>
      </c>
    </row>
    <row r="247" spans="1:35" x14ac:dyDescent="0.25">
      <c r="A247" s="4" t="str">
        <f>VLOOKUP(Input!A248, Variabelen!$A$2:$B$7,2,FALSE)</f>
        <v>MEDIUM/HEAVY DUTY GEARBOX</v>
      </c>
      <c r="B247" s="284" t="str">
        <f>Input!B248</f>
        <v>HCD1000</v>
      </c>
      <c r="C247" s="4" t="str">
        <f>IF(Input!C248="","",Input!C248)</f>
        <v/>
      </c>
      <c r="D247" s="297">
        <f>Input!F248</f>
        <v>3.4289999999999998</v>
      </c>
      <c r="E247" s="298" t="str">
        <f>Input!G248</f>
        <v>1,000</v>
      </c>
      <c r="F247" s="4">
        <f>Input!D248</f>
        <v>600</v>
      </c>
      <c r="G247" s="298">
        <f>Input!E248</f>
        <v>1900</v>
      </c>
      <c r="H247" s="298" t="str">
        <f t="shared" si="50"/>
        <v>600-1900</v>
      </c>
      <c r="I247" s="298">
        <f t="shared" si="51"/>
        <v>1800</v>
      </c>
      <c r="J247" s="298">
        <f t="shared" si="52"/>
        <v>1800</v>
      </c>
      <c r="K247" s="298">
        <f t="shared" si="53"/>
        <v>1900</v>
      </c>
      <c r="L247" s="290">
        <f t="shared" si="64"/>
        <v>900</v>
      </c>
      <c r="M247" s="290">
        <f t="shared" si="64"/>
        <v>1200</v>
      </c>
      <c r="N247" s="290">
        <f t="shared" si="64"/>
        <v>1500</v>
      </c>
      <c r="O247" s="290">
        <f t="shared" si="64"/>
        <v>1800</v>
      </c>
      <c r="P247" s="290" t="str">
        <f t="shared" si="64"/>
        <v/>
      </c>
      <c r="Q247" s="290" t="str">
        <f t="shared" si="64"/>
        <v/>
      </c>
      <c r="R247" s="298" t="str">
        <f>Input!I248</f>
        <v>1082x1280x1345</v>
      </c>
      <c r="S247" s="298" t="str">
        <f>Input!J248</f>
        <v>1900</v>
      </c>
      <c r="T247" s="298" t="str">
        <f>Input!K248</f>
        <v>450</v>
      </c>
      <c r="U247" s="298" t="str">
        <f>Input!L248</f>
        <v>140</v>
      </c>
      <c r="V247" s="4" t="str">
        <f>IF(Input!$M248=1,"Spec.","")&amp;IF(Input!$O248=1, "00","")&amp;IF(Input!$P248=1, "/0","")&amp;IF(Input!$Q248=1, "/1","")&amp;IF(Input!$R248=1, "/2","")&amp;IF(Input!$S248=1, "/3","")&amp;IF(Input!$T248=1, "/4","")&amp;IF(Input!$U248=1, "/5","")</f>
        <v>00/0</v>
      </c>
      <c r="W247" s="4" t="str">
        <f>IF(Input!$V248=1,"Spec.","")&amp;IF(Input!$W248=1, "/21","")&amp;IF(Input!$X248=1, "/18","")&amp;IF(Input!$Y248=1, "/16","")&amp;IF(Input!$Z248=1, "/14","")&amp;IF(Input!$AA248=1, "/11,5","")&amp;IF(Input!$AB248=1, "/10","")&amp;IF(Input!$AB248=1,"/7,5","")</f>
        <v>/21/18</v>
      </c>
      <c r="X247" s="291" t="str">
        <f t="shared" si="54"/>
        <v>000</v>
      </c>
      <c r="Y247" s="4" t="str">
        <f t="shared" si="55"/>
        <v>21/18</v>
      </c>
      <c r="Z247" s="4" t="str">
        <f>IF(Input!$M248=1,"Special match","")&amp;IF(Input!$N248=1, "/Without","")&amp;IF(Input!$O248=1, "/SAE-00","")&amp;IF(Input!$P248=1, "/SAE-0","")&amp;IF(Input!$Q248=1, "/SAE-1","")&amp;IF(Input!$R248=1, "/SAE-2","")&amp;IF(Input!$S248=1, "/SAE-3","")&amp;IF(Input!$T248=1, "/SAE-4","")&amp;IF(Input!$U248=1, "/SAE-5","")</f>
        <v>/Without/SAE-00/SAE-0</v>
      </c>
      <c r="AA247" s="4" t="str">
        <f>IF(Input!$V248=1,"Special match","")&amp;IF(Input!$W248=1, "/21 ","")&amp;IF(Input!$X248=1, "/18 ","")&amp;IF(Input!$Y248=1, "/16 ","")&amp;IF(Input!$Z248=1, "/14 ","")&amp;IF(Input!$AA248=1, "/11,5 ","")&amp;IF(Input!$AB248=1, "/10 ","")&amp;IF(Input!$AB248=1, "/7,5","")</f>
        <v xml:space="preserve">/21 /18 </v>
      </c>
      <c r="AB247" s="4" t="str">
        <f>IF(Input!$AD248=1,"Rubber wheel coupling","")&amp;IF(Input!$AE248=1, "/Rubber block drive, with alu. ring","")&amp;IF(Input!$AF248=1, "/(High) flexible coupling","")</f>
        <v>/Rubber block drive, with alu. ring</v>
      </c>
      <c r="AC247" s="4" t="str">
        <f>IF(Input!$AG248=1,"Mechanical-joint clutch","")&amp;IF(Input!$AH248=1, "/ Mechanical","")&amp;IF(Input!$AI248=1, "/ Electrical","")&amp;IF(Input!$AJ248=1, "/ Pneumatical","")</f>
        <v>/ Mechanical/ Electrical</v>
      </c>
      <c r="AD247" s="291" t="str">
        <f t="shared" si="56"/>
        <v>Without/SAE-00/SAE-0</v>
      </c>
      <c r="AE247" s="4" t="str">
        <f t="shared" si="57"/>
        <v>21 /18  inch</v>
      </c>
      <c r="AF247" s="4" t="str">
        <f t="shared" si="58"/>
        <v>Rubber block drive, with alu. ring</v>
      </c>
      <c r="AG247" s="4" t="str">
        <f t="shared" si="59"/>
        <v xml:space="preserve"> Mechanical/ Electrical</v>
      </c>
      <c r="AH247" s="4" t="str">
        <f>IF(Input!AK248=1,"Available","Not available")</f>
        <v>Not available</v>
      </c>
      <c r="AI247" s="4" t="str">
        <f>IF(Input!AL248="","",Input!AL248)</f>
        <v/>
      </c>
    </row>
    <row r="248" spans="1:35" x14ac:dyDescent="0.25">
      <c r="A248" s="4" t="str">
        <f>VLOOKUP(Input!A249, Variabelen!$A$2:$B$7,2,FALSE)</f>
        <v>MEDIUM/HEAVY DUTY GEARBOX</v>
      </c>
      <c r="B248" s="284" t="str">
        <f>Input!B249</f>
        <v>HCD1000</v>
      </c>
      <c r="C248" s="4" t="str">
        <f>IF(Input!C249="","",Input!C249)</f>
        <v/>
      </c>
      <c r="D248" s="297">
        <f>Input!F249</f>
        <v>3.96</v>
      </c>
      <c r="E248" s="298" t="str">
        <f>Input!G249</f>
        <v>1,000</v>
      </c>
      <c r="F248" s="4">
        <f>Input!D249</f>
        <v>600</v>
      </c>
      <c r="G248" s="298">
        <f>Input!E249</f>
        <v>1900</v>
      </c>
      <c r="H248" s="298" t="str">
        <f t="shared" si="50"/>
        <v>600-1900</v>
      </c>
      <c r="I248" s="298">
        <f t="shared" si="51"/>
        <v>1800</v>
      </c>
      <c r="J248" s="298">
        <f t="shared" si="52"/>
        <v>1800</v>
      </c>
      <c r="K248" s="298">
        <f t="shared" si="53"/>
        <v>1900</v>
      </c>
      <c r="L248" s="290">
        <f t="shared" si="64"/>
        <v>900</v>
      </c>
      <c r="M248" s="290">
        <f t="shared" si="64"/>
        <v>1200</v>
      </c>
      <c r="N248" s="290">
        <f t="shared" si="64"/>
        <v>1500</v>
      </c>
      <c r="O248" s="290">
        <f t="shared" si="64"/>
        <v>1800</v>
      </c>
      <c r="P248" s="290" t="str">
        <f t="shared" si="64"/>
        <v/>
      </c>
      <c r="Q248" s="290" t="str">
        <f t="shared" si="64"/>
        <v/>
      </c>
      <c r="R248" s="298" t="str">
        <f>Input!I249</f>
        <v>1082x1280x1345</v>
      </c>
      <c r="S248" s="298" t="str">
        <f>Input!J249</f>
        <v>1900</v>
      </c>
      <c r="T248" s="298" t="str">
        <f>Input!K249</f>
        <v>450</v>
      </c>
      <c r="U248" s="298" t="str">
        <f>Input!L249</f>
        <v>140</v>
      </c>
      <c r="V248" s="4" t="str">
        <f>IF(Input!$M249=1,"Spec.","")&amp;IF(Input!$O249=1, "00","")&amp;IF(Input!$P249=1, "/0","")&amp;IF(Input!$Q249=1, "/1","")&amp;IF(Input!$R249=1, "/2","")&amp;IF(Input!$S249=1, "/3","")&amp;IF(Input!$T249=1, "/4","")&amp;IF(Input!$U249=1, "/5","")</f>
        <v>00/0</v>
      </c>
      <c r="W248" s="4" t="str">
        <f>IF(Input!$V249=1,"Spec.","")&amp;IF(Input!$W249=1, "/21","")&amp;IF(Input!$X249=1, "/18","")&amp;IF(Input!$Y249=1, "/16","")&amp;IF(Input!$Z249=1, "/14","")&amp;IF(Input!$AA249=1, "/11,5","")&amp;IF(Input!$AB249=1, "/10","")&amp;IF(Input!$AB249=1,"/7,5","")</f>
        <v>/21/18</v>
      </c>
      <c r="X248" s="291" t="str">
        <f t="shared" si="54"/>
        <v>000</v>
      </c>
      <c r="Y248" s="4" t="str">
        <f t="shared" si="55"/>
        <v>21/18</v>
      </c>
      <c r="Z248" s="4" t="str">
        <f>IF(Input!$M249=1,"Special match","")&amp;IF(Input!$N249=1, "/Without","")&amp;IF(Input!$O249=1, "/SAE-00","")&amp;IF(Input!$P249=1, "/SAE-0","")&amp;IF(Input!$Q249=1, "/SAE-1","")&amp;IF(Input!$R249=1, "/SAE-2","")&amp;IF(Input!$S249=1, "/SAE-3","")&amp;IF(Input!$T249=1, "/SAE-4","")&amp;IF(Input!$U249=1, "/SAE-5","")</f>
        <v>/Without/SAE-00/SAE-0</v>
      </c>
      <c r="AA248" s="4" t="str">
        <f>IF(Input!$V249=1,"Special match","")&amp;IF(Input!$W249=1, "/21 ","")&amp;IF(Input!$X249=1, "/18 ","")&amp;IF(Input!$Y249=1, "/16 ","")&amp;IF(Input!$Z249=1, "/14 ","")&amp;IF(Input!$AA249=1, "/11,5 ","")&amp;IF(Input!$AB249=1, "/10 ","")&amp;IF(Input!$AB249=1, "/7,5","")</f>
        <v xml:space="preserve">/21 /18 </v>
      </c>
      <c r="AB248" s="4" t="str">
        <f>IF(Input!$AD249=1,"Rubber wheel coupling","")&amp;IF(Input!$AE249=1, "/Rubber block drive, with alu. ring","")&amp;IF(Input!$AF249=1, "/(High) flexible coupling","")</f>
        <v>/Rubber block drive, with alu. ring</v>
      </c>
      <c r="AC248" s="4" t="str">
        <f>IF(Input!$AG249=1,"Mechanical-joint clutch","")&amp;IF(Input!$AH249=1, "/ Mechanical","")&amp;IF(Input!$AI249=1, "/ Electrical","")&amp;IF(Input!$AJ249=1, "/ Pneumatical","")</f>
        <v>/ Mechanical/ Electrical</v>
      </c>
      <c r="AD248" s="291" t="str">
        <f t="shared" si="56"/>
        <v>Without/SAE-00/SAE-0</v>
      </c>
      <c r="AE248" s="4" t="str">
        <f t="shared" si="57"/>
        <v>21 /18  inch</v>
      </c>
      <c r="AF248" s="4" t="str">
        <f t="shared" si="58"/>
        <v>Rubber block drive, with alu. ring</v>
      </c>
      <c r="AG248" s="4" t="str">
        <f t="shared" si="59"/>
        <v xml:space="preserve"> Mechanical/ Electrical</v>
      </c>
      <c r="AH248" s="4" t="str">
        <f>IF(Input!AK249=1,"Available","Not available")</f>
        <v>Not available</v>
      </c>
      <c r="AI248" s="4" t="str">
        <f>IF(Input!AL249="","",Input!AL249)</f>
        <v/>
      </c>
    </row>
    <row r="249" spans="1:35" x14ac:dyDescent="0.25">
      <c r="A249" s="4" t="str">
        <f>VLOOKUP(Input!A250, Variabelen!$A$2:$B$7,2,FALSE)</f>
        <v>MEDIUM/HEAVY DUTY GEARBOX</v>
      </c>
      <c r="B249" s="284" t="str">
        <f>Input!B250</f>
        <v>HCD1000</v>
      </c>
      <c r="C249" s="4" t="str">
        <f>IF(Input!C250="","",Input!C250)</f>
        <v/>
      </c>
      <c r="D249" s="297">
        <f>Input!F250</f>
        <v>4.391</v>
      </c>
      <c r="E249" s="298" t="str">
        <f>Input!G250</f>
        <v>1,000</v>
      </c>
      <c r="F249" s="4">
        <f>Input!D250</f>
        <v>600</v>
      </c>
      <c r="G249" s="298">
        <f>Input!E250</f>
        <v>1900</v>
      </c>
      <c r="H249" s="298" t="str">
        <f t="shared" si="50"/>
        <v>600-1900</v>
      </c>
      <c r="I249" s="298">
        <f t="shared" si="51"/>
        <v>1800</v>
      </c>
      <c r="J249" s="298">
        <f t="shared" si="52"/>
        <v>1800</v>
      </c>
      <c r="K249" s="298">
        <f t="shared" si="53"/>
        <v>1900</v>
      </c>
      <c r="L249" s="290">
        <f t="shared" si="64"/>
        <v>900</v>
      </c>
      <c r="M249" s="290">
        <f t="shared" si="64"/>
        <v>1200</v>
      </c>
      <c r="N249" s="290">
        <f t="shared" si="64"/>
        <v>1500</v>
      </c>
      <c r="O249" s="290">
        <f t="shared" si="64"/>
        <v>1800</v>
      </c>
      <c r="P249" s="290" t="str">
        <f t="shared" si="64"/>
        <v/>
      </c>
      <c r="Q249" s="290" t="str">
        <f t="shared" si="64"/>
        <v/>
      </c>
      <c r="R249" s="298" t="str">
        <f>Input!I250</f>
        <v>1082x1280x1345</v>
      </c>
      <c r="S249" s="298" t="str">
        <f>Input!J250</f>
        <v>1900</v>
      </c>
      <c r="T249" s="298" t="str">
        <f>Input!K250</f>
        <v>450</v>
      </c>
      <c r="U249" s="298" t="str">
        <f>Input!L250</f>
        <v>140</v>
      </c>
      <c r="V249" s="4" t="str">
        <f>IF(Input!$M250=1,"Spec.","")&amp;IF(Input!$O250=1, "00","")&amp;IF(Input!$P250=1, "/0","")&amp;IF(Input!$Q250=1, "/1","")&amp;IF(Input!$R250=1, "/2","")&amp;IF(Input!$S250=1, "/3","")&amp;IF(Input!$T250=1, "/4","")&amp;IF(Input!$U250=1, "/5","")</f>
        <v>00/0</v>
      </c>
      <c r="W249" s="4" t="str">
        <f>IF(Input!$V250=1,"Spec.","")&amp;IF(Input!$W250=1, "/21","")&amp;IF(Input!$X250=1, "/18","")&amp;IF(Input!$Y250=1, "/16","")&amp;IF(Input!$Z250=1, "/14","")&amp;IF(Input!$AA250=1, "/11,5","")&amp;IF(Input!$AB250=1, "/10","")&amp;IF(Input!$AB250=1,"/7,5","")</f>
        <v>/21/18</v>
      </c>
      <c r="X249" s="291" t="str">
        <f t="shared" si="54"/>
        <v>000</v>
      </c>
      <c r="Y249" s="4" t="str">
        <f t="shared" si="55"/>
        <v>21/18</v>
      </c>
      <c r="Z249" s="4" t="str">
        <f>IF(Input!$M250=1,"Special match","")&amp;IF(Input!$N250=1, "/Without","")&amp;IF(Input!$O250=1, "/SAE-00","")&amp;IF(Input!$P250=1, "/SAE-0","")&amp;IF(Input!$Q250=1, "/SAE-1","")&amp;IF(Input!$R250=1, "/SAE-2","")&amp;IF(Input!$S250=1, "/SAE-3","")&amp;IF(Input!$T250=1, "/SAE-4","")&amp;IF(Input!$U250=1, "/SAE-5","")</f>
        <v>/Without/SAE-00/SAE-0</v>
      </c>
      <c r="AA249" s="4" t="str">
        <f>IF(Input!$V250=1,"Special match","")&amp;IF(Input!$W250=1, "/21 ","")&amp;IF(Input!$X250=1, "/18 ","")&amp;IF(Input!$Y250=1, "/16 ","")&amp;IF(Input!$Z250=1, "/14 ","")&amp;IF(Input!$AA250=1, "/11,5 ","")&amp;IF(Input!$AB250=1, "/10 ","")&amp;IF(Input!$AB250=1, "/7,5","")</f>
        <v xml:space="preserve">/21 /18 </v>
      </c>
      <c r="AB249" s="4" t="str">
        <f>IF(Input!$AD250=1,"Rubber wheel coupling","")&amp;IF(Input!$AE250=1, "/Rubber block drive, with alu. ring","")&amp;IF(Input!$AF250=1, "/(High) flexible coupling","")</f>
        <v>/Rubber block drive, with alu. ring</v>
      </c>
      <c r="AC249" s="4" t="str">
        <f>IF(Input!$AG250=1,"Mechanical-joint clutch","")&amp;IF(Input!$AH250=1, "/ Mechanical","")&amp;IF(Input!$AI250=1, "/ Electrical","")&amp;IF(Input!$AJ250=1, "/ Pneumatical","")</f>
        <v>/ Mechanical/ Electrical</v>
      </c>
      <c r="AD249" s="291" t="str">
        <f t="shared" si="56"/>
        <v>Without/SAE-00/SAE-0</v>
      </c>
      <c r="AE249" s="4" t="str">
        <f t="shared" si="57"/>
        <v>21 /18  inch</v>
      </c>
      <c r="AF249" s="4" t="str">
        <f t="shared" si="58"/>
        <v>Rubber block drive, with alu. ring</v>
      </c>
      <c r="AG249" s="4" t="str">
        <f t="shared" si="59"/>
        <v xml:space="preserve"> Mechanical/ Electrical</v>
      </c>
      <c r="AH249" s="4" t="str">
        <f>IF(Input!AK250=1,"Available","Not available")</f>
        <v>Not available</v>
      </c>
      <c r="AI249" s="4" t="str">
        <f>IF(Input!AL250="","",Input!AL250)</f>
        <v/>
      </c>
    </row>
    <row r="250" spans="1:35" x14ac:dyDescent="0.25">
      <c r="A250" s="4" t="str">
        <f>VLOOKUP(Input!A251, Variabelen!$A$2:$B$7,2,FALSE)</f>
        <v>MEDIUM/HEAVY DUTY GEARBOX</v>
      </c>
      <c r="B250" s="284" t="str">
        <f>Input!B251</f>
        <v>HCD1000</v>
      </c>
      <c r="C250" s="4" t="str">
        <f>IF(Input!C251="","",Input!C251)</f>
        <v/>
      </c>
      <c r="D250" s="297">
        <f>Input!F251</f>
        <v>4.45</v>
      </c>
      <c r="E250" s="298" t="str">
        <f>Input!G251</f>
        <v>1,000</v>
      </c>
      <c r="F250" s="4">
        <f>Input!D251</f>
        <v>600</v>
      </c>
      <c r="G250" s="298">
        <f>Input!E251</f>
        <v>1900</v>
      </c>
      <c r="H250" s="298" t="str">
        <f t="shared" si="50"/>
        <v>600-1900</v>
      </c>
      <c r="I250" s="298">
        <f t="shared" si="51"/>
        <v>1800</v>
      </c>
      <c r="J250" s="298">
        <f t="shared" si="52"/>
        <v>1800</v>
      </c>
      <c r="K250" s="298">
        <f t="shared" si="53"/>
        <v>1900</v>
      </c>
      <c r="L250" s="290">
        <f t="shared" si="64"/>
        <v>900</v>
      </c>
      <c r="M250" s="290">
        <f t="shared" si="64"/>
        <v>1200</v>
      </c>
      <c r="N250" s="290">
        <f t="shared" si="64"/>
        <v>1500</v>
      </c>
      <c r="O250" s="290">
        <f t="shared" si="64"/>
        <v>1800</v>
      </c>
      <c r="P250" s="290" t="str">
        <f t="shared" si="64"/>
        <v/>
      </c>
      <c r="Q250" s="290" t="str">
        <f t="shared" si="64"/>
        <v/>
      </c>
      <c r="R250" s="298" t="str">
        <f>Input!I251</f>
        <v>1082x1280x1345</v>
      </c>
      <c r="S250" s="298" t="str">
        <f>Input!J251</f>
        <v>1900</v>
      </c>
      <c r="T250" s="298" t="str">
        <f>Input!K251</f>
        <v>450</v>
      </c>
      <c r="U250" s="298" t="str">
        <f>Input!L251</f>
        <v>140</v>
      </c>
      <c r="V250" s="4" t="str">
        <f>IF(Input!$M251=1,"Spec.","")&amp;IF(Input!$O251=1, "00","")&amp;IF(Input!$P251=1, "/0","")&amp;IF(Input!$Q251=1, "/1","")&amp;IF(Input!$R251=1, "/2","")&amp;IF(Input!$S251=1, "/3","")&amp;IF(Input!$T251=1, "/4","")&amp;IF(Input!$U251=1, "/5","")</f>
        <v>00/0</v>
      </c>
      <c r="W250" s="4" t="str">
        <f>IF(Input!$V251=1,"Spec.","")&amp;IF(Input!$W251=1, "/21","")&amp;IF(Input!$X251=1, "/18","")&amp;IF(Input!$Y251=1, "/16","")&amp;IF(Input!$Z251=1, "/14","")&amp;IF(Input!$AA251=1, "/11,5","")&amp;IF(Input!$AB251=1, "/10","")&amp;IF(Input!$AB251=1,"/7,5","")</f>
        <v>/21/18</v>
      </c>
      <c r="X250" s="291" t="str">
        <f t="shared" si="54"/>
        <v>000</v>
      </c>
      <c r="Y250" s="4" t="str">
        <f t="shared" si="55"/>
        <v>21/18</v>
      </c>
      <c r="Z250" s="4" t="str">
        <f>IF(Input!$M251=1,"Special match","")&amp;IF(Input!$N251=1, "/Without","")&amp;IF(Input!$O251=1, "/SAE-00","")&amp;IF(Input!$P251=1, "/SAE-0","")&amp;IF(Input!$Q251=1, "/SAE-1","")&amp;IF(Input!$R251=1, "/SAE-2","")&amp;IF(Input!$S251=1, "/SAE-3","")&amp;IF(Input!$T251=1, "/SAE-4","")&amp;IF(Input!$U251=1, "/SAE-5","")</f>
        <v>/Without/SAE-00/SAE-0</v>
      </c>
      <c r="AA250" s="4" t="str">
        <f>IF(Input!$V251=1,"Special match","")&amp;IF(Input!$W251=1, "/21 ","")&amp;IF(Input!$X251=1, "/18 ","")&amp;IF(Input!$Y251=1, "/16 ","")&amp;IF(Input!$Z251=1, "/14 ","")&amp;IF(Input!$AA251=1, "/11,5 ","")&amp;IF(Input!$AB251=1, "/10 ","")&amp;IF(Input!$AB251=1, "/7,5","")</f>
        <v xml:space="preserve">/21 /18 </v>
      </c>
      <c r="AB250" s="4" t="str">
        <f>IF(Input!$AD251=1,"Rubber wheel coupling","")&amp;IF(Input!$AE251=1, "/Rubber block drive, with alu. ring","")&amp;IF(Input!$AF251=1, "/(High) flexible coupling","")</f>
        <v>/Rubber block drive, with alu. ring</v>
      </c>
      <c r="AC250" s="4" t="str">
        <f>IF(Input!$AG251=1,"Mechanical-joint clutch","")&amp;IF(Input!$AH251=1, "/ Mechanical","")&amp;IF(Input!$AI251=1, "/ Electrical","")&amp;IF(Input!$AJ251=1, "/ Pneumatical","")</f>
        <v>/ Mechanical/ Electrical</v>
      </c>
      <c r="AD250" s="291" t="str">
        <f t="shared" si="56"/>
        <v>Without/SAE-00/SAE-0</v>
      </c>
      <c r="AE250" s="4" t="str">
        <f t="shared" si="57"/>
        <v>21 /18  inch</v>
      </c>
      <c r="AF250" s="4" t="str">
        <f t="shared" si="58"/>
        <v>Rubber block drive, with alu. ring</v>
      </c>
      <c r="AG250" s="4" t="str">
        <f t="shared" si="59"/>
        <v xml:space="preserve"> Mechanical/ Electrical</v>
      </c>
      <c r="AH250" s="4" t="str">
        <f>IF(Input!AK251=1,"Available","Not available")</f>
        <v>Not available</v>
      </c>
      <c r="AI250" s="4" t="str">
        <f>IF(Input!AL251="","",Input!AL251)</f>
        <v/>
      </c>
    </row>
    <row r="251" spans="1:35" x14ac:dyDescent="0.25">
      <c r="A251" s="4" t="str">
        <f>VLOOKUP(Input!A252, Variabelen!$A$2:$B$7,2,FALSE)</f>
        <v>MEDIUM/HEAVY DUTY GEARBOX</v>
      </c>
      <c r="B251" s="284" t="str">
        <f>Input!B252</f>
        <v>HCD1000</v>
      </c>
      <c r="C251" s="4" t="str">
        <f>IF(Input!C252="","",Input!C252)</f>
        <v/>
      </c>
      <c r="D251" s="297">
        <f>Input!F252</f>
        <v>4.9050000000000002</v>
      </c>
      <c r="E251" s="298" t="str">
        <f>Input!G252</f>
        <v>1,000</v>
      </c>
      <c r="F251" s="4">
        <f>Input!D252</f>
        <v>600</v>
      </c>
      <c r="G251" s="298">
        <f>Input!E252</f>
        <v>1900</v>
      </c>
      <c r="H251" s="298" t="str">
        <f t="shared" si="50"/>
        <v>600-1900</v>
      </c>
      <c r="I251" s="298">
        <f t="shared" si="51"/>
        <v>1800</v>
      </c>
      <c r="J251" s="298">
        <f t="shared" si="52"/>
        <v>1800</v>
      </c>
      <c r="K251" s="298">
        <f t="shared" si="53"/>
        <v>1900</v>
      </c>
      <c r="L251" s="290">
        <f t="shared" si="64"/>
        <v>900</v>
      </c>
      <c r="M251" s="290">
        <f t="shared" si="64"/>
        <v>1200</v>
      </c>
      <c r="N251" s="290">
        <f t="shared" si="64"/>
        <v>1500</v>
      </c>
      <c r="O251" s="290">
        <f t="shared" si="64"/>
        <v>1800</v>
      </c>
      <c r="P251" s="290" t="str">
        <f t="shared" si="64"/>
        <v/>
      </c>
      <c r="Q251" s="290" t="str">
        <f t="shared" si="64"/>
        <v/>
      </c>
      <c r="R251" s="298" t="str">
        <f>Input!I252</f>
        <v>1082x1280x1345</v>
      </c>
      <c r="S251" s="298" t="str">
        <f>Input!J252</f>
        <v>1900</v>
      </c>
      <c r="T251" s="298" t="str">
        <f>Input!K252</f>
        <v>450</v>
      </c>
      <c r="U251" s="298" t="str">
        <f>Input!L252</f>
        <v>140</v>
      </c>
      <c r="V251" s="4" t="str">
        <f>IF(Input!$M252=1,"Spec.","")&amp;IF(Input!$O252=1, "00","")&amp;IF(Input!$P252=1, "/0","")&amp;IF(Input!$Q252=1, "/1","")&amp;IF(Input!$R252=1, "/2","")&amp;IF(Input!$S252=1, "/3","")&amp;IF(Input!$T252=1, "/4","")&amp;IF(Input!$U252=1, "/5","")</f>
        <v>00/0</v>
      </c>
      <c r="W251" s="4" t="str">
        <f>IF(Input!$V252=1,"Spec.","")&amp;IF(Input!$W252=1, "/21","")&amp;IF(Input!$X252=1, "/18","")&amp;IF(Input!$Y252=1, "/16","")&amp;IF(Input!$Z252=1, "/14","")&amp;IF(Input!$AA252=1, "/11,5","")&amp;IF(Input!$AB252=1, "/10","")&amp;IF(Input!$AB252=1,"/7,5","")</f>
        <v>/21/18</v>
      </c>
      <c r="X251" s="291" t="str">
        <f t="shared" si="54"/>
        <v>000</v>
      </c>
      <c r="Y251" s="4" t="str">
        <f t="shared" si="55"/>
        <v>21/18</v>
      </c>
      <c r="Z251" s="4" t="str">
        <f>IF(Input!$M252=1,"Special match","")&amp;IF(Input!$N252=1, "/Without","")&amp;IF(Input!$O252=1, "/SAE-00","")&amp;IF(Input!$P252=1, "/SAE-0","")&amp;IF(Input!$Q252=1, "/SAE-1","")&amp;IF(Input!$R252=1, "/SAE-2","")&amp;IF(Input!$S252=1, "/SAE-3","")&amp;IF(Input!$T252=1, "/SAE-4","")&amp;IF(Input!$U252=1, "/SAE-5","")</f>
        <v>/Without/SAE-00/SAE-0</v>
      </c>
      <c r="AA251" s="4" t="str">
        <f>IF(Input!$V252=1,"Special match","")&amp;IF(Input!$W252=1, "/21 ","")&amp;IF(Input!$X252=1, "/18 ","")&amp;IF(Input!$Y252=1, "/16 ","")&amp;IF(Input!$Z252=1, "/14 ","")&amp;IF(Input!$AA252=1, "/11,5 ","")&amp;IF(Input!$AB252=1, "/10 ","")&amp;IF(Input!$AB252=1, "/7,5","")</f>
        <v xml:space="preserve">/21 /18 </v>
      </c>
      <c r="AB251" s="4" t="str">
        <f>IF(Input!$AD252=1,"Rubber wheel coupling","")&amp;IF(Input!$AE252=1, "/Rubber block drive, with alu. ring","")&amp;IF(Input!$AF252=1, "/(High) flexible coupling","")</f>
        <v>/Rubber block drive, with alu. ring</v>
      </c>
      <c r="AC251" s="4" t="str">
        <f>IF(Input!$AG252=1,"Mechanical-joint clutch","")&amp;IF(Input!$AH252=1, "/ Mechanical","")&amp;IF(Input!$AI252=1, "/ Electrical","")&amp;IF(Input!$AJ252=1, "/ Pneumatical","")</f>
        <v>/ Mechanical/ Electrical</v>
      </c>
      <c r="AD251" s="291" t="str">
        <f t="shared" si="56"/>
        <v>Without/SAE-00/SAE-0</v>
      </c>
      <c r="AE251" s="4" t="str">
        <f t="shared" si="57"/>
        <v>21 /18  inch</v>
      </c>
      <c r="AF251" s="4" t="str">
        <f t="shared" si="58"/>
        <v>Rubber block drive, with alu. ring</v>
      </c>
      <c r="AG251" s="4" t="str">
        <f t="shared" si="59"/>
        <v xml:space="preserve"> Mechanical/ Electrical</v>
      </c>
      <c r="AH251" s="4" t="str">
        <f>IF(Input!AK252=1,"Available","Not available")</f>
        <v>Not available</v>
      </c>
      <c r="AI251" s="4" t="str">
        <f>IF(Input!AL252="","",Input!AL252)</f>
        <v/>
      </c>
    </row>
    <row r="252" spans="1:35" x14ac:dyDescent="0.25">
      <c r="A252" s="4" t="str">
        <f>VLOOKUP(Input!A253, Variabelen!$A$2:$B$7,2,FALSE)</f>
        <v>MEDIUM/HEAVY DUTY GEARBOX</v>
      </c>
      <c r="B252" s="284" t="str">
        <f>Input!B253</f>
        <v>HCD1000</v>
      </c>
      <c r="C252" s="4" t="str">
        <f>IF(Input!C253="","",Input!C253)</f>
        <v/>
      </c>
      <c r="D252" s="297">
        <f>Input!F253</f>
        <v>5.0599999999999996</v>
      </c>
      <c r="E252" s="298" t="str">
        <f>Input!G253</f>
        <v>1,000</v>
      </c>
      <c r="F252" s="4">
        <f>Input!D253</f>
        <v>600</v>
      </c>
      <c r="G252" s="298">
        <f>Input!E253</f>
        <v>1900</v>
      </c>
      <c r="H252" s="298" t="str">
        <f t="shared" si="50"/>
        <v>600-1900</v>
      </c>
      <c r="I252" s="298">
        <f t="shared" si="51"/>
        <v>1800</v>
      </c>
      <c r="J252" s="298">
        <f t="shared" si="52"/>
        <v>1800</v>
      </c>
      <c r="K252" s="298">
        <f t="shared" si="53"/>
        <v>1900</v>
      </c>
      <c r="L252" s="290">
        <f t="shared" ref="L252:Q261" si="65">IF(AND(L$1&gt;=$F252,L$1&lt;=$G252),L$1*$E252,"")</f>
        <v>900</v>
      </c>
      <c r="M252" s="290">
        <f t="shared" si="65"/>
        <v>1200</v>
      </c>
      <c r="N252" s="290">
        <f t="shared" si="65"/>
        <v>1500</v>
      </c>
      <c r="O252" s="290">
        <f t="shared" si="65"/>
        <v>1800</v>
      </c>
      <c r="P252" s="290" t="str">
        <f t="shared" si="65"/>
        <v/>
      </c>
      <c r="Q252" s="290" t="str">
        <f t="shared" si="65"/>
        <v/>
      </c>
      <c r="R252" s="298" t="str">
        <f>Input!I253</f>
        <v>1082x1280x1345</v>
      </c>
      <c r="S252" s="298" t="str">
        <f>Input!J253</f>
        <v>1900</v>
      </c>
      <c r="T252" s="298" t="str">
        <f>Input!K253</f>
        <v>450</v>
      </c>
      <c r="U252" s="298" t="str">
        <f>Input!L253</f>
        <v>140</v>
      </c>
      <c r="V252" s="4" t="str">
        <f>IF(Input!$M253=1,"Spec.","")&amp;IF(Input!$O253=1, "00","")&amp;IF(Input!$P253=1, "/0","")&amp;IF(Input!$Q253=1, "/1","")&amp;IF(Input!$R253=1, "/2","")&amp;IF(Input!$S253=1, "/3","")&amp;IF(Input!$T253=1, "/4","")&amp;IF(Input!$U253=1, "/5","")</f>
        <v>00/0</v>
      </c>
      <c r="W252" s="4" t="str">
        <f>IF(Input!$V253=1,"Spec.","")&amp;IF(Input!$W253=1, "/21","")&amp;IF(Input!$X253=1, "/18","")&amp;IF(Input!$Y253=1, "/16","")&amp;IF(Input!$Z253=1, "/14","")&amp;IF(Input!$AA253=1, "/11,5","")&amp;IF(Input!$AB253=1, "/10","")&amp;IF(Input!$AB253=1,"/7,5","")</f>
        <v>/21/18</v>
      </c>
      <c r="X252" s="291" t="str">
        <f t="shared" si="54"/>
        <v>000</v>
      </c>
      <c r="Y252" s="4" t="str">
        <f t="shared" si="55"/>
        <v>21/18</v>
      </c>
      <c r="Z252" s="4" t="str">
        <f>IF(Input!$M253=1,"Special match","")&amp;IF(Input!$N253=1, "/Without","")&amp;IF(Input!$O253=1, "/SAE-00","")&amp;IF(Input!$P253=1, "/SAE-0","")&amp;IF(Input!$Q253=1, "/SAE-1","")&amp;IF(Input!$R253=1, "/SAE-2","")&amp;IF(Input!$S253=1, "/SAE-3","")&amp;IF(Input!$T253=1, "/SAE-4","")&amp;IF(Input!$U253=1, "/SAE-5","")</f>
        <v>/Without/SAE-00/SAE-0</v>
      </c>
      <c r="AA252" s="4" t="str">
        <f>IF(Input!$V253=1,"Special match","")&amp;IF(Input!$W253=1, "/21 ","")&amp;IF(Input!$X253=1, "/18 ","")&amp;IF(Input!$Y253=1, "/16 ","")&amp;IF(Input!$Z253=1, "/14 ","")&amp;IF(Input!$AA253=1, "/11,5 ","")&amp;IF(Input!$AB253=1, "/10 ","")&amp;IF(Input!$AB253=1, "/7,5","")</f>
        <v xml:space="preserve">/21 /18 </v>
      </c>
      <c r="AB252" s="4" t="str">
        <f>IF(Input!$AD253=1,"Rubber wheel coupling","")&amp;IF(Input!$AE253=1, "/Rubber block drive, with alu. ring","")&amp;IF(Input!$AF253=1, "/(High) flexible coupling","")</f>
        <v>/Rubber block drive, with alu. ring</v>
      </c>
      <c r="AC252" s="4" t="str">
        <f>IF(Input!$AG253=1,"Mechanical-joint clutch","")&amp;IF(Input!$AH253=1, "/ Mechanical","")&amp;IF(Input!$AI253=1, "/ Electrical","")&amp;IF(Input!$AJ253=1, "/ Pneumatical","")</f>
        <v>/ Mechanical/ Electrical</v>
      </c>
      <c r="AD252" s="291" t="str">
        <f t="shared" si="56"/>
        <v>Without/SAE-00/SAE-0</v>
      </c>
      <c r="AE252" s="4" t="str">
        <f t="shared" si="57"/>
        <v>21 /18  inch</v>
      </c>
      <c r="AF252" s="4" t="str">
        <f t="shared" si="58"/>
        <v>Rubber block drive, with alu. ring</v>
      </c>
      <c r="AG252" s="4" t="str">
        <f t="shared" si="59"/>
        <v xml:space="preserve"> Mechanical/ Electrical</v>
      </c>
      <c r="AH252" s="4" t="str">
        <f>IF(Input!AK253=1,"Available","Not available")</f>
        <v>Not available</v>
      </c>
      <c r="AI252" s="4" t="str">
        <f>IF(Input!AL253="","",Input!AL253)</f>
        <v/>
      </c>
    </row>
    <row r="253" spans="1:35" x14ac:dyDescent="0.25">
      <c r="A253" s="4" t="str">
        <f>VLOOKUP(Input!A254, Variabelen!$A$2:$B$7,2,FALSE)</f>
        <v>MEDIUM/HEAVY DUTY GEARBOX</v>
      </c>
      <c r="B253" s="284" t="str">
        <f>Input!B254</f>
        <v>HCD1000</v>
      </c>
      <c r="C253" s="4" t="str">
        <f>IF(Input!C254="","",Input!C254)</f>
        <v/>
      </c>
      <c r="D253" s="297">
        <f>Input!F254</f>
        <v>5.4740000000000002</v>
      </c>
      <c r="E253" s="298" t="str">
        <f>Input!G254</f>
        <v>0,925</v>
      </c>
      <c r="F253" s="4">
        <f>Input!D254</f>
        <v>600</v>
      </c>
      <c r="G253" s="298">
        <f>Input!E254</f>
        <v>1900</v>
      </c>
      <c r="H253" s="298" t="str">
        <f t="shared" si="50"/>
        <v>600-1900</v>
      </c>
      <c r="I253" s="298">
        <f t="shared" si="51"/>
        <v>1800</v>
      </c>
      <c r="J253" s="298">
        <f t="shared" si="52"/>
        <v>1665</v>
      </c>
      <c r="K253" s="298">
        <f t="shared" si="53"/>
        <v>1757.5</v>
      </c>
      <c r="L253" s="290">
        <f t="shared" si="65"/>
        <v>832.5</v>
      </c>
      <c r="M253" s="290">
        <f t="shared" si="65"/>
        <v>1110</v>
      </c>
      <c r="N253" s="290">
        <f t="shared" si="65"/>
        <v>1387.5</v>
      </c>
      <c r="O253" s="290">
        <f t="shared" si="65"/>
        <v>1665</v>
      </c>
      <c r="P253" s="290" t="str">
        <f t="shared" si="65"/>
        <v/>
      </c>
      <c r="Q253" s="290" t="str">
        <f t="shared" si="65"/>
        <v/>
      </c>
      <c r="R253" s="298" t="str">
        <f>Input!I254</f>
        <v>1082x1280x1345</v>
      </c>
      <c r="S253" s="298" t="str">
        <f>Input!J254</f>
        <v>1900</v>
      </c>
      <c r="T253" s="298" t="str">
        <f>Input!K254</f>
        <v>450</v>
      </c>
      <c r="U253" s="298" t="str">
        <f>Input!L254</f>
        <v>140</v>
      </c>
      <c r="V253" s="4" t="str">
        <f>IF(Input!$M254=1,"Spec.","")&amp;IF(Input!$O254=1, "00","")&amp;IF(Input!$P254=1, "/0","")&amp;IF(Input!$Q254=1, "/1","")&amp;IF(Input!$R254=1, "/2","")&amp;IF(Input!$S254=1, "/3","")&amp;IF(Input!$T254=1, "/4","")&amp;IF(Input!$U254=1, "/5","")</f>
        <v>00/0</v>
      </c>
      <c r="W253" s="4" t="str">
        <f>IF(Input!$V254=1,"Spec.","")&amp;IF(Input!$W254=1, "/21","")&amp;IF(Input!$X254=1, "/18","")&amp;IF(Input!$Y254=1, "/16","")&amp;IF(Input!$Z254=1, "/14","")&amp;IF(Input!$AA254=1, "/11,5","")&amp;IF(Input!$AB254=1, "/10","")&amp;IF(Input!$AB254=1,"/7,5","")</f>
        <v>/21/18</v>
      </c>
      <c r="X253" s="291" t="str">
        <f t="shared" si="54"/>
        <v>000</v>
      </c>
      <c r="Y253" s="4" t="str">
        <f t="shared" si="55"/>
        <v>21/18</v>
      </c>
      <c r="Z253" s="4" t="str">
        <f>IF(Input!$M254=1,"Special match","")&amp;IF(Input!$N254=1, "/Without","")&amp;IF(Input!$O254=1, "/SAE-00","")&amp;IF(Input!$P254=1, "/SAE-0","")&amp;IF(Input!$Q254=1, "/SAE-1","")&amp;IF(Input!$R254=1, "/SAE-2","")&amp;IF(Input!$S254=1, "/SAE-3","")&amp;IF(Input!$T254=1, "/SAE-4","")&amp;IF(Input!$U254=1, "/SAE-5","")</f>
        <v>/Without/SAE-00/SAE-0</v>
      </c>
      <c r="AA253" s="4" t="str">
        <f>IF(Input!$V254=1,"Special match","")&amp;IF(Input!$W254=1, "/21 ","")&amp;IF(Input!$X254=1, "/18 ","")&amp;IF(Input!$Y254=1, "/16 ","")&amp;IF(Input!$Z254=1, "/14 ","")&amp;IF(Input!$AA254=1, "/11,5 ","")&amp;IF(Input!$AB254=1, "/10 ","")&amp;IF(Input!$AB254=1, "/7,5","")</f>
        <v xml:space="preserve">/21 /18 </v>
      </c>
      <c r="AB253" s="4" t="str">
        <f>IF(Input!$AD254=1,"Rubber wheel coupling","")&amp;IF(Input!$AE254=1, "/Rubber block drive, with alu. ring","")&amp;IF(Input!$AF254=1, "/(High) flexible coupling","")</f>
        <v>/Rubber block drive, with alu. ring</v>
      </c>
      <c r="AC253" s="4" t="str">
        <f>IF(Input!$AG254=1,"Mechanical-joint clutch","")&amp;IF(Input!$AH254=1, "/ Mechanical","")&amp;IF(Input!$AI254=1, "/ Electrical","")&amp;IF(Input!$AJ254=1, "/ Pneumatical","")</f>
        <v>/ Mechanical/ Electrical</v>
      </c>
      <c r="AD253" s="291" t="str">
        <f t="shared" si="56"/>
        <v>Without/SAE-00/SAE-0</v>
      </c>
      <c r="AE253" s="4" t="str">
        <f t="shared" si="57"/>
        <v>21 /18  inch</v>
      </c>
      <c r="AF253" s="4" t="str">
        <f t="shared" si="58"/>
        <v>Rubber block drive, with alu. ring</v>
      </c>
      <c r="AG253" s="4" t="str">
        <f t="shared" si="59"/>
        <v xml:space="preserve"> Mechanical/ Electrical</v>
      </c>
      <c r="AH253" s="4" t="str">
        <f>IF(Input!AK254=1,"Available","Not available")</f>
        <v>Not available</v>
      </c>
      <c r="AI253" s="4" t="str">
        <f>IF(Input!AL254="","",Input!AL254)</f>
        <v/>
      </c>
    </row>
    <row r="254" spans="1:35" x14ac:dyDescent="0.25">
      <c r="A254" s="4" t="str">
        <f>VLOOKUP(Input!A255, Variabelen!$A$2:$B$7,2,FALSE)</f>
        <v>MEDIUM/HEAVY DUTY GEARBOX</v>
      </c>
      <c r="B254" s="284" t="str">
        <f>Input!B255</f>
        <v>HCD1000</v>
      </c>
      <c r="C254" s="4" t="str">
        <f>IF(Input!C255="","",Input!C255)</f>
        <v/>
      </c>
      <c r="D254" s="297">
        <f>Input!F255</f>
        <v>5.8330000000000002</v>
      </c>
      <c r="E254" s="298" t="str">
        <f>Input!G255</f>
        <v>0,885</v>
      </c>
      <c r="F254" s="4">
        <f>Input!D255</f>
        <v>600</v>
      </c>
      <c r="G254" s="298">
        <f>Input!E255</f>
        <v>1900</v>
      </c>
      <c r="H254" s="298" t="str">
        <f t="shared" si="50"/>
        <v>600-1900</v>
      </c>
      <c r="I254" s="298">
        <f t="shared" si="51"/>
        <v>1800</v>
      </c>
      <c r="J254" s="298">
        <f t="shared" si="52"/>
        <v>1593</v>
      </c>
      <c r="K254" s="298">
        <f t="shared" si="53"/>
        <v>1681.5</v>
      </c>
      <c r="L254" s="290">
        <f t="shared" si="65"/>
        <v>796.5</v>
      </c>
      <c r="M254" s="290">
        <f t="shared" si="65"/>
        <v>1062</v>
      </c>
      <c r="N254" s="290">
        <f t="shared" si="65"/>
        <v>1327.5</v>
      </c>
      <c r="O254" s="290">
        <f t="shared" si="65"/>
        <v>1593</v>
      </c>
      <c r="P254" s="290" t="str">
        <f t="shared" si="65"/>
        <v/>
      </c>
      <c r="Q254" s="290" t="str">
        <f t="shared" si="65"/>
        <v/>
      </c>
      <c r="R254" s="298" t="str">
        <f>Input!I255</f>
        <v>1082x1280x1345</v>
      </c>
      <c r="S254" s="298" t="str">
        <f>Input!J255</f>
        <v>1900</v>
      </c>
      <c r="T254" s="298" t="str">
        <f>Input!K255</f>
        <v>450</v>
      </c>
      <c r="U254" s="298" t="str">
        <f>Input!L255</f>
        <v>140</v>
      </c>
      <c r="V254" s="4" t="str">
        <f>IF(Input!$M255=1,"Spec.","")&amp;IF(Input!$O255=1, "00","")&amp;IF(Input!$P255=1, "/0","")&amp;IF(Input!$Q255=1, "/1","")&amp;IF(Input!$R255=1, "/2","")&amp;IF(Input!$S255=1, "/3","")&amp;IF(Input!$T255=1, "/4","")&amp;IF(Input!$U255=1, "/5","")</f>
        <v>00/0</v>
      </c>
      <c r="W254" s="4" t="str">
        <f>IF(Input!$V255=1,"Spec.","")&amp;IF(Input!$W255=1, "/21","")&amp;IF(Input!$X255=1, "/18","")&amp;IF(Input!$Y255=1, "/16","")&amp;IF(Input!$Z255=1, "/14","")&amp;IF(Input!$AA255=1, "/11,5","")&amp;IF(Input!$AB255=1, "/10","")&amp;IF(Input!$AB255=1,"/7,5","")</f>
        <v>/21/18</v>
      </c>
      <c r="X254" s="291" t="str">
        <f t="shared" si="54"/>
        <v>000</v>
      </c>
      <c r="Y254" s="4" t="str">
        <f t="shared" si="55"/>
        <v>21/18</v>
      </c>
      <c r="Z254" s="4" t="str">
        <f>IF(Input!$M255=1,"Special match","")&amp;IF(Input!$N255=1, "/Without","")&amp;IF(Input!$O255=1, "/SAE-00","")&amp;IF(Input!$P255=1, "/SAE-0","")&amp;IF(Input!$Q255=1, "/SAE-1","")&amp;IF(Input!$R255=1, "/SAE-2","")&amp;IF(Input!$S255=1, "/SAE-3","")&amp;IF(Input!$T255=1, "/SAE-4","")&amp;IF(Input!$U255=1, "/SAE-5","")</f>
        <v>/Without/SAE-00/SAE-0</v>
      </c>
      <c r="AA254" s="4" t="str">
        <f>IF(Input!$V255=1,"Special match","")&amp;IF(Input!$W255=1, "/21 ","")&amp;IF(Input!$X255=1, "/18 ","")&amp;IF(Input!$Y255=1, "/16 ","")&amp;IF(Input!$Z255=1, "/14 ","")&amp;IF(Input!$AA255=1, "/11,5 ","")&amp;IF(Input!$AB255=1, "/10 ","")&amp;IF(Input!$AB255=1, "/7,5","")</f>
        <v xml:space="preserve">/21 /18 </v>
      </c>
      <c r="AB254" s="4" t="str">
        <f>IF(Input!$AD255=1,"Rubber wheel coupling","")&amp;IF(Input!$AE255=1, "/Rubber block drive, with alu. ring","")&amp;IF(Input!$AF255=1, "/(High) flexible coupling","")</f>
        <v>/Rubber block drive, with alu. ring</v>
      </c>
      <c r="AC254" s="4" t="str">
        <f>IF(Input!$AG255=1,"Mechanical-joint clutch","")&amp;IF(Input!$AH255=1, "/ Mechanical","")&amp;IF(Input!$AI255=1, "/ Electrical","")&amp;IF(Input!$AJ255=1, "/ Pneumatical","")</f>
        <v>/ Mechanical/ Electrical</v>
      </c>
      <c r="AD254" s="291" t="str">
        <f t="shared" si="56"/>
        <v>Without/SAE-00/SAE-0</v>
      </c>
      <c r="AE254" s="4" t="str">
        <f t="shared" si="57"/>
        <v>21 /18  inch</v>
      </c>
      <c r="AF254" s="4" t="str">
        <f t="shared" si="58"/>
        <v>Rubber block drive, with alu. ring</v>
      </c>
      <c r="AG254" s="4" t="str">
        <f t="shared" si="59"/>
        <v xml:space="preserve"> Mechanical/ Electrical</v>
      </c>
      <c r="AH254" s="4" t="str">
        <f>IF(Input!AK255=1,"Available","Not available")</f>
        <v>Not available</v>
      </c>
      <c r="AI254" s="4" t="str">
        <f>IF(Input!AL255="","",Input!AL255)</f>
        <v/>
      </c>
    </row>
    <row r="255" spans="1:35" x14ac:dyDescent="0.25">
      <c r="A255" s="4" t="str">
        <f>VLOOKUP(Input!A256, Variabelen!$A$2:$B$7,2,FALSE)</f>
        <v>MEDIUM/HEAVY DUTY GEARBOX</v>
      </c>
      <c r="B255" s="284" t="str">
        <f>Input!B256</f>
        <v>HCT1100</v>
      </c>
      <c r="C255" s="4" t="str">
        <f>IF(Input!C256="","",Input!C256)</f>
        <v/>
      </c>
      <c r="D255" s="297">
        <f>Input!F256</f>
        <v>4.9400000000000004</v>
      </c>
      <c r="E255" s="298" t="str">
        <f>Input!G256</f>
        <v>1,15</v>
      </c>
      <c r="F255" s="4">
        <f>Input!D256</f>
        <v>700</v>
      </c>
      <c r="G255" s="298">
        <f>Input!E256</f>
        <v>1800</v>
      </c>
      <c r="H255" s="298" t="str">
        <f t="shared" si="50"/>
        <v>700-1800</v>
      </c>
      <c r="I255" s="298">
        <f t="shared" si="51"/>
        <v>1800</v>
      </c>
      <c r="J255" s="298">
        <f t="shared" si="52"/>
        <v>2070</v>
      </c>
      <c r="K255" s="298">
        <f t="shared" si="53"/>
        <v>2070</v>
      </c>
      <c r="L255" s="290">
        <f t="shared" si="65"/>
        <v>1035</v>
      </c>
      <c r="M255" s="290">
        <f t="shared" si="65"/>
        <v>1380</v>
      </c>
      <c r="N255" s="290">
        <f t="shared" si="65"/>
        <v>1724.9999999999998</v>
      </c>
      <c r="O255" s="290">
        <f t="shared" si="65"/>
        <v>2070</v>
      </c>
      <c r="P255" s="290" t="str">
        <f t="shared" si="65"/>
        <v/>
      </c>
      <c r="Q255" s="290" t="str">
        <f t="shared" si="65"/>
        <v/>
      </c>
      <c r="R255" s="298" t="str">
        <f>Input!I256</f>
        <v>1150x1350x1547</v>
      </c>
      <c r="S255" s="298" t="str">
        <f>Input!J256</f>
        <v>3000</v>
      </c>
      <c r="T255" s="298" t="str">
        <f>Input!K256</f>
        <v>500</v>
      </c>
      <c r="U255" s="298" t="str">
        <f>Input!L256</f>
        <v>150</v>
      </c>
      <c r="V255" s="4" t="str">
        <f>IF(Input!$M256=1,"Spec.","")&amp;IF(Input!$O256=1, "00","")&amp;IF(Input!$P256=1, "/0","")&amp;IF(Input!$Q256=1, "/1","")&amp;IF(Input!$R256=1, "/2","")&amp;IF(Input!$S256=1, "/3","")&amp;IF(Input!$T256=1, "/4","")&amp;IF(Input!$U256=1, "/5","")</f>
        <v/>
      </c>
      <c r="W255" s="4" t="str">
        <f>IF(Input!$V256=1,"Spec.","")&amp;IF(Input!$W256=1, "/21","")&amp;IF(Input!$X256=1, "/18","")&amp;IF(Input!$Y256=1, "/16","")&amp;IF(Input!$Z256=1, "/14","")&amp;IF(Input!$AA256=1, "/11,5","")&amp;IF(Input!$AB256=1, "/10","")&amp;IF(Input!$AB256=1,"/7,5","")</f>
        <v>/21/18</v>
      </c>
      <c r="X255" s="291" t="str">
        <f t="shared" si="54"/>
        <v/>
      </c>
      <c r="Y255" s="4" t="str">
        <f t="shared" si="55"/>
        <v>21/18</v>
      </c>
      <c r="Z255" s="4" t="str">
        <f>IF(Input!$M256=1,"Special match","")&amp;IF(Input!$N256=1, "/Without","")&amp;IF(Input!$O256=1, "/SAE-00","")&amp;IF(Input!$P256=1, "/SAE-0","")&amp;IF(Input!$Q256=1, "/SAE-1","")&amp;IF(Input!$R256=1, "/SAE-2","")&amp;IF(Input!$S256=1, "/SAE-3","")&amp;IF(Input!$T256=1, "/SAE-4","")&amp;IF(Input!$U256=1, "/SAE-5","")</f>
        <v>/Without</v>
      </c>
      <c r="AA255" s="4" t="str">
        <f>IF(Input!$V256=1,"Special match","")&amp;IF(Input!$W256=1, "/21 ","")&amp;IF(Input!$X256=1, "/18 ","")&amp;IF(Input!$Y256=1, "/16 ","")&amp;IF(Input!$Z256=1, "/14 ","")&amp;IF(Input!$AA256=1, "/11,5 ","")&amp;IF(Input!$AB256=1, "/10 ","")&amp;IF(Input!$AB256=1, "/7,5","")</f>
        <v xml:space="preserve">/21 /18 </v>
      </c>
      <c r="AB255" s="4" t="str">
        <f>IF(Input!$AD256=1,"Rubber wheel coupling","")&amp;IF(Input!$AE256=1, "/Rubber block drive, with alu. ring","")&amp;IF(Input!$AF256=1, "/(High) flexible coupling","")</f>
        <v>/Rubber block drive, with alu. ring</v>
      </c>
      <c r="AC255" s="4" t="str">
        <f>IF(Input!$AG256=1,"Mechanical-joint clutch","")&amp;IF(Input!$AH256=1, "/ Mechanical","")&amp;IF(Input!$AI256=1, "/ Electrical","")&amp;IF(Input!$AJ256=1, "/ Pneumatical","")</f>
        <v>/ Mechanical/ Pneumatical</v>
      </c>
      <c r="AD255" s="291" t="str">
        <f t="shared" si="56"/>
        <v>Without</v>
      </c>
      <c r="AE255" s="4" t="str">
        <f t="shared" si="57"/>
        <v>21 /18  inch</v>
      </c>
      <c r="AF255" s="4" t="str">
        <f t="shared" si="58"/>
        <v>Rubber block drive, with alu. ring</v>
      </c>
      <c r="AG255" s="4" t="str">
        <f t="shared" si="59"/>
        <v xml:space="preserve"> Mechanical/ Pneumatical</v>
      </c>
      <c r="AH255" s="4" t="str">
        <f>IF(Input!AK256=1,"Available","Not available")</f>
        <v>Not available</v>
      </c>
      <c r="AI255" s="4" t="str">
        <f>IF(Input!AL256="","",Input!AL256)</f>
        <v/>
      </c>
    </row>
    <row r="256" spans="1:35" x14ac:dyDescent="0.25">
      <c r="A256" s="4" t="str">
        <f>VLOOKUP(Input!A257, Variabelen!$A$2:$B$7,2,FALSE)</f>
        <v>MEDIUM/HEAVY DUTY GEARBOX</v>
      </c>
      <c r="B256" s="284" t="str">
        <f>Input!B257</f>
        <v>HCT1100</v>
      </c>
      <c r="C256" s="4" t="str">
        <f>IF(Input!C257="","",Input!C257)</f>
        <v/>
      </c>
      <c r="D256" s="297">
        <f>Input!F257</f>
        <v>5.6</v>
      </c>
      <c r="E256" s="298" t="str">
        <f>Input!G257</f>
        <v>1,15</v>
      </c>
      <c r="F256" s="4">
        <f>Input!D257</f>
        <v>700</v>
      </c>
      <c r="G256" s="298">
        <f>Input!E257</f>
        <v>1800</v>
      </c>
      <c r="H256" s="298" t="str">
        <f t="shared" si="50"/>
        <v>700-1800</v>
      </c>
      <c r="I256" s="298">
        <f t="shared" si="51"/>
        <v>1800</v>
      </c>
      <c r="J256" s="298">
        <f t="shared" si="52"/>
        <v>2070</v>
      </c>
      <c r="K256" s="298">
        <f t="shared" si="53"/>
        <v>2070</v>
      </c>
      <c r="L256" s="290">
        <f t="shared" si="65"/>
        <v>1035</v>
      </c>
      <c r="M256" s="290">
        <f t="shared" si="65"/>
        <v>1380</v>
      </c>
      <c r="N256" s="290">
        <f t="shared" si="65"/>
        <v>1724.9999999999998</v>
      </c>
      <c r="O256" s="290">
        <f t="shared" si="65"/>
        <v>2070</v>
      </c>
      <c r="P256" s="290" t="str">
        <f t="shared" si="65"/>
        <v/>
      </c>
      <c r="Q256" s="290" t="str">
        <f t="shared" si="65"/>
        <v/>
      </c>
      <c r="R256" s="298" t="str">
        <f>Input!I257</f>
        <v>1150x1350x1547</v>
      </c>
      <c r="S256" s="298" t="str">
        <f>Input!J257</f>
        <v>3000</v>
      </c>
      <c r="T256" s="298" t="str">
        <f>Input!K257</f>
        <v>500</v>
      </c>
      <c r="U256" s="298" t="str">
        <f>Input!L257</f>
        <v>150</v>
      </c>
      <c r="V256" s="4" t="str">
        <f>IF(Input!$M257=1,"Spec.","")&amp;IF(Input!$O257=1, "00","")&amp;IF(Input!$P257=1, "/0","")&amp;IF(Input!$Q257=1, "/1","")&amp;IF(Input!$R257=1, "/2","")&amp;IF(Input!$S257=1, "/3","")&amp;IF(Input!$T257=1, "/4","")&amp;IF(Input!$U257=1, "/5","")</f>
        <v/>
      </c>
      <c r="W256" s="4" t="str">
        <f>IF(Input!$V257=1,"Spec.","")&amp;IF(Input!$W257=1, "/21","")&amp;IF(Input!$X257=1, "/18","")&amp;IF(Input!$Y257=1, "/16","")&amp;IF(Input!$Z257=1, "/14","")&amp;IF(Input!$AA257=1, "/11,5","")&amp;IF(Input!$AB257=1, "/10","")&amp;IF(Input!$AB257=1,"/7,5","")</f>
        <v>/21/18</v>
      </c>
      <c r="X256" s="291" t="str">
        <f t="shared" si="54"/>
        <v/>
      </c>
      <c r="Y256" s="4" t="str">
        <f t="shared" si="55"/>
        <v>21/18</v>
      </c>
      <c r="Z256" s="4" t="str">
        <f>IF(Input!$M257=1,"Special match","")&amp;IF(Input!$N257=1, "/Without","")&amp;IF(Input!$O257=1, "/SAE-00","")&amp;IF(Input!$P257=1, "/SAE-0","")&amp;IF(Input!$Q257=1, "/SAE-1","")&amp;IF(Input!$R257=1, "/SAE-2","")&amp;IF(Input!$S257=1, "/SAE-3","")&amp;IF(Input!$T257=1, "/SAE-4","")&amp;IF(Input!$U257=1, "/SAE-5","")</f>
        <v>/Without</v>
      </c>
      <c r="AA256" s="4" t="str">
        <f>IF(Input!$V257=1,"Special match","")&amp;IF(Input!$W257=1, "/21 ","")&amp;IF(Input!$X257=1, "/18 ","")&amp;IF(Input!$Y257=1, "/16 ","")&amp;IF(Input!$Z257=1, "/14 ","")&amp;IF(Input!$AA257=1, "/11,5 ","")&amp;IF(Input!$AB257=1, "/10 ","")&amp;IF(Input!$AB257=1, "/7,5","")</f>
        <v xml:space="preserve">/21 /18 </v>
      </c>
      <c r="AB256" s="4" t="str">
        <f>IF(Input!$AD257=1,"Rubber wheel coupling","")&amp;IF(Input!$AE257=1, "/Rubber block drive, with alu. ring","")&amp;IF(Input!$AF257=1, "/(High) flexible coupling","")</f>
        <v>/Rubber block drive, with alu. ring</v>
      </c>
      <c r="AC256" s="4" t="str">
        <f>IF(Input!$AG257=1,"Mechanical-joint clutch","")&amp;IF(Input!$AH257=1, "/ Mechanical","")&amp;IF(Input!$AI257=1, "/ Electrical","")&amp;IF(Input!$AJ257=1, "/ Pneumatical","")</f>
        <v>/ Mechanical/ Pneumatical</v>
      </c>
      <c r="AD256" s="291" t="str">
        <f t="shared" si="56"/>
        <v>Without</v>
      </c>
      <c r="AE256" s="4" t="str">
        <f t="shared" si="57"/>
        <v>21 /18  inch</v>
      </c>
      <c r="AF256" s="4" t="str">
        <f t="shared" si="58"/>
        <v>Rubber block drive, with alu. ring</v>
      </c>
      <c r="AG256" s="4" t="str">
        <f t="shared" si="59"/>
        <v xml:space="preserve"> Mechanical/ Pneumatical</v>
      </c>
      <c r="AH256" s="4" t="str">
        <f>IF(Input!AK257=1,"Available","Not available")</f>
        <v>Not available</v>
      </c>
      <c r="AI256" s="4" t="str">
        <f>IF(Input!AL257="","",Input!AL257)</f>
        <v/>
      </c>
    </row>
    <row r="257" spans="1:35" x14ac:dyDescent="0.25">
      <c r="A257" s="4" t="str">
        <f>VLOOKUP(Input!A258, Variabelen!$A$2:$B$7,2,FALSE)</f>
        <v>MEDIUM/HEAVY DUTY GEARBOX</v>
      </c>
      <c r="B257" s="284" t="str">
        <f>Input!B258</f>
        <v>HCT1100</v>
      </c>
      <c r="C257" s="4" t="str">
        <f>IF(Input!C258="","",Input!C258)</f>
        <v/>
      </c>
      <c r="D257" s="297">
        <f>Input!F258</f>
        <v>5.98</v>
      </c>
      <c r="E257" s="298" t="str">
        <f>Input!G258</f>
        <v>1,15</v>
      </c>
      <c r="F257" s="4">
        <f>Input!D258</f>
        <v>700</v>
      </c>
      <c r="G257" s="298">
        <f>Input!E258</f>
        <v>1800</v>
      </c>
      <c r="H257" s="298" t="str">
        <f t="shared" si="50"/>
        <v>700-1800</v>
      </c>
      <c r="I257" s="298">
        <f t="shared" si="51"/>
        <v>1800</v>
      </c>
      <c r="J257" s="298">
        <f t="shared" si="52"/>
        <v>2070</v>
      </c>
      <c r="K257" s="298">
        <f t="shared" si="53"/>
        <v>2070</v>
      </c>
      <c r="L257" s="290">
        <f t="shared" si="65"/>
        <v>1035</v>
      </c>
      <c r="M257" s="290">
        <f t="shared" si="65"/>
        <v>1380</v>
      </c>
      <c r="N257" s="290">
        <f t="shared" si="65"/>
        <v>1724.9999999999998</v>
      </c>
      <c r="O257" s="290">
        <f t="shared" si="65"/>
        <v>2070</v>
      </c>
      <c r="P257" s="290" t="str">
        <f t="shared" si="65"/>
        <v/>
      </c>
      <c r="Q257" s="290" t="str">
        <f t="shared" si="65"/>
        <v/>
      </c>
      <c r="R257" s="298" t="str">
        <f>Input!I258</f>
        <v>1150x1350x1547</v>
      </c>
      <c r="S257" s="298" t="str">
        <f>Input!J258</f>
        <v>3000</v>
      </c>
      <c r="T257" s="298" t="str">
        <f>Input!K258</f>
        <v>500</v>
      </c>
      <c r="U257" s="298" t="str">
        <f>Input!L258</f>
        <v>150</v>
      </c>
      <c r="V257" s="4" t="str">
        <f>IF(Input!$M258=1,"Spec.","")&amp;IF(Input!$O258=1, "00","")&amp;IF(Input!$P258=1, "/0","")&amp;IF(Input!$Q258=1, "/1","")&amp;IF(Input!$R258=1, "/2","")&amp;IF(Input!$S258=1, "/3","")&amp;IF(Input!$T258=1, "/4","")&amp;IF(Input!$U258=1, "/5","")</f>
        <v/>
      </c>
      <c r="W257" s="4" t="str">
        <f>IF(Input!$V258=1,"Spec.","")&amp;IF(Input!$W258=1, "/21","")&amp;IF(Input!$X258=1, "/18","")&amp;IF(Input!$Y258=1, "/16","")&amp;IF(Input!$Z258=1, "/14","")&amp;IF(Input!$AA258=1, "/11,5","")&amp;IF(Input!$AB258=1, "/10","")&amp;IF(Input!$AB258=1,"/7,5","")</f>
        <v>/21/18</v>
      </c>
      <c r="X257" s="291" t="str">
        <f t="shared" si="54"/>
        <v/>
      </c>
      <c r="Y257" s="4" t="str">
        <f t="shared" si="55"/>
        <v>21/18</v>
      </c>
      <c r="Z257" s="4" t="str">
        <f>IF(Input!$M258=1,"Special match","")&amp;IF(Input!$N258=1, "/Without","")&amp;IF(Input!$O258=1, "/SAE-00","")&amp;IF(Input!$P258=1, "/SAE-0","")&amp;IF(Input!$Q258=1, "/SAE-1","")&amp;IF(Input!$R258=1, "/SAE-2","")&amp;IF(Input!$S258=1, "/SAE-3","")&amp;IF(Input!$T258=1, "/SAE-4","")&amp;IF(Input!$U258=1, "/SAE-5","")</f>
        <v>/Without</v>
      </c>
      <c r="AA257" s="4" t="str">
        <f>IF(Input!$V258=1,"Special match","")&amp;IF(Input!$W258=1, "/21 ","")&amp;IF(Input!$X258=1, "/18 ","")&amp;IF(Input!$Y258=1, "/16 ","")&amp;IF(Input!$Z258=1, "/14 ","")&amp;IF(Input!$AA258=1, "/11,5 ","")&amp;IF(Input!$AB258=1, "/10 ","")&amp;IF(Input!$AB258=1, "/7,5","")</f>
        <v xml:space="preserve">/21 /18 </v>
      </c>
      <c r="AB257" s="4" t="str">
        <f>IF(Input!$AD258=1,"Rubber wheel coupling","")&amp;IF(Input!$AE258=1, "/Rubber block drive, with alu. ring","")&amp;IF(Input!$AF258=1, "/(High) flexible coupling","")</f>
        <v>/Rubber block drive, with alu. ring</v>
      </c>
      <c r="AC257" s="4" t="str">
        <f>IF(Input!$AG258=1,"Mechanical-joint clutch","")&amp;IF(Input!$AH258=1, "/ Mechanical","")&amp;IF(Input!$AI258=1, "/ Electrical","")&amp;IF(Input!$AJ258=1, "/ Pneumatical","")</f>
        <v>/ Mechanical/ Pneumatical</v>
      </c>
      <c r="AD257" s="291" t="str">
        <f t="shared" si="56"/>
        <v>Without</v>
      </c>
      <c r="AE257" s="4" t="str">
        <f t="shared" si="57"/>
        <v>21 /18  inch</v>
      </c>
      <c r="AF257" s="4" t="str">
        <f t="shared" si="58"/>
        <v>Rubber block drive, with alu. ring</v>
      </c>
      <c r="AG257" s="4" t="str">
        <f t="shared" si="59"/>
        <v xml:space="preserve"> Mechanical/ Pneumatical</v>
      </c>
      <c r="AH257" s="4" t="str">
        <f>IF(Input!AK258=1,"Available","Not available")</f>
        <v>Not available</v>
      </c>
      <c r="AI257" s="4" t="str">
        <f>IF(Input!AL258="","",Input!AL258)</f>
        <v/>
      </c>
    </row>
    <row r="258" spans="1:35" x14ac:dyDescent="0.25">
      <c r="A258" s="4" t="str">
        <f>VLOOKUP(Input!A259, Variabelen!$A$2:$B$7,2,FALSE)</f>
        <v>MEDIUM/HEAVY DUTY GEARBOX</v>
      </c>
      <c r="B258" s="284" t="str">
        <f>Input!B259</f>
        <v>HCT1100</v>
      </c>
      <c r="C258" s="4" t="str">
        <f>IF(Input!C259="","",Input!C259)</f>
        <v/>
      </c>
      <c r="D258" s="297">
        <f>Input!F259</f>
        <v>6.39</v>
      </c>
      <c r="E258" s="298" t="str">
        <f>Input!G259</f>
        <v>1,15</v>
      </c>
      <c r="F258" s="4">
        <f>Input!D259</f>
        <v>700</v>
      </c>
      <c r="G258" s="298">
        <f>Input!E259</f>
        <v>1800</v>
      </c>
      <c r="H258" s="298" t="str">
        <f t="shared" si="50"/>
        <v>700-1800</v>
      </c>
      <c r="I258" s="298">
        <f t="shared" si="51"/>
        <v>1800</v>
      </c>
      <c r="J258" s="298">
        <f t="shared" si="52"/>
        <v>2070</v>
      </c>
      <c r="K258" s="298">
        <f t="shared" si="53"/>
        <v>2070</v>
      </c>
      <c r="L258" s="290">
        <f t="shared" si="65"/>
        <v>1035</v>
      </c>
      <c r="M258" s="290">
        <f t="shared" si="65"/>
        <v>1380</v>
      </c>
      <c r="N258" s="290">
        <f t="shared" si="65"/>
        <v>1724.9999999999998</v>
      </c>
      <c r="O258" s="290">
        <f t="shared" si="65"/>
        <v>2070</v>
      </c>
      <c r="P258" s="290" t="str">
        <f t="shared" si="65"/>
        <v/>
      </c>
      <c r="Q258" s="290" t="str">
        <f t="shared" si="65"/>
        <v/>
      </c>
      <c r="R258" s="298" t="str">
        <f>Input!I259</f>
        <v>1150x1350x1547</v>
      </c>
      <c r="S258" s="298" t="str">
        <f>Input!J259</f>
        <v>3000</v>
      </c>
      <c r="T258" s="298" t="str">
        <f>Input!K259</f>
        <v>500</v>
      </c>
      <c r="U258" s="298" t="str">
        <f>Input!L259</f>
        <v>150</v>
      </c>
      <c r="V258" s="4" t="str">
        <f>IF(Input!$M259=1,"Spec.","")&amp;IF(Input!$O259=1, "00","")&amp;IF(Input!$P259=1, "/0","")&amp;IF(Input!$Q259=1, "/1","")&amp;IF(Input!$R259=1, "/2","")&amp;IF(Input!$S259=1, "/3","")&amp;IF(Input!$T259=1, "/4","")&amp;IF(Input!$U259=1, "/5","")</f>
        <v/>
      </c>
      <c r="W258" s="4" t="str">
        <f>IF(Input!$V259=1,"Spec.","")&amp;IF(Input!$W259=1, "/21","")&amp;IF(Input!$X259=1, "/18","")&amp;IF(Input!$Y259=1, "/16","")&amp;IF(Input!$Z259=1, "/14","")&amp;IF(Input!$AA259=1, "/11,5","")&amp;IF(Input!$AB259=1, "/10","")&amp;IF(Input!$AB259=1,"/7,5","")</f>
        <v>/21/18</v>
      </c>
      <c r="X258" s="291" t="str">
        <f t="shared" si="54"/>
        <v/>
      </c>
      <c r="Y258" s="4" t="str">
        <f t="shared" si="55"/>
        <v>21/18</v>
      </c>
      <c r="Z258" s="4" t="str">
        <f>IF(Input!$M259=1,"Special match","")&amp;IF(Input!$N259=1, "/Without","")&amp;IF(Input!$O259=1, "/SAE-00","")&amp;IF(Input!$P259=1, "/SAE-0","")&amp;IF(Input!$Q259=1, "/SAE-1","")&amp;IF(Input!$R259=1, "/SAE-2","")&amp;IF(Input!$S259=1, "/SAE-3","")&amp;IF(Input!$T259=1, "/SAE-4","")&amp;IF(Input!$U259=1, "/SAE-5","")</f>
        <v>/Without</v>
      </c>
      <c r="AA258" s="4" t="str">
        <f>IF(Input!$V259=1,"Special match","")&amp;IF(Input!$W259=1, "/21 ","")&amp;IF(Input!$X259=1, "/18 ","")&amp;IF(Input!$Y259=1, "/16 ","")&amp;IF(Input!$Z259=1, "/14 ","")&amp;IF(Input!$AA259=1, "/11,5 ","")&amp;IF(Input!$AB259=1, "/10 ","")&amp;IF(Input!$AB259=1, "/7,5","")</f>
        <v xml:space="preserve">/21 /18 </v>
      </c>
      <c r="AB258" s="4" t="str">
        <f>IF(Input!$AD259=1,"Rubber wheel coupling","")&amp;IF(Input!$AE259=1, "/Rubber block drive, with alu. ring","")&amp;IF(Input!$AF259=1, "/(High) flexible coupling","")</f>
        <v>/Rubber block drive, with alu. ring</v>
      </c>
      <c r="AC258" s="4" t="str">
        <f>IF(Input!$AG259=1,"Mechanical-joint clutch","")&amp;IF(Input!$AH259=1, "/ Mechanical","")&amp;IF(Input!$AI259=1, "/ Electrical","")&amp;IF(Input!$AJ259=1, "/ Pneumatical","")</f>
        <v>/ Mechanical/ Pneumatical</v>
      </c>
      <c r="AD258" s="291" t="str">
        <f t="shared" si="56"/>
        <v>Without</v>
      </c>
      <c r="AE258" s="4" t="str">
        <f t="shared" si="57"/>
        <v>21 /18  inch</v>
      </c>
      <c r="AF258" s="4" t="str">
        <f t="shared" si="58"/>
        <v>Rubber block drive, with alu. ring</v>
      </c>
      <c r="AG258" s="4" t="str">
        <f t="shared" si="59"/>
        <v xml:space="preserve"> Mechanical/ Pneumatical</v>
      </c>
      <c r="AH258" s="4" t="str">
        <f>IF(Input!AK259=1,"Available","Not available")</f>
        <v>Not available</v>
      </c>
      <c r="AI258" s="4" t="str">
        <f>IF(Input!AL259="","",Input!AL259)</f>
        <v/>
      </c>
    </row>
    <row r="259" spans="1:35" x14ac:dyDescent="0.25">
      <c r="A259" s="4" t="str">
        <f>VLOOKUP(Input!A260, Variabelen!$A$2:$B$7,2,FALSE)</f>
        <v>MEDIUM/HEAVY DUTY GEARBOX</v>
      </c>
      <c r="B259" s="284" t="str">
        <f>Input!B260</f>
        <v>HCT1100</v>
      </c>
      <c r="C259" s="4" t="str">
        <f>IF(Input!C260="","",Input!C260)</f>
        <v/>
      </c>
      <c r="D259" s="297">
        <f>Input!F260</f>
        <v>6.85</v>
      </c>
      <c r="E259" s="298" t="str">
        <f>Input!G260</f>
        <v>1,14</v>
      </c>
      <c r="F259" s="4">
        <f>Input!D260</f>
        <v>700</v>
      </c>
      <c r="G259" s="298">
        <f>Input!E260</f>
        <v>1800</v>
      </c>
      <c r="H259" s="298" t="str">
        <f t="shared" ref="H259:H322" si="66">F259&amp;"-"&amp;G259</f>
        <v>700-1800</v>
      </c>
      <c r="I259" s="298">
        <f t="shared" ref="I259:I322" si="67">IF(AND(F259&lt;=1800,G259&gt;=1800),1800,1000)</f>
        <v>1800</v>
      </c>
      <c r="J259" s="298">
        <f t="shared" ref="J259:J322" si="68">E259*I259</f>
        <v>2052</v>
      </c>
      <c r="K259" s="298">
        <f t="shared" ref="K259:K322" si="69">E259*G259</f>
        <v>2052</v>
      </c>
      <c r="L259" s="290">
        <f t="shared" si="65"/>
        <v>1026</v>
      </c>
      <c r="M259" s="290">
        <f t="shared" si="65"/>
        <v>1367.9999999999998</v>
      </c>
      <c r="N259" s="290">
        <f t="shared" si="65"/>
        <v>1709.9999999999998</v>
      </c>
      <c r="O259" s="290">
        <f t="shared" si="65"/>
        <v>2052</v>
      </c>
      <c r="P259" s="290" t="str">
        <f t="shared" si="65"/>
        <v/>
      </c>
      <c r="Q259" s="290" t="str">
        <f t="shared" si="65"/>
        <v/>
      </c>
      <c r="R259" s="298" t="str">
        <f>Input!I260</f>
        <v>1150x1350x1547</v>
      </c>
      <c r="S259" s="298" t="str">
        <f>Input!J260</f>
        <v>3000</v>
      </c>
      <c r="T259" s="298" t="str">
        <f>Input!K260</f>
        <v>500</v>
      </c>
      <c r="U259" s="298" t="str">
        <f>Input!L260</f>
        <v>150</v>
      </c>
      <c r="V259" s="4" t="str">
        <f>IF(Input!$M260=1,"Spec.","")&amp;IF(Input!$O260=1, "00","")&amp;IF(Input!$P260=1, "/0","")&amp;IF(Input!$Q260=1, "/1","")&amp;IF(Input!$R260=1, "/2","")&amp;IF(Input!$S260=1, "/3","")&amp;IF(Input!$T260=1, "/4","")&amp;IF(Input!$U260=1, "/5","")</f>
        <v/>
      </c>
      <c r="W259" s="4" t="str">
        <f>IF(Input!$V260=1,"Spec.","")&amp;IF(Input!$W260=1, "/21","")&amp;IF(Input!$X260=1, "/18","")&amp;IF(Input!$Y260=1, "/16","")&amp;IF(Input!$Z260=1, "/14","")&amp;IF(Input!$AA260=1, "/11,5","")&amp;IF(Input!$AB260=1, "/10","")&amp;IF(Input!$AB260=1,"/7,5","")</f>
        <v>/21/18</v>
      </c>
      <c r="X259" s="291" t="str">
        <f t="shared" ref="X259:X322" si="70">SUBSTITUTE($V259,"/","",1)</f>
        <v/>
      </c>
      <c r="Y259" s="4" t="str">
        <f t="shared" ref="Y259:Y322" si="71">SUBSTITUTE($W259,"/","",1)</f>
        <v>21/18</v>
      </c>
      <c r="Z259" s="4" t="str">
        <f>IF(Input!$M260=1,"Special match","")&amp;IF(Input!$N260=1, "/Without","")&amp;IF(Input!$O260=1, "/SAE-00","")&amp;IF(Input!$P260=1, "/SAE-0","")&amp;IF(Input!$Q260=1, "/SAE-1","")&amp;IF(Input!$R260=1, "/SAE-2","")&amp;IF(Input!$S260=1, "/SAE-3","")&amp;IF(Input!$T260=1, "/SAE-4","")&amp;IF(Input!$U260=1, "/SAE-5","")</f>
        <v>/Without</v>
      </c>
      <c r="AA259" s="4" t="str">
        <f>IF(Input!$V260=1,"Special match","")&amp;IF(Input!$W260=1, "/21 ","")&amp;IF(Input!$X260=1, "/18 ","")&amp;IF(Input!$Y260=1, "/16 ","")&amp;IF(Input!$Z260=1, "/14 ","")&amp;IF(Input!$AA260=1, "/11,5 ","")&amp;IF(Input!$AB260=1, "/10 ","")&amp;IF(Input!$AB260=1, "/7,5","")</f>
        <v xml:space="preserve">/21 /18 </v>
      </c>
      <c r="AB259" s="4" t="str">
        <f>IF(Input!$AD260=1,"Rubber wheel coupling","")&amp;IF(Input!$AE260=1, "/Rubber block drive, with alu. ring","")&amp;IF(Input!$AF260=1, "/(High) flexible coupling","")</f>
        <v>/Rubber block drive, with alu. ring</v>
      </c>
      <c r="AC259" s="4" t="str">
        <f>IF(Input!$AG260=1,"Mechanical-joint clutch","")&amp;IF(Input!$AH260=1, "/ Mechanical","")&amp;IF(Input!$AI260=1, "/ Electrical","")&amp;IF(Input!$AJ260=1, "/ Pneumatical","")</f>
        <v>/ Mechanical/ Pneumatical</v>
      </c>
      <c r="AD259" s="291" t="str">
        <f t="shared" ref="AD259:AD322" si="72">SUBSTITUTE($Z259,"/","",1)</f>
        <v>Without</v>
      </c>
      <c r="AE259" s="4" t="str">
        <f t="shared" ref="AE259:AE322" si="73">SUBSTITUTE($AA259,"/","",1)&amp;" inch"</f>
        <v>21 /18  inch</v>
      </c>
      <c r="AF259" s="4" t="str">
        <f t="shared" ref="AF259:AF322" si="74">SUBSTITUTE($AB259,"/","",1)</f>
        <v>Rubber block drive, with alu. ring</v>
      </c>
      <c r="AG259" s="4" t="str">
        <f t="shared" ref="AG259:AG322" si="75">SUBSTITUTE($AC259,"/","",1)</f>
        <v xml:space="preserve"> Mechanical/ Pneumatical</v>
      </c>
      <c r="AH259" s="4" t="str">
        <f>IF(Input!AK260=1,"Available","Not available")</f>
        <v>Not available</v>
      </c>
      <c r="AI259" s="4" t="str">
        <f>IF(Input!AL260="","",Input!AL260)</f>
        <v/>
      </c>
    </row>
    <row r="260" spans="1:35" x14ac:dyDescent="0.25">
      <c r="A260" s="4" t="str">
        <f>VLOOKUP(Input!A261, Variabelen!$A$2:$B$7,2,FALSE)</f>
        <v>MEDIUM/HEAVY DUTY GEARBOX</v>
      </c>
      <c r="B260" s="284" t="str">
        <f>Input!B261</f>
        <v>HCT1100</v>
      </c>
      <c r="C260" s="4" t="str">
        <f>IF(Input!C261="","",Input!C261)</f>
        <v/>
      </c>
      <c r="D260" s="297">
        <f>Input!F261</f>
        <v>7.35</v>
      </c>
      <c r="E260" s="298" t="str">
        <f>Input!G261</f>
        <v>1,05</v>
      </c>
      <c r="F260" s="4">
        <f>Input!D261</f>
        <v>700</v>
      </c>
      <c r="G260" s="298">
        <f>Input!E261</f>
        <v>1800</v>
      </c>
      <c r="H260" s="298" t="str">
        <f t="shared" si="66"/>
        <v>700-1800</v>
      </c>
      <c r="I260" s="298">
        <f t="shared" si="67"/>
        <v>1800</v>
      </c>
      <c r="J260" s="298">
        <f t="shared" si="68"/>
        <v>1890</v>
      </c>
      <c r="K260" s="298">
        <f t="shared" si="69"/>
        <v>1890</v>
      </c>
      <c r="L260" s="290">
        <f t="shared" si="65"/>
        <v>945</v>
      </c>
      <c r="M260" s="290">
        <f t="shared" si="65"/>
        <v>1260</v>
      </c>
      <c r="N260" s="290">
        <f t="shared" si="65"/>
        <v>1575</v>
      </c>
      <c r="O260" s="290">
        <f t="shared" si="65"/>
        <v>1890</v>
      </c>
      <c r="P260" s="290" t="str">
        <f t="shared" si="65"/>
        <v/>
      </c>
      <c r="Q260" s="290" t="str">
        <f t="shared" si="65"/>
        <v/>
      </c>
      <c r="R260" s="298" t="str">
        <f>Input!I261</f>
        <v>1150x1350x1547</v>
      </c>
      <c r="S260" s="298" t="str">
        <f>Input!J261</f>
        <v>3000</v>
      </c>
      <c r="T260" s="298" t="str">
        <f>Input!K261</f>
        <v>500</v>
      </c>
      <c r="U260" s="298" t="str">
        <f>Input!L261</f>
        <v>150</v>
      </c>
      <c r="V260" s="4" t="str">
        <f>IF(Input!$M261=1,"Spec.","")&amp;IF(Input!$O261=1, "00","")&amp;IF(Input!$P261=1, "/0","")&amp;IF(Input!$Q261=1, "/1","")&amp;IF(Input!$R261=1, "/2","")&amp;IF(Input!$S261=1, "/3","")&amp;IF(Input!$T261=1, "/4","")&amp;IF(Input!$U261=1, "/5","")</f>
        <v/>
      </c>
      <c r="W260" s="4" t="str">
        <f>IF(Input!$V261=1,"Spec.","")&amp;IF(Input!$W261=1, "/21","")&amp;IF(Input!$X261=1, "/18","")&amp;IF(Input!$Y261=1, "/16","")&amp;IF(Input!$Z261=1, "/14","")&amp;IF(Input!$AA261=1, "/11,5","")&amp;IF(Input!$AB261=1, "/10","")&amp;IF(Input!$AB261=1,"/7,5","")</f>
        <v>/21/18</v>
      </c>
      <c r="X260" s="291" t="str">
        <f t="shared" si="70"/>
        <v/>
      </c>
      <c r="Y260" s="4" t="str">
        <f t="shared" si="71"/>
        <v>21/18</v>
      </c>
      <c r="Z260" s="4" t="str">
        <f>IF(Input!$M261=1,"Special match","")&amp;IF(Input!$N261=1, "/Without","")&amp;IF(Input!$O261=1, "/SAE-00","")&amp;IF(Input!$P261=1, "/SAE-0","")&amp;IF(Input!$Q261=1, "/SAE-1","")&amp;IF(Input!$R261=1, "/SAE-2","")&amp;IF(Input!$S261=1, "/SAE-3","")&amp;IF(Input!$T261=1, "/SAE-4","")&amp;IF(Input!$U261=1, "/SAE-5","")</f>
        <v>/Without</v>
      </c>
      <c r="AA260" s="4" t="str">
        <f>IF(Input!$V261=1,"Special match","")&amp;IF(Input!$W261=1, "/21 ","")&amp;IF(Input!$X261=1, "/18 ","")&amp;IF(Input!$Y261=1, "/16 ","")&amp;IF(Input!$Z261=1, "/14 ","")&amp;IF(Input!$AA261=1, "/11,5 ","")&amp;IF(Input!$AB261=1, "/10 ","")&amp;IF(Input!$AB261=1, "/7,5","")</f>
        <v xml:space="preserve">/21 /18 </v>
      </c>
      <c r="AB260" s="4" t="str">
        <f>IF(Input!$AD261=1,"Rubber wheel coupling","")&amp;IF(Input!$AE261=1, "/Rubber block drive, with alu. ring","")&amp;IF(Input!$AF261=1, "/(High) flexible coupling","")</f>
        <v>/Rubber block drive, with alu. ring</v>
      </c>
      <c r="AC260" s="4" t="str">
        <f>IF(Input!$AG261=1,"Mechanical-joint clutch","")&amp;IF(Input!$AH261=1, "/ Mechanical","")&amp;IF(Input!$AI261=1, "/ Electrical","")&amp;IF(Input!$AJ261=1, "/ Pneumatical","")</f>
        <v>/ Mechanical/ Pneumatical</v>
      </c>
      <c r="AD260" s="291" t="str">
        <f t="shared" si="72"/>
        <v>Without</v>
      </c>
      <c r="AE260" s="4" t="str">
        <f t="shared" si="73"/>
        <v>21 /18  inch</v>
      </c>
      <c r="AF260" s="4" t="str">
        <f t="shared" si="74"/>
        <v>Rubber block drive, with alu. ring</v>
      </c>
      <c r="AG260" s="4" t="str">
        <f t="shared" si="75"/>
        <v xml:space="preserve"> Mechanical/ Pneumatical</v>
      </c>
      <c r="AH260" s="4" t="str">
        <f>IF(Input!AK261=1,"Available","Not available")</f>
        <v>Not available</v>
      </c>
      <c r="AI260" s="4" t="str">
        <f>IF(Input!AL261="","",Input!AL261)</f>
        <v/>
      </c>
    </row>
    <row r="261" spans="1:35" x14ac:dyDescent="0.25">
      <c r="A261" s="4" t="str">
        <f>VLOOKUP(Input!A262, Variabelen!$A$2:$B$7,2,FALSE)</f>
        <v>MEDIUM/HEAVY DUTY GEARBOX</v>
      </c>
      <c r="B261" s="284" t="str">
        <f>Input!B262</f>
        <v>HCT1100</v>
      </c>
      <c r="C261" s="4" t="str">
        <f>IF(Input!C262="","",Input!C262)</f>
        <v/>
      </c>
      <c r="D261" s="297">
        <f>Input!F262</f>
        <v>7.9</v>
      </c>
      <c r="E261" s="298" t="str">
        <f>Input!G262</f>
        <v>1,00</v>
      </c>
      <c r="F261" s="4">
        <f>Input!D262</f>
        <v>700</v>
      </c>
      <c r="G261" s="298">
        <f>Input!E262</f>
        <v>1800</v>
      </c>
      <c r="H261" s="298" t="str">
        <f t="shared" si="66"/>
        <v>700-1800</v>
      </c>
      <c r="I261" s="298">
        <f t="shared" si="67"/>
        <v>1800</v>
      </c>
      <c r="J261" s="298">
        <f t="shared" si="68"/>
        <v>1800</v>
      </c>
      <c r="K261" s="298">
        <f t="shared" si="69"/>
        <v>1800</v>
      </c>
      <c r="L261" s="290">
        <f t="shared" si="65"/>
        <v>900</v>
      </c>
      <c r="M261" s="290">
        <f t="shared" si="65"/>
        <v>1200</v>
      </c>
      <c r="N261" s="290">
        <f t="shared" si="65"/>
        <v>1500</v>
      </c>
      <c r="O261" s="290">
        <f t="shared" si="65"/>
        <v>1800</v>
      </c>
      <c r="P261" s="290" t="str">
        <f t="shared" si="65"/>
        <v/>
      </c>
      <c r="Q261" s="290" t="str">
        <f t="shared" si="65"/>
        <v/>
      </c>
      <c r="R261" s="298" t="str">
        <f>Input!I262</f>
        <v>1150x1350x1547</v>
      </c>
      <c r="S261" s="298" t="str">
        <f>Input!J262</f>
        <v>3000</v>
      </c>
      <c r="T261" s="298" t="str">
        <f>Input!K262</f>
        <v>500</v>
      </c>
      <c r="U261" s="298" t="str">
        <f>Input!L262</f>
        <v>150</v>
      </c>
      <c r="V261" s="4" t="str">
        <f>IF(Input!$M262=1,"Spec.","")&amp;IF(Input!$O262=1, "00","")&amp;IF(Input!$P262=1, "/0","")&amp;IF(Input!$Q262=1, "/1","")&amp;IF(Input!$R262=1, "/2","")&amp;IF(Input!$S262=1, "/3","")&amp;IF(Input!$T262=1, "/4","")&amp;IF(Input!$U262=1, "/5","")</f>
        <v/>
      </c>
      <c r="W261" s="4" t="str">
        <f>IF(Input!$V262=1,"Spec.","")&amp;IF(Input!$W262=1, "/21","")&amp;IF(Input!$X262=1, "/18","")&amp;IF(Input!$Y262=1, "/16","")&amp;IF(Input!$Z262=1, "/14","")&amp;IF(Input!$AA262=1, "/11,5","")&amp;IF(Input!$AB262=1, "/10","")&amp;IF(Input!$AB262=1,"/7,5","")</f>
        <v>/21/18</v>
      </c>
      <c r="X261" s="291" t="str">
        <f t="shared" si="70"/>
        <v/>
      </c>
      <c r="Y261" s="4" t="str">
        <f t="shared" si="71"/>
        <v>21/18</v>
      </c>
      <c r="Z261" s="4" t="str">
        <f>IF(Input!$M262=1,"Special match","")&amp;IF(Input!$N262=1, "/Without","")&amp;IF(Input!$O262=1, "/SAE-00","")&amp;IF(Input!$P262=1, "/SAE-0","")&amp;IF(Input!$Q262=1, "/SAE-1","")&amp;IF(Input!$R262=1, "/SAE-2","")&amp;IF(Input!$S262=1, "/SAE-3","")&amp;IF(Input!$T262=1, "/SAE-4","")&amp;IF(Input!$U262=1, "/SAE-5","")</f>
        <v>/Without</v>
      </c>
      <c r="AA261" s="4" t="str">
        <f>IF(Input!$V262=1,"Special match","")&amp;IF(Input!$W262=1, "/21 ","")&amp;IF(Input!$X262=1, "/18 ","")&amp;IF(Input!$Y262=1, "/16 ","")&amp;IF(Input!$Z262=1, "/14 ","")&amp;IF(Input!$AA262=1, "/11,5 ","")&amp;IF(Input!$AB262=1, "/10 ","")&amp;IF(Input!$AB262=1, "/7,5","")</f>
        <v xml:space="preserve">/21 /18 </v>
      </c>
      <c r="AB261" s="4" t="str">
        <f>IF(Input!$AD262=1,"Rubber wheel coupling","")&amp;IF(Input!$AE262=1, "/Rubber block drive, with alu. ring","")&amp;IF(Input!$AF262=1, "/(High) flexible coupling","")</f>
        <v>/Rubber block drive, with alu. ring</v>
      </c>
      <c r="AC261" s="4" t="str">
        <f>IF(Input!$AG262=1,"Mechanical-joint clutch","")&amp;IF(Input!$AH262=1, "/ Mechanical","")&amp;IF(Input!$AI262=1, "/ Electrical","")&amp;IF(Input!$AJ262=1, "/ Pneumatical","")</f>
        <v>/ Mechanical/ Pneumatical</v>
      </c>
      <c r="AD261" s="291" t="str">
        <f t="shared" si="72"/>
        <v>Without</v>
      </c>
      <c r="AE261" s="4" t="str">
        <f t="shared" si="73"/>
        <v>21 /18  inch</v>
      </c>
      <c r="AF261" s="4" t="str">
        <f t="shared" si="74"/>
        <v>Rubber block drive, with alu. ring</v>
      </c>
      <c r="AG261" s="4" t="str">
        <f t="shared" si="75"/>
        <v xml:space="preserve"> Mechanical/ Pneumatical</v>
      </c>
      <c r="AH261" s="4" t="str">
        <f>IF(Input!AK262=1,"Available","Not available")</f>
        <v>Not available</v>
      </c>
      <c r="AI261" s="4" t="str">
        <f>IF(Input!AL262="","",Input!AL262)</f>
        <v/>
      </c>
    </row>
    <row r="262" spans="1:35" x14ac:dyDescent="0.25">
      <c r="A262" s="4" t="str">
        <f>VLOOKUP(Input!A263, Variabelen!$A$2:$B$7,2,FALSE)</f>
        <v>MEDIUM/HEAVY DUTY GEARBOX</v>
      </c>
      <c r="B262" s="284" t="str">
        <f>Input!B263</f>
        <v>HC1200</v>
      </c>
      <c r="C262" s="4" t="str">
        <f>IF(Input!C263="","",Input!C263)</f>
        <v/>
      </c>
      <c r="D262" s="297">
        <f>Input!F263</f>
        <v>2.0299999999999998</v>
      </c>
      <c r="E262" s="298" t="str">
        <f>Input!G263</f>
        <v>1,26</v>
      </c>
      <c r="F262" s="4">
        <f>Input!D263</f>
        <v>600</v>
      </c>
      <c r="G262" s="298">
        <f>Input!E263</f>
        <v>1900</v>
      </c>
      <c r="H262" s="298" t="str">
        <f t="shared" si="66"/>
        <v>600-1900</v>
      </c>
      <c r="I262" s="298">
        <f t="shared" si="67"/>
        <v>1800</v>
      </c>
      <c r="J262" s="298">
        <f t="shared" si="68"/>
        <v>2268</v>
      </c>
      <c r="K262" s="298">
        <f t="shared" si="69"/>
        <v>2394</v>
      </c>
      <c r="L262" s="290">
        <f t="shared" ref="L262:Q271" si="76">IF(AND(L$1&gt;=$F262,L$1&lt;=$G262),L$1*$E262,"")</f>
        <v>1134</v>
      </c>
      <c r="M262" s="290">
        <f t="shared" si="76"/>
        <v>1512</v>
      </c>
      <c r="N262" s="290">
        <f t="shared" si="76"/>
        <v>1890</v>
      </c>
      <c r="O262" s="290">
        <f t="shared" si="76"/>
        <v>2268</v>
      </c>
      <c r="P262" s="290" t="str">
        <f t="shared" si="76"/>
        <v/>
      </c>
      <c r="Q262" s="290" t="str">
        <f t="shared" si="76"/>
        <v/>
      </c>
      <c r="R262" s="298" t="str">
        <f>Input!I263</f>
        <v>1082x1200x1130</v>
      </c>
      <c r="S262" s="298" t="str">
        <f>Input!J263</f>
        <v>2000</v>
      </c>
      <c r="T262" s="298" t="str">
        <f>Input!K263</f>
        <v>380</v>
      </c>
      <c r="U262" s="298" t="str">
        <f>Input!L263</f>
        <v>120</v>
      </c>
      <c r="V262" s="4" t="str">
        <f>IF(Input!$M263=1,"Spec.","")&amp;IF(Input!$O263=1, "00","")&amp;IF(Input!$P263=1, "/0","")&amp;IF(Input!$Q263=1, "/1","")&amp;IF(Input!$R263=1, "/2","")&amp;IF(Input!$S263=1, "/3","")&amp;IF(Input!$T263=1, "/4","")&amp;IF(Input!$U263=1, "/5","")</f>
        <v/>
      </c>
      <c r="W262" s="4" t="str">
        <f>IF(Input!$V263=1,"Spec.","")&amp;IF(Input!$W263=1, "/21","")&amp;IF(Input!$X263=1, "/18","")&amp;IF(Input!$Y263=1, "/16","")&amp;IF(Input!$Z263=1, "/14","")&amp;IF(Input!$AA263=1, "/11,5","")&amp;IF(Input!$AB263=1, "/10","")&amp;IF(Input!$AB263=1,"/7,5","")</f>
        <v>/21/18</v>
      </c>
      <c r="X262" s="291" t="str">
        <f t="shared" si="70"/>
        <v/>
      </c>
      <c r="Y262" s="4" t="str">
        <f t="shared" si="71"/>
        <v>21/18</v>
      </c>
      <c r="Z262" s="4" t="str">
        <f>IF(Input!$M263=1,"Special match","")&amp;IF(Input!$N263=1, "/Without","")&amp;IF(Input!$O263=1, "/SAE-00","")&amp;IF(Input!$P263=1, "/SAE-0","")&amp;IF(Input!$Q263=1, "/SAE-1","")&amp;IF(Input!$R263=1, "/SAE-2","")&amp;IF(Input!$S263=1, "/SAE-3","")&amp;IF(Input!$T263=1, "/SAE-4","")&amp;IF(Input!$U263=1, "/SAE-5","")</f>
        <v>/Without</v>
      </c>
      <c r="AA262" s="4" t="str">
        <f>IF(Input!$V263=1,"Special match","")&amp;IF(Input!$W263=1, "/21 ","")&amp;IF(Input!$X263=1, "/18 ","")&amp;IF(Input!$Y263=1, "/16 ","")&amp;IF(Input!$Z263=1, "/14 ","")&amp;IF(Input!$AA263=1, "/11,5 ","")&amp;IF(Input!$AB263=1, "/10 ","")&amp;IF(Input!$AB263=1, "/7,5","")</f>
        <v xml:space="preserve">/21 /18 </v>
      </c>
      <c r="AB262" s="4" t="str">
        <f>IF(Input!$AD263=1,"Rubber wheel coupling","")&amp;IF(Input!$AE263=1, "/Rubber block drive, with alu. ring","")&amp;IF(Input!$AF263=1, "/(High) flexible coupling","")</f>
        <v>/Rubber block drive, with alu. ring</v>
      </c>
      <c r="AC262" s="4" t="str">
        <f>IF(Input!$AG263=1,"Mechanical-joint clutch","")&amp;IF(Input!$AH263=1, "/ Mechanical","")&amp;IF(Input!$AI263=1, "/ Electrical","")&amp;IF(Input!$AJ263=1, "/ Pneumatical","")</f>
        <v>/ Mechanical</v>
      </c>
      <c r="AD262" s="291" t="str">
        <f t="shared" si="72"/>
        <v>Without</v>
      </c>
      <c r="AE262" s="4" t="str">
        <f t="shared" si="73"/>
        <v>21 /18  inch</v>
      </c>
      <c r="AF262" s="4" t="str">
        <f t="shared" si="74"/>
        <v>Rubber block drive, with alu. ring</v>
      </c>
      <c r="AG262" s="4" t="str">
        <f t="shared" si="75"/>
        <v xml:space="preserve"> Mechanical</v>
      </c>
      <c r="AH262" s="4" t="str">
        <f>IF(Input!AK263=1,"Available","Not available")</f>
        <v>Not available</v>
      </c>
      <c r="AI262" s="4" t="str">
        <f>IF(Input!AL263="","",Input!AL263)</f>
        <v/>
      </c>
    </row>
    <row r="263" spans="1:35" x14ac:dyDescent="0.25">
      <c r="A263" s="4" t="str">
        <f>VLOOKUP(Input!A264, Variabelen!$A$2:$B$7,2,FALSE)</f>
        <v>MEDIUM/HEAVY DUTY GEARBOX</v>
      </c>
      <c r="B263" s="284" t="str">
        <f>Input!B264</f>
        <v>HC1200</v>
      </c>
      <c r="C263" s="4" t="str">
        <f>IF(Input!C264="","",Input!C264)</f>
        <v/>
      </c>
      <c r="D263" s="297">
        <f>Input!F264</f>
        <v>2.476</v>
      </c>
      <c r="E263" s="298" t="str">
        <f>Input!G264</f>
        <v>1,26</v>
      </c>
      <c r="F263" s="4">
        <f>Input!D264</f>
        <v>600</v>
      </c>
      <c r="G263" s="298">
        <f>Input!E264</f>
        <v>1900</v>
      </c>
      <c r="H263" s="298" t="str">
        <f t="shared" si="66"/>
        <v>600-1900</v>
      </c>
      <c r="I263" s="298">
        <f t="shared" si="67"/>
        <v>1800</v>
      </c>
      <c r="J263" s="298">
        <f t="shared" si="68"/>
        <v>2268</v>
      </c>
      <c r="K263" s="298">
        <f t="shared" si="69"/>
        <v>2394</v>
      </c>
      <c r="L263" s="290">
        <f t="shared" si="76"/>
        <v>1134</v>
      </c>
      <c r="M263" s="290">
        <f t="shared" si="76"/>
        <v>1512</v>
      </c>
      <c r="N263" s="290">
        <f t="shared" si="76"/>
        <v>1890</v>
      </c>
      <c r="O263" s="290">
        <f t="shared" si="76"/>
        <v>2268</v>
      </c>
      <c r="P263" s="290" t="str">
        <f t="shared" si="76"/>
        <v/>
      </c>
      <c r="Q263" s="290" t="str">
        <f t="shared" si="76"/>
        <v/>
      </c>
      <c r="R263" s="298" t="str">
        <f>Input!I264</f>
        <v>1082x1200x1130</v>
      </c>
      <c r="S263" s="298" t="str">
        <f>Input!J264</f>
        <v>2000</v>
      </c>
      <c r="T263" s="298" t="str">
        <f>Input!K264</f>
        <v>380</v>
      </c>
      <c r="U263" s="298" t="str">
        <f>Input!L264</f>
        <v>120</v>
      </c>
      <c r="V263" s="4" t="str">
        <f>IF(Input!$M264=1,"Spec.","")&amp;IF(Input!$O264=1, "00","")&amp;IF(Input!$P264=1, "/0","")&amp;IF(Input!$Q264=1, "/1","")&amp;IF(Input!$R264=1, "/2","")&amp;IF(Input!$S264=1, "/3","")&amp;IF(Input!$T264=1, "/4","")&amp;IF(Input!$U264=1, "/5","")</f>
        <v/>
      </c>
      <c r="W263" s="4" t="str">
        <f>IF(Input!$V264=1,"Spec.","")&amp;IF(Input!$W264=1, "/21","")&amp;IF(Input!$X264=1, "/18","")&amp;IF(Input!$Y264=1, "/16","")&amp;IF(Input!$Z264=1, "/14","")&amp;IF(Input!$AA264=1, "/11,5","")&amp;IF(Input!$AB264=1, "/10","")&amp;IF(Input!$AB264=1,"/7,5","")</f>
        <v>/21/18</v>
      </c>
      <c r="X263" s="291" t="str">
        <f t="shared" si="70"/>
        <v/>
      </c>
      <c r="Y263" s="4" t="str">
        <f t="shared" si="71"/>
        <v>21/18</v>
      </c>
      <c r="Z263" s="4" t="str">
        <f>IF(Input!$M264=1,"Special match","")&amp;IF(Input!$N264=1, "/Without","")&amp;IF(Input!$O264=1, "/SAE-00","")&amp;IF(Input!$P264=1, "/SAE-0","")&amp;IF(Input!$Q264=1, "/SAE-1","")&amp;IF(Input!$R264=1, "/SAE-2","")&amp;IF(Input!$S264=1, "/SAE-3","")&amp;IF(Input!$T264=1, "/SAE-4","")&amp;IF(Input!$U264=1, "/SAE-5","")</f>
        <v>/Without</v>
      </c>
      <c r="AA263" s="4" t="str">
        <f>IF(Input!$V264=1,"Special match","")&amp;IF(Input!$W264=1, "/21 ","")&amp;IF(Input!$X264=1, "/18 ","")&amp;IF(Input!$Y264=1, "/16 ","")&amp;IF(Input!$Z264=1, "/14 ","")&amp;IF(Input!$AA264=1, "/11,5 ","")&amp;IF(Input!$AB264=1, "/10 ","")&amp;IF(Input!$AB264=1, "/7,5","")</f>
        <v xml:space="preserve">/21 /18 </v>
      </c>
      <c r="AB263" s="4" t="str">
        <f>IF(Input!$AD264=1,"Rubber wheel coupling","")&amp;IF(Input!$AE264=1, "/Rubber block drive, with alu. ring","")&amp;IF(Input!$AF264=1, "/(High) flexible coupling","")</f>
        <v>/Rubber block drive, with alu. ring</v>
      </c>
      <c r="AC263" s="4" t="str">
        <f>IF(Input!$AG264=1,"Mechanical-joint clutch","")&amp;IF(Input!$AH264=1, "/ Mechanical","")&amp;IF(Input!$AI264=1, "/ Electrical","")&amp;IF(Input!$AJ264=1, "/ Pneumatical","")</f>
        <v>/ Mechanical</v>
      </c>
      <c r="AD263" s="291" t="str">
        <f t="shared" si="72"/>
        <v>Without</v>
      </c>
      <c r="AE263" s="4" t="str">
        <f t="shared" si="73"/>
        <v>21 /18  inch</v>
      </c>
      <c r="AF263" s="4" t="str">
        <f t="shared" si="74"/>
        <v>Rubber block drive, with alu. ring</v>
      </c>
      <c r="AG263" s="4" t="str">
        <f t="shared" si="75"/>
        <v xml:space="preserve"> Mechanical</v>
      </c>
      <c r="AH263" s="4" t="str">
        <f>IF(Input!AK264=1,"Available","Not available")</f>
        <v>Not available</v>
      </c>
      <c r="AI263" s="4" t="str">
        <f>IF(Input!AL264="","",Input!AL264)</f>
        <v/>
      </c>
    </row>
    <row r="264" spans="1:35" x14ac:dyDescent="0.25">
      <c r="A264" s="4" t="str">
        <f>VLOOKUP(Input!A265, Variabelen!$A$2:$B$7,2,FALSE)</f>
        <v>MEDIUM/HEAVY DUTY GEARBOX</v>
      </c>
      <c r="B264" s="284" t="str">
        <f>Input!B265</f>
        <v>HC1200</v>
      </c>
      <c r="C264" s="4" t="str">
        <f>IF(Input!C265="","",Input!C265)</f>
        <v/>
      </c>
      <c r="D264" s="297">
        <f>Input!F265</f>
        <v>2.5</v>
      </c>
      <c r="E264" s="298" t="str">
        <f>Input!G265</f>
        <v>1,26</v>
      </c>
      <c r="F264" s="4">
        <f>Input!D265</f>
        <v>600</v>
      </c>
      <c r="G264" s="298">
        <f>Input!E265</f>
        <v>1900</v>
      </c>
      <c r="H264" s="298" t="str">
        <f t="shared" si="66"/>
        <v>600-1900</v>
      </c>
      <c r="I264" s="298">
        <f t="shared" si="67"/>
        <v>1800</v>
      </c>
      <c r="J264" s="298">
        <f t="shared" si="68"/>
        <v>2268</v>
      </c>
      <c r="K264" s="298">
        <f t="shared" si="69"/>
        <v>2394</v>
      </c>
      <c r="L264" s="290">
        <f t="shared" si="76"/>
        <v>1134</v>
      </c>
      <c r="M264" s="290">
        <f t="shared" si="76"/>
        <v>1512</v>
      </c>
      <c r="N264" s="290">
        <f t="shared" si="76"/>
        <v>1890</v>
      </c>
      <c r="O264" s="290">
        <f t="shared" si="76"/>
        <v>2268</v>
      </c>
      <c r="P264" s="290" t="str">
        <f t="shared" si="76"/>
        <v/>
      </c>
      <c r="Q264" s="290" t="str">
        <f t="shared" si="76"/>
        <v/>
      </c>
      <c r="R264" s="298" t="str">
        <f>Input!I265</f>
        <v>1082x1200x1130</v>
      </c>
      <c r="S264" s="298" t="str">
        <f>Input!J265</f>
        <v>2000</v>
      </c>
      <c r="T264" s="298" t="str">
        <f>Input!K265</f>
        <v>380</v>
      </c>
      <c r="U264" s="298" t="str">
        <f>Input!L265</f>
        <v>120</v>
      </c>
      <c r="V264" s="4" t="str">
        <f>IF(Input!$M265=1,"Spec.","")&amp;IF(Input!$O265=1, "00","")&amp;IF(Input!$P265=1, "/0","")&amp;IF(Input!$Q265=1, "/1","")&amp;IF(Input!$R265=1, "/2","")&amp;IF(Input!$S265=1, "/3","")&amp;IF(Input!$T265=1, "/4","")&amp;IF(Input!$U265=1, "/5","")</f>
        <v/>
      </c>
      <c r="W264" s="4" t="str">
        <f>IF(Input!$V265=1,"Spec.","")&amp;IF(Input!$W265=1, "/21","")&amp;IF(Input!$X265=1, "/18","")&amp;IF(Input!$Y265=1, "/16","")&amp;IF(Input!$Z265=1, "/14","")&amp;IF(Input!$AA265=1, "/11,5","")&amp;IF(Input!$AB265=1, "/10","")&amp;IF(Input!$AB265=1,"/7,5","")</f>
        <v>/21/18</v>
      </c>
      <c r="X264" s="291" t="str">
        <f t="shared" si="70"/>
        <v/>
      </c>
      <c r="Y264" s="4" t="str">
        <f t="shared" si="71"/>
        <v>21/18</v>
      </c>
      <c r="Z264" s="4" t="str">
        <f>IF(Input!$M265=1,"Special match","")&amp;IF(Input!$N265=1, "/Without","")&amp;IF(Input!$O265=1, "/SAE-00","")&amp;IF(Input!$P265=1, "/SAE-0","")&amp;IF(Input!$Q265=1, "/SAE-1","")&amp;IF(Input!$R265=1, "/SAE-2","")&amp;IF(Input!$S265=1, "/SAE-3","")&amp;IF(Input!$T265=1, "/SAE-4","")&amp;IF(Input!$U265=1, "/SAE-5","")</f>
        <v>/Without</v>
      </c>
      <c r="AA264" s="4" t="str">
        <f>IF(Input!$V265=1,"Special match","")&amp;IF(Input!$W265=1, "/21 ","")&amp;IF(Input!$X265=1, "/18 ","")&amp;IF(Input!$Y265=1, "/16 ","")&amp;IF(Input!$Z265=1, "/14 ","")&amp;IF(Input!$AA265=1, "/11,5 ","")&amp;IF(Input!$AB265=1, "/10 ","")&amp;IF(Input!$AB265=1, "/7,5","")</f>
        <v xml:space="preserve">/21 /18 </v>
      </c>
      <c r="AB264" s="4" t="str">
        <f>IF(Input!$AD265=1,"Rubber wheel coupling","")&amp;IF(Input!$AE265=1, "/Rubber block drive, with alu. ring","")&amp;IF(Input!$AF265=1, "/(High) flexible coupling","")</f>
        <v>/Rubber block drive, with alu. ring</v>
      </c>
      <c r="AC264" s="4" t="str">
        <f>IF(Input!$AG265=1,"Mechanical-joint clutch","")&amp;IF(Input!$AH265=1, "/ Mechanical","")&amp;IF(Input!$AI265=1, "/ Electrical","")&amp;IF(Input!$AJ265=1, "/ Pneumatical","")</f>
        <v>/ Mechanical</v>
      </c>
      <c r="AD264" s="291" t="str">
        <f t="shared" si="72"/>
        <v>Without</v>
      </c>
      <c r="AE264" s="4" t="str">
        <f t="shared" si="73"/>
        <v>21 /18  inch</v>
      </c>
      <c r="AF264" s="4" t="str">
        <f t="shared" si="74"/>
        <v>Rubber block drive, with alu. ring</v>
      </c>
      <c r="AG264" s="4" t="str">
        <f t="shared" si="75"/>
        <v xml:space="preserve"> Mechanical</v>
      </c>
      <c r="AH264" s="4" t="str">
        <f>IF(Input!AK265=1,"Available","Not available")</f>
        <v>Not available</v>
      </c>
      <c r="AI264" s="4" t="str">
        <f>IF(Input!AL265="","",Input!AL265)</f>
        <v/>
      </c>
    </row>
    <row r="265" spans="1:35" x14ac:dyDescent="0.25">
      <c r="A265" s="4" t="str">
        <f>VLOOKUP(Input!A266, Variabelen!$A$2:$B$7,2,FALSE)</f>
        <v>MEDIUM/HEAVY DUTY GEARBOX</v>
      </c>
      <c r="B265" s="284" t="str">
        <f>Input!B266</f>
        <v>HC1200</v>
      </c>
      <c r="C265" s="4" t="str">
        <f>IF(Input!C266="","",Input!C266)</f>
        <v/>
      </c>
      <c r="D265" s="297">
        <f>Input!F266</f>
        <v>2.96</v>
      </c>
      <c r="E265" s="298" t="str">
        <f>Input!G266</f>
        <v>1,26</v>
      </c>
      <c r="F265" s="4">
        <f>Input!D266</f>
        <v>600</v>
      </c>
      <c r="G265" s="298">
        <f>Input!E266</f>
        <v>1900</v>
      </c>
      <c r="H265" s="298" t="str">
        <f t="shared" si="66"/>
        <v>600-1900</v>
      </c>
      <c r="I265" s="298">
        <f t="shared" si="67"/>
        <v>1800</v>
      </c>
      <c r="J265" s="298">
        <f t="shared" si="68"/>
        <v>2268</v>
      </c>
      <c r="K265" s="298">
        <f t="shared" si="69"/>
        <v>2394</v>
      </c>
      <c r="L265" s="290">
        <f t="shared" si="76"/>
        <v>1134</v>
      </c>
      <c r="M265" s="290">
        <f t="shared" si="76"/>
        <v>1512</v>
      </c>
      <c r="N265" s="290">
        <f t="shared" si="76"/>
        <v>1890</v>
      </c>
      <c r="O265" s="290">
        <f t="shared" si="76"/>
        <v>2268</v>
      </c>
      <c r="P265" s="290" t="str">
        <f t="shared" si="76"/>
        <v/>
      </c>
      <c r="Q265" s="290" t="str">
        <f t="shared" si="76"/>
        <v/>
      </c>
      <c r="R265" s="298" t="str">
        <f>Input!I266</f>
        <v>1082x1200x1130</v>
      </c>
      <c r="S265" s="298" t="str">
        <f>Input!J266</f>
        <v>2000</v>
      </c>
      <c r="T265" s="298" t="str">
        <f>Input!K266</f>
        <v>380</v>
      </c>
      <c r="U265" s="298" t="str">
        <f>Input!L266</f>
        <v>120</v>
      </c>
      <c r="V265" s="4" t="str">
        <f>IF(Input!$M266=1,"Spec.","")&amp;IF(Input!$O266=1, "00","")&amp;IF(Input!$P266=1, "/0","")&amp;IF(Input!$Q266=1, "/1","")&amp;IF(Input!$R266=1, "/2","")&amp;IF(Input!$S266=1, "/3","")&amp;IF(Input!$T266=1, "/4","")&amp;IF(Input!$U266=1, "/5","")</f>
        <v/>
      </c>
      <c r="W265" s="4" t="str">
        <f>IF(Input!$V266=1,"Spec.","")&amp;IF(Input!$W266=1, "/21","")&amp;IF(Input!$X266=1, "/18","")&amp;IF(Input!$Y266=1, "/16","")&amp;IF(Input!$Z266=1, "/14","")&amp;IF(Input!$AA266=1, "/11,5","")&amp;IF(Input!$AB266=1, "/10","")&amp;IF(Input!$AB266=1,"/7,5","")</f>
        <v>/21/18</v>
      </c>
      <c r="X265" s="291" t="str">
        <f t="shared" si="70"/>
        <v/>
      </c>
      <c r="Y265" s="4" t="str">
        <f t="shared" si="71"/>
        <v>21/18</v>
      </c>
      <c r="Z265" s="4" t="str">
        <f>IF(Input!$M266=1,"Special match","")&amp;IF(Input!$N266=1, "/Without","")&amp;IF(Input!$O266=1, "/SAE-00","")&amp;IF(Input!$P266=1, "/SAE-0","")&amp;IF(Input!$Q266=1, "/SAE-1","")&amp;IF(Input!$R266=1, "/SAE-2","")&amp;IF(Input!$S266=1, "/SAE-3","")&amp;IF(Input!$T266=1, "/SAE-4","")&amp;IF(Input!$U266=1, "/SAE-5","")</f>
        <v>/Without</v>
      </c>
      <c r="AA265" s="4" t="str">
        <f>IF(Input!$V266=1,"Special match","")&amp;IF(Input!$W266=1, "/21 ","")&amp;IF(Input!$X266=1, "/18 ","")&amp;IF(Input!$Y266=1, "/16 ","")&amp;IF(Input!$Z266=1, "/14 ","")&amp;IF(Input!$AA266=1, "/11,5 ","")&amp;IF(Input!$AB266=1, "/10 ","")&amp;IF(Input!$AB266=1, "/7,5","")</f>
        <v xml:space="preserve">/21 /18 </v>
      </c>
      <c r="AB265" s="4" t="str">
        <f>IF(Input!$AD266=1,"Rubber wheel coupling","")&amp;IF(Input!$AE266=1, "/Rubber block drive, with alu. ring","")&amp;IF(Input!$AF266=1, "/(High) flexible coupling","")</f>
        <v>/Rubber block drive, with alu. ring</v>
      </c>
      <c r="AC265" s="4" t="str">
        <f>IF(Input!$AG266=1,"Mechanical-joint clutch","")&amp;IF(Input!$AH266=1, "/ Mechanical","")&amp;IF(Input!$AI266=1, "/ Electrical","")&amp;IF(Input!$AJ266=1, "/ Pneumatical","")</f>
        <v>/ Mechanical</v>
      </c>
      <c r="AD265" s="291" t="str">
        <f t="shared" si="72"/>
        <v>Without</v>
      </c>
      <c r="AE265" s="4" t="str">
        <f t="shared" si="73"/>
        <v>21 /18  inch</v>
      </c>
      <c r="AF265" s="4" t="str">
        <f t="shared" si="74"/>
        <v>Rubber block drive, with alu. ring</v>
      </c>
      <c r="AG265" s="4" t="str">
        <f t="shared" si="75"/>
        <v xml:space="preserve"> Mechanical</v>
      </c>
      <c r="AH265" s="4" t="str">
        <f>IF(Input!AK266=1,"Available","Not available")</f>
        <v>Not available</v>
      </c>
      <c r="AI265" s="4" t="str">
        <f>IF(Input!AL266="","",Input!AL266)</f>
        <v/>
      </c>
    </row>
    <row r="266" spans="1:35" x14ac:dyDescent="0.25">
      <c r="A266" s="4" t="str">
        <f>VLOOKUP(Input!A267, Variabelen!$A$2:$B$7,2,FALSE)</f>
        <v>MEDIUM/HEAVY DUTY GEARBOX</v>
      </c>
      <c r="B266" s="284" t="str">
        <f>Input!B267</f>
        <v>HC1200</v>
      </c>
      <c r="C266" s="4" t="str">
        <f>IF(Input!C267="","",Input!C267)</f>
        <v/>
      </c>
      <c r="D266" s="297">
        <f>Input!F267</f>
        <v>3.55</v>
      </c>
      <c r="E266" s="298" t="str">
        <f>Input!G267</f>
        <v>1,26</v>
      </c>
      <c r="F266" s="4">
        <f>Input!D267</f>
        <v>600</v>
      </c>
      <c r="G266" s="298">
        <f>Input!E267</f>
        <v>1900</v>
      </c>
      <c r="H266" s="298" t="str">
        <f t="shared" si="66"/>
        <v>600-1900</v>
      </c>
      <c r="I266" s="298">
        <f t="shared" si="67"/>
        <v>1800</v>
      </c>
      <c r="J266" s="298">
        <f t="shared" si="68"/>
        <v>2268</v>
      </c>
      <c r="K266" s="298">
        <f t="shared" si="69"/>
        <v>2394</v>
      </c>
      <c r="L266" s="290">
        <f t="shared" si="76"/>
        <v>1134</v>
      </c>
      <c r="M266" s="290">
        <f t="shared" si="76"/>
        <v>1512</v>
      </c>
      <c r="N266" s="290">
        <f t="shared" si="76"/>
        <v>1890</v>
      </c>
      <c r="O266" s="290">
        <f t="shared" si="76"/>
        <v>2268</v>
      </c>
      <c r="P266" s="290" t="str">
        <f t="shared" si="76"/>
        <v/>
      </c>
      <c r="Q266" s="290" t="str">
        <f t="shared" si="76"/>
        <v/>
      </c>
      <c r="R266" s="298" t="str">
        <f>Input!I267</f>
        <v>1082x1200x1130</v>
      </c>
      <c r="S266" s="298" t="str">
        <f>Input!J267</f>
        <v>2000</v>
      </c>
      <c r="T266" s="298" t="str">
        <f>Input!K267</f>
        <v>380</v>
      </c>
      <c r="U266" s="298" t="str">
        <f>Input!L267</f>
        <v>120</v>
      </c>
      <c r="V266" s="4" t="str">
        <f>IF(Input!$M267=1,"Spec.","")&amp;IF(Input!$O267=1, "00","")&amp;IF(Input!$P267=1, "/0","")&amp;IF(Input!$Q267=1, "/1","")&amp;IF(Input!$R267=1, "/2","")&amp;IF(Input!$S267=1, "/3","")&amp;IF(Input!$T267=1, "/4","")&amp;IF(Input!$U267=1, "/5","")</f>
        <v/>
      </c>
      <c r="W266" s="4" t="str">
        <f>IF(Input!$V267=1,"Spec.","")&amp;IF(Input!$W267=1, "/21","")&amp;IF(Input!$X267=1, "/18","")&amp;IF(Input!$Y267=1, "/16","")&amp;IF(Input!$Z267=1, "/14","")&amp;IF(Input!$AA267=1, "/11,5","")&amp;IF(Input!$AB267=1, "/10","")&amp;IF(Input!$AB267=1,"/7,5","")</f>
        <v>/21/18</v>
      </c>
      <c r="X266" s="291" t="str">
        <f t="shared" si="70"/>
        <v/>
      </c>
      <c r="Y266" s="4" t="str">
        <f t="shared" si="71"/>
        <v>21/18</v>
      </c>
      <c r="Z266" s="4" t="str">
        <f>IF(Input!$M267=1,"Special match","")&amp;IF(Input!$N267=1, "/Without","")&amp;IF(Input!$O267=1, "/SAE-00","")&amp;IF(Input!$P267=1, "/SAE-0","")&amp;IF(Input!$Q267=1, "/SAE-1","")&amp;IF(Input!$R267=1, "/SAE-2","")&amp;IF(Input!$S267=1, "/SAE-3","")&amp;IF(Input!$T267=1, "/SAE-4","")&amp;IF(Input!$U267=1, "/SAE-5","")</f>
        <v>/Without</v>
      </c>
      <c r="AA266" s="4" t="str">
        <f>IF(Input!$V267=1,"Special match","")&amp;IF(Input!$W267=1, "/21 ","")&amp;IF(Input!$X267=1, "/18 ","")&amp;IF(Input!$Y267=1, "/16 ","")&amp;IF(Input!$Z267=1, "/14 ","")&amp;IF(Input!$AA267=1, "/11,5 ","")&amp;IF(Input!$AB267=1, "/10 ","")&amp;IF(Input!$AB267=1, "/7,5","")</f>
        <v xml:space="preserve">/21 /18 </v>
      </c>
      <c r="AB266" s="4" t="str">
        <f>IF(Input!$AD267=1,"Rubber wheel coupling","")&amp;IF(Input!$AE267=1, "/Rubber block drive, with alu. ring","")&amp;IF(Input!$AF267=1, "/(High) flexible coupling","")</f>
        <v>/Rubber block drive, with alu. ring</v>
      </c>
      <c r="AC266" s="4" t="str">
        <f>IF(Input!$AG267=1,"Mechanical-joint clutch","")&amp;IF(Input!$AH267=1, "/ Mechanical","")&amp;IF(Input!$AI267=1, "/ Electrical","")&amp;IF(Input!$AJ267=1, "/ Pneumatical","")</f>
        <v>/ Mechanical</v>
      </c>
      <c r="AD266" s="291" t="str">
        <f t="shared" si="72"/>
        <v>Without</v>
      </c>
      <c r="AE266" s="4" t="str">
        <f t="shared" si="73"/>
        <v>21 /18  inch</v>
      </c>
      <c r="AF266" s="4" t="str">
        <f t="shared" si="74"/>
        <v>Rubber block drive, with alu. ring</v>
      </c>
      <c r="AG266" s="4" t="str">
        <f t="shared" si="75"/>
        <v xml:space="preserve"> Mechanical</v>
      </c>
      <c r="AH266" s="4" t="str">
        <f>IF(Input!AK267=1,"Available","Not available")</f>
        <v>Not available</v>
      </c>
      <c r="AI266" s="4" t="str">
        <f>IF(Input!AL267="","",Input!AL267)</f>
        <v/>
      </c>
    </row>
    <row r="267" spans="1:35" x14ac:dyDescent="0.25">
      <c r="A267" s="4" t="str">
        <f>VLOOKUP(Input!A268, Variabelen!$A$2:$B$7,2,FALSE)</f>
        <v>MEDIUM/HEAVY DUTY GEARBOX</v>
      </c>
      <c r="B267" s="284" t="str">
        <f>Input!B268</f>
        <v>HC1200</v>
      </c>
      <c r="C267" s="4" t="str">
        <f>IF(Input!C268="","",Input!C268)</f>
        <v/>
      </c>
      <c r="D267" s="297">
        <f>Input!F268</f>
        <v>3.79</v>
      </c>
      <c r="E267" s="298" t="str">
        <f>Input!G268</f>
        <v>1,20</v>
      </c>
      <c r="F267" s="4">
        <f>Input!D268</f>
        <v>600</v>
      </c>
      <c r="G267" s="298">
        <f>Input!E268</f>
        <v>1900</v>
      </c>
      <c r="H267" s="298" t="str">
        <f t="shared" si="66"/>
        <v>600-1900</v>
      </c>
      <c r="I267" s="298">
        <f t="shared" si="67"/>
        <v>1800</v>
      </c>
      <c r="J267" s="298">
        <f t="shared" si="68"/>
        <v>2160</v>
      </c>
      <c r="K267" s="298">
        <f t="shared" si="69"/>
        <v>2280</v>
      </c>
      <c r="L267" s="290">
        <f t="shared" si="76"/>
        <v>1080</v>
      </c>
      <c r="M267" s="290">
        <f t="shared" si="76"/>
        <v>1440</v>
      </c>
      <c r="N267" s="290">
        <f t="shared" si="76"/>
        <v>1800</v>
      </c>
      <c r="O267" s="290">
        <f t="shared" si="76"/>
        <v>2160</v>
      </c>
      <c r="P267" s="290" t="str">
        <f t="shared" si="76"/>
        <v/>
      </c>
      <c r="Q267" s="290" t="str">
        <f t="shared" si="76"/>
        <v/>
      </c>
      <c r="R267" s="298" t="str">
        <f>Input!I268</f>
        <v>1082x1200x1130</v>
      </c>
      <c r="S267" s="298" t="str">
        <f>Input!J268</f>
        <v>2000</v>
      </c>
      <c r="T267" s="298" t="str">
        <f>Input!K268</f>
        <v>380</v>
      </c>
      <c r="U267" s="298" t="str">
        <f>Input!L268</f>
        <v>120</v>
      </c>
      <c r="V267" s="4" t="str">
        <f>IF(Input!$M268=1,"Spec.","")&amp;IF(Input!$O268=1, "00","")&amp;IF(Input!$P268=1, "/0","")&amp;IF(Input!$Q268=1, "/1","")&amp;IF(Input!$R268=1, "/2","")&amp;IF(Input!$S268=1, "/3","")&amp;IF(Input!$T268=1, "/4","")&amp;IF(Input!$U268=1, "/5","")</f>
        <v/>
      </c>
      <c r="W267" s="4" t="str">
        <f>IF(Input!$V268=1,"Spec.","")&amp;IF(Input!$W268=1, "/21","")&amp;IF(Input!$X268=1, "/18","")&amp;IF(Input!$Y268=1, "/16","")&amp;IF(Input!$Z268=1, "/14","")&amp;IF(Input!$AA268=1, "/11,5","")&amp;IF(Input!$AB268=1, "/10","")&amp;IF(Input!$AB268=1,"/7,5","")</f>
        <v>/21/18</v>
      </c>
      <c r="X267" s="291" t="str">
        <f t="shared" si="70"/>
        <v/>
      </c>
      <c r="Y267" s="4" t="str">
        <f t="shared" si="71"/>
        <v>21/18</v>
      </c>
      <c r="Z267" s="4" t="str">
        <f>IF(Input!$M268=1,"Special match","")&amp;IF(Input!$N268=1, "/Without","")&amp;IF(Input!$O268=1, "/SAE-00","")&amp;IF(Input!$P268=1, "/SAE-0","")&amp;IF(Input!$Q268=1, "/SAE-1","")&amp;IF(Input!$R268=1, "/SAE-2","")&amp;IF(Input!$S268=1, "/SAE-3","")&amp;IF(Input!$T268=1, "/SAE-4","")&amp;IF(Input!$U268=1, "/SAE-5","")</f>
        <v>/Without</v>
      </c>
      <c r="AA267" s="4" t="str">
        <f>IF(Input!$V268=1,"Special match","")&amp;IF(Input!$W268=1, "/21 ","")&amp;IF(Input!$X268=1, "/18 ","")&amp;IF(Input!$Y268=1, "/16 ","")&amp;IF(Input!$Z268=1, "/14 ","")&amp;IF(Input!$AA268=1, "/11,5 ","")&amp;IF(Input!$AB268=1, "/10 ","")&amp;IF(Input!$AB268=1, "/7,5","")</f>
        <v xml:space="preserve">/21 /18 </v>
      </c>
      <c r="AB267" s="4" t="str">
        <f>IF(Input!$AD268=1,"Rubber wheel coupling","")&amp;IF(Input!$AE268=1, "/Rubber block drive, with alu. ring","")&amp;IF(Input!$AF268=1, "/(High) flexible coupling","")</f>
        <v>/Rubber block drive, with alu. ring</v>
      </c>
      <c r="AC267" s="4" t="str">
        <f>IF(Input!$AG268=1,"Mechanical-joint clutch","")&amp;IF(Input!$AH268=1, "/ Mechanical","")&amp;IF(Input!$AI268=1, "/ Electrical","")&amp;IF(Input!$AJ268=1, "/ Pneumatical","")</f>
        <v>/ Mechanical</v>
      </c>
      <c r="AD267" s="291" t="str">
        <f t="shared" si="72"/>
        <v>Without</v>
      </c>
      <c r="AE267" s="4" t="str">
        <f t="shared" si="73"/>
        <v>21 /18  inch</v>
      </c>
      <c r="AF267" s="4" t="str">
        <f t="shared" si="74"/>
        <v>Rubber block drive, with alu. ring</v>
      </c>
      <c r="AG267" s="4" t="str">
        <f t="shared" si="75"/>
        <v xml:space="preserve"> Mechanical</v>
      </c>
      <c r="AH267" s="4" t="str">
        <f>IF(Input!AK268=1,"Available","Not available")</f>
        <v>Not available</v>
      </c>
      <c r="AI267" s="4" t="str">
        <f>IF(Input!AL268="","",Input!AL268)</f>
        <v/>
      </c>
    </row>
    <row r="268" spans="1:35" x14ac:dyDescent="0.25">
      <c r="A268" s="4" t="str">
        <f>VLOOKUP(Input!A269, Variabelen!$A$2:$B$7,2,FALSE)</f>
        <v>MEDIUM/HEAVY DUTY GEARBOX</v>
      </c>
      <c r="B268" s="284" t="str">
        <f>Input!B269</f>
        <v>HC1200</v>
      </c>
      <c r="C268" s="4" t="str">
        <f>IF(Input!C269="","",Input!C269)</f>
        <v/>
      </c>
      <c r="D268" s="297">
        <f>Input!F269</f>
        <v>4.05</v>
      </c>
      <c r="E268" s="298" t="str">
        <f>Input!G269</f>
        <v>1,09</v>
      </c>
      <c r="F268" s="4">
        <f>Input!D269</f>
        <v>600</v>
      </c>
      <c r="G268" s="298">
        <f>Input!E269</f>
        <v>1900</v>
      </c>
      <c r="H268" s="298" t="str">
        <f t="shared" si="66"/>
        <v>600-1900</v>
      </c>
      <c r="I268" s="298">
        <f t="shared" si="67"/>
        <v>1800</v>
      </c>
      <c r="J268" s="298">
        <f t="shared" si="68"/>
        <v>1962.0000000000002</v>
      </c>
      <c r="K268" s="298">
        <f t="shared" si="69"/>
        <v>2071</v>
      </c>
      <c r="L268" s="290">
        <f t="shared" si="76"/>
        <v>981.00000000000011</v>
      </c>
      <c r="M268" s="290">
        <f t="shared" si="76"/>
        <v>1308</v>
      </c>
      <c r="N268" s="290">
        <f t="shared" si="76"/>
        <v>1635.0000000000002</v>
      </c>
      <c r="O268" s="290">
        <f t="shared" si="76"/>
        <v>1962.0000000000002</v>
      </c>
      <c r="P268" s="290" t="str">
        <f t="shared" si="76"/>
        <v/>
      </c>
      <c r="Q268" s="290" t="str">
        <f t="shared" si="76"/>
        <v/>
      </c>
      <c r="R268" s="298" t="str">
        <f>Input!I269</f>
        <v>1082x1200x1130</v>
      </c>
      <c r="S268" s="298" t="str">
        <f>Input!J269</f>
        <v>2000</v>
      </c>
      <c r="T268" s="298" t="str">
        <f>Input!K269</f>
        <v>380</v>
      </c>
      <c r="U268" s="298" t="str">
        <f>Input!L269</f>
        <v>120</v>
      </c>
      <c r="V268" s="4" t="str">
        <f>IF(Input!$M269=1,"Spec.","")&amp;IF(Input!$O269=1, "00","")&amp;IF(Input!$P269=1, "/0","")&amp;IF(Input!$Q269=1, "/1","")&amp;IF(Input!$R269=1, "/2","")&amp;IF(Input!$S269=1, "/3","")&amp;IF(Input!$T269=1, "/4","")&amp;IF(Input!$U269=1, "/5","")</f>
        <v/>
      </c>
      <c r="W268" s="4" t="str">
        <f>IF(Input!$V269=1,"Spec.","")&amp;IF(Input!$W269=1, "/21","")&amp;IF(Input!$X269=1, "/18","")&amp;IF(Input!$Y269=1, "/16","")&amp;IF(Input!$Z269=1, "/14","")&amp;IF(Input!$AA269=1, "/11,5","")&amp;IF(Input!$AB269=1, "/10","")&amp;IF(Input!$AB269=1,"/7,5","")</f>
        <v>/21/18</v>
      </c>
      <c r="X268" s="291" t="str">
        <f t="shared" si="70"/>
        <v/>
      </c>
      <c r="Y268" s="4" t="str">
        <f t="shared" si="71"/>
        <v>21/18</v>
      </c>
      <c r="Z268" s="4" t="str">
        <f>IF(Input!$M269=1,"Special match","")&amp;IF(Input!$N269=1, "/Without","")&amp;IF(Input!$O269=1, "/SAE-00","")&amp;IF(Input!$P269=1, "/SAE-0","")&amp;IF(Input!$Q269=1, "/SAE-1","")&amp;IF(Input!$R269=1, "/SAE-2","")&amp;IF(Input!$S269=1, "/SAE-3","")&amp;IF(Input!$T269=1, "/SAE-4","")&amp;IF(Input!$U269=1, "/SAE-5","")</f>
        <v>/Without</v>
      </c>
      <c r="AA268" s="4" t="str">
        <f>IF(Input!$V269=1,"Special match","")&amp;IF(Input!$W269=1, "/21 ","")&amp;IF(Input!$X269=1, "/18 ","")&amp;IF(Input!$Y269=1, "/16 ","")&amp;IF(Input!$Z269=1, "/14 ","")&amp;IF(Input!$AA269=1, "/11,5 ","")&amp;IF(Input!$AB269=1, "/10 ","")&amp;IF(Input!$AB269=1, "/7,5","")</f>
        <v xml:space="preserve">/21 /18 </v>
      </c>
      <c r="AB268" s="4" t="str">
        <f>IF(Input!$AD269=1,"Rubber wheel coupling","")&amp;IF(Input!$AE269=1, "/Rubber block drive, with alu. ring","")&amp;IF(Input!$AF269=1, "/(High) flexible coupling","")</f>
        <v>/Rubber block drive, with alu. ring</v>
      </c>
      <c r="AC268" s="4" t="str">
        <f>IF(Input!$AG269=1,"Mechanical-joint clutch","")&amp;IF(Input!$AH269=1, "/ Mechanical","")&amp;IF(Input!$AI269=1, "/ Electrical","")&amp;IF(Input!$AJ269=1, "/ Pneumatical","")</f>
        <v>/ Mechanical</v>
      </c>
      <c r="AD268" s="291" t="str">
        <f t="shared" si="72"/>
        <v>Without</v>
      </c>
      <c r="AE268" s="4" t="str">
        <f t="shared" si="73"/>
        <v>21 /18  inch</v>
      </c>
      <c r="AF268" s="4" t="str">
        <f t="shared" si="74"/>
        <v>Rubber block drive, with alu. ring</v>
      </c>
      <c r="AG268" s="4" t="str">
        <f t="shared" si="75"/>
        <v xml:space="preserve"> Mechanical</v>
      </c>
      <c r="AH268" s="4" t="str">
        <f>IF(Input!AK269=1,"Available","Not available")</f>
        <v>Not available</v>
      </c>
      <c r="AI268" s="4" t="str">
        <f>IF(Input!AL269="","",Input!AL269)</f>
        <v/>
      </c>
    </row>
    <row r="269" spans="1:35" x14ac:dyDescent="0.25">
      <c r="A269" s="4" t="str">
        <f>VLOOKUP(Input!A270, Variabelen!$A$2:$B$7,2,FALSE)</f>
        <v>MEDIUM/HEAVY DUTY GEARBOX</v>
      </c>
      <c r="B269" s="284" t="str">
        <f>Input!B270</f>
        <v>HC1200</v>
      </c>
      <c r="C269" s="4" t="str">
        <f>IF(Input!C270="","",Input!C270)</f>
        <v/>
      </c>
      <c r="D269" s="297">
        <f>Input!F270</f>
        <v>4.2</v>
      </c>
      <c r="E269" s="298" t="str">
        <f>Input!G270</f>
        <v>0,95</v>
      </c>
      <c r="F269" s="4">
        <f>Input!D270</f>
        <v>600</v>
      </c>
      <c r="G269" s="298">
        <f>Input!E270</f>
        <v>1900</v>
      </c>
      <c r="H269" s="298" t="str">
        <f t="shared" si="66"/>
        <v>600-1900</v>
      </c>
      <c r="I269" s="298">
        <f t="shared" si="67"/>
        <v>1800</v>
      </c>
      <c r="J269" s="298">
        <f t="shared" si="68"/>
        <v>1710</v>
      </c>
      <c r="K269" s="298">
        <f t="shared" si="69"/>
        <v>1805</v>
      </c>
      <c r="L269" s="290">
        <f t="shared" si="76"/>
        <v>855</v>
      </c>
      <c r="M269" s="290">
        <f t="shared" si="76"/>
        <v>1140</v>
      </c>
      <c r="N269" s="290">
        <f t="shared" si="76"/>
        <v>1425</v>
      </c>
      <c r="O269" s="290">
        <f t="shared" si="76"/>
        <v>1710</v>
      </c>
      <c r="P269" s="290" t="str">
        <f t="shared" si="76"/>
        <v/>
      </c>
      <c r="Q269" s="290" t="str">
        <f t="shared" si="76"/>
        <v/>
      </c>
      <c r="R269" s="298" t="str">
        <f>Input!I270</f>
        <v>1082x1200x1130</v>
      </c>
      <c r="S269" s="298" t="str">
        <f>Input!J270</f>
        <v>2000</v>
      </c>
      <c r="T269" s="298" t="str">
        <f>Input!K270</f>
        <v>380</v>
      </c>
      <c r="U269" s="298" t="str">
        <f>Input!L270</f>
        <v>120</v>
      </c>
      <c r="V269" s="4" t="str">
        <f>IF(Input!$M270=1,"Spec.","")&amp;IF(Input!$O270=1, "00","")&amp;IF(Input!$P270=1, "/0","")&amp;IF(Input!$Q270=1, "/1","")&amp;IF(Input!$R270=1, "/2","")&amp;IF(Input!$S270=1, "/3","")&amp;IF(Input!$T270=1, "/4","")&amp;IF(Input!$U270=1, "/5","")</f>
        <v/>
      </c>
      <c r="W269" s="4" t="str">
        <f>IF(Input!$V270=1,"Spec.","")&amp;IF(Input!$W270=1, "/21","")&amp;IF(Input!$X270=1, "/18","")&amp;IF(Input!$Y270=1, "/16","")&amp;IF(Input!$Z270=1, "/14","")&amp;IF(Input!$AA270=1, "/11,5","")&amp;IF(Input!$AB270=1, "/10","")&amp;IF(Input!$AB270=1,"/7,5","")</f>
        <v>/21/18</v>
      </c>
      <c r="X269" s="291" t="str">
        <f t="shared" si="70"/>
        <v/>
      </c>
      <c r="Y269" s="4" t="str">
        <f t="shared" si="71"/>
        <v>21/18</v>
      </c>
      <c r="Z269" s="4" t="str">
        <f>IF(Input!$M270=1,"Special match","")&amp;IF(Input!$N270=1, "/Without","")&amp;IF(Input!$O270=1, "/SAE-00","")&amp;IF(Input!$P270=1, "/SAE-0","")&amp;IF(Input!$Q270=1, "/SAE-1","")&amp;IF(Input!$R270=1, "/SAE-2","")&amp;IF(Input!$S270=1, "/SAE-3","")&amp;IF(Input!$T270=1, "/SAE-4","")&amp;IF(Input!$U270=1, "/SAE-5","")</f>
        <v>/Without</v>
      </c>
      <c r="AA269" s="4" t="str">
        <f>IF(Input!$V270=1,"Special match","")&amp;IF(Input!$W270=1, "/21 ","")&amp;IF(Input!$X270=1, "/18 ","")&amp;IF(Input!$Y270=1, "/16 ","")&amp;IF(Input!$Z270=1, "/14 ","")&amp;IF(Input!$AA270=1, "/11,5 ","")&amp;IF(Input!$AB270=1, "/10 ","")&amp;IF(Input!$AB270=1, "/7,5","")</f>
        <v xml:space="preserve">/21 /18 </v>
      </c>
      <c r="AB269" s="4" t="str">
        <f>IF(Input!$AD270=1,"Rubber wheel coupling","")&amp;IF(Input!$AE270=1, "/Rubber block drive, with alu. ring","")&amp;IF(Input!$AF270=1, "/(High) flexible coupling","")</f>
        <v>/Rubber block drive, with alu. ring</v>
      </c>
      <c r="AC269" s="4" t="str">
        <f>IF(Input!$AG270=1,"Mechanical-joint clutch","")&amp;IF(Input!$AH270=1, "/ Mechanical","")&amp;IF(Input!$AI270=1, "/ Electrical","")&amp;IF(Input!$AJ270=1, "/ Pneumatical","")</f>
        <v>/ Mechanical</v>
      </c>
      <c r="AD269" s="291" t="str">
        <f t="shared" si="72"/>
        <v>Without</v>
      </c>
      <c r="AE269" s="4" t="str">
        <f t="shared" si="73"/>
        <v>21 /18  inch</v>
      </c>
      <c r="AF269" s="4" t="str">
        <f t="shared" si="74"/>
        <v>Rubber block drive, with alu. ring</v>
      </c>
      <c r="AG269" s="4" t="str">
        <f t="shared" si="75"/>
        <v xml:space="preserve"> Mechanical</v>
      </c>
      <c r="AH269" s="4" t="str">
        <f>IF(Input!AK270=1,"Available","Not available")</f>
        <v>Not available</v>
      </c>
      <c r="AI269" s="4" t="str">
        <f>IF(Input!AL270="","",Input!AL270)</f>
        <v/>
      </c>
    </row>
    <row r="270" spans="1:35" x14ac:dyDescent="0.25">
      <c r="A270" s="4" t="str">
        <f>VLOOKUP(Input!A271, Variabelen!$A$2:$B$7,2,FALSE)</f>
        <v>MEDIUM/HEAVY DUTY GEARBOX</v>
      </c>
      <c r="B270" s="284" t="str">
        <f>Input!B271</f>
        <v>HC1200</v>
      </c>
      <c r="C270" s="4" t="str">
        <f>IF(Input!C271="","",Input!C271)</f>
        <v/>
      </c>
      <c r="D270" s="297">
        <f>Input!F271</f>
        <v>4.47</v>
      </c>
      <c r="E270" s="298" t="str">
        <f>Input!G271</f>
        <v>0,88</v>
      </c>
      <c r="F270" s="4">
        <f>Input!D271</f>
        <v>600</v>
      </c>
      <c r="G270" s="298">
        <f>Input!E271</f>
        <v>1900</v>
      </c>
      <c r="H270" s="298" t="str">
        <f t="shared" si="66"/>
        <v>600-1900</v>
      </c>
      <c r="I270" s="298">
        <f t="shared" si="67"/>
        <v>1800</v>
      </c>
      <c r="J270" s="298">
        <f t="shared" si="68"/>
        <v>1584</v>
      </c>
      <c r="K270" s="298">
        <f t="shared" si="69"/>
        <v>1672</v>
      </c>
      <c r="L270" s="290">
        <f t="shared" si="76"/>
        <v>792</v>
      </c>
      <c r="M270" s="290">
        <f t="shared" si="76"/>
        <v>1056</v>
      </c>
      <c r="N270" s="290">
        <f t="shared" si="76"/>
        <v>1320</v>
      </c>
      <c r="O270" s="290">
        <f t="shared" si="76"/>
        <v>1584</v>
      </c>
      <c r="P270" s="290" t="str">
        <f t="shared" si="76"/>
        <v/>
      </c>
      <c r="Q270" s="290" t="str">
        <f t="shared" si="76"/>
        <v/>
      </c>
      <c r="R270" s="298" t="str">
        <f>Input!I271</f>
        <v>1082x1200x1130</v>
      </c>
      <c r="S270" s="298" t="str">
        <f>Input!J271</f>
        <v>2000</v>
      </c>
      <c r="T270" s="298" t="str">
        <f>Input!K271</f>
        <v>380</v>
      </c>
      <c r="U270" s="298" t="str">
        <f>Input!L271</f>
        <v>120</v>
      </c>
      <c r="V270" s="4" t="str">
        <f>IF(Input!$M271=1,"Spec.","")&amp;IF(Input!$O271=1, "00","")&amp;IF(Input!$P271=1, "/0","")&amp;IF(Input!$Q271=1, "/1","")&amp;IF(Input!$R271=1, "/2","")&amp;IF(Input!$S271=1, "/3","")&amp;IF(Input!$T271=1, "/4","")&amp;IF(Input!$U271=1, "/5","")</f>
        <v/>
      </c>
      <c r="W270" s="4" t="str">
        <f>IF(Input!$V271=1,"Spec.","")&amp;IF(Input!$W271=1, "/21","")&amp;IF(Input!$X271=1, "/18","")&amp;IF(Input!$Y271=1, "/16","")&amp;IF(Input!$Z271=1, "/14","")&amp;IF(Input!$AA271=1, "/11,5","")&amp;IF(Input!$AB271=1, "/10","")&amp;IF(Input!$AB271=1,"/7,5","")</f>
        <v>/21/18</v>
      </c>
      <c r="X270" s="291" t="str">
        <f t="shared" si="70"/>
        <v/>
      </c>
      <c r="Y270" s="4" t="str">
        <f t="shared" si="71"/>
        <v>21/18</v>
      </c>
      <c r="Z270" s="4" t="str">
        <f>IF(Input!$M271=1,"Special match","")&amp;IF(Input!$N271=1, "/Without","")&amp;IF(Input!$O271=1, "/SAE-00","")&amp;IF(Input!$P271=1, "/SAE-0","")&amp;IF(Input!$Q271=1, "/SAE-1","")&amp;IF(Input!$R271=1, "/SAE-2","")&amp;IF(Input!$S271=1, "/SAE-3","")&amp;IF(Input!$T271=1, "/SAE-4","")&amp;IF(Input!$U271=1, "/SAE-5","")</f>
        <v>/Without</v>
      </c>
      <c r="AA270" s="4" t="str">
        <f>IF(Input!$V271=1,"Special match","")&amp;IF(Input!$W271=1, "/21 ","")&amp;IF(Input!$X271=1, "/18 ","")&amp;IF(Input!$Y271=1, "/16 ","")&amp;IF(Input!$Z271=1, "/14 ","")&amp;IF(Input!$AA271=1, "/11,5 ","")&amp;IF(Input!$AB271=1, "/10 ","")&amp;IF(Input!$AB271=1, "/7,5","")</f>
        <v xml:space="preserve">/21 /18 </v>
      </c>
      <c r="AB270" s="4" t="str">
        <f>IF(Input!$AD271=1,"Rubber wheel coupling","")&amp;IF(Input!$AE271=1, "/Rubber block drive, with alu. ring","")&amp;IF(Input!$AF271=1, "/(High) flexible coupling","")</f>
        <v>/Rubber block drive, with alu. ring</v>
      </c>
      <c r="AC270" s="4" t="str">
        <f>IF(Input!$AG271=1,"Mechanical-joint clutch","")&amp;IF(Input!$AH271=1, "/ Mechanical","")&amp;IF(Input!$AI271=1, "/ Electrical","")&amp;IF(Input!$AJ271=1, "/ Pneumatical","")</f>
        <v>/ Mechanical</v>
      </c>
      <c r="AD270" s="291" t="str">
        <f t="shared" si="72"/>
        <v>Without</v>
      </c>
      <c r="AE270" s="4" t="str">
        <f t="shared" si="73"/>
        <v>21 /18  inch</v>
      </c>
      <c r="AF270" s="4" t="str">
        <f t="shared" si="74"/>
        <v>Rubber block drive, with alu. ring</v>
      </c>
      <c r="AG270" s="4" t="str">
        <f t="shared" si="75"/>
        <v xml:space="preserve"> Mechanical</v>
      </c>
      <c r="AH270" s="4" t="str">
        <f>IF(Input!AK271=1,"Available","Not available")</f>
        <v>Not available</v>
      </c>
      <c r="AI270" s="4" t="str">
        <f>IF(Input!AL271="","",Input!AL271)</f>
        <v/>
      </c>
    </row>
    <row r="271" spans="1:35" x14ac:dyDescent="0.25">
      <c r="A271" s="4" t="str">
        <f>VLOOKUP(Input!A272, Variabelen!$A$2:$B$7,2,FALSE)</f>
        <v>MEDIUM/HEAVY DUTY GEARBOX</v>
      </c>
      <c r="B271" s="284" t="str">
        <f>Input!B272</f>
        <v>HC1200/1</v>
      </c>
      <c r="C271" s="4" t="str">
        <f>IF(Input!C272="","",Input!C272)</f>
        <v/>
      </c>
      <c r="D271" s="297">
        <f>Input!F272</f>
        <v>3.74</v>
      </c>
      <c r="E271" s="298" t="str">
        <f>Input!G272</f>
        <v>1,265</v>
      </c>
      <c r="F271" s="4">
        <f>Input!D272</f>
        <v>600</v>
      </c>
      <c r="G271" s="298">
        <f>Input!E272</f>
        <v>1800</v>
      </c>
      <c r="H271" s="298" t="str">
        <f t="shared" si="66"/>
        <v>600-1800</v>
      </c>
      <c r="I271" s="298">
        <f t="shared" si="67"/>
        <v>1800</v>
      </c>
      <c r="J271" s="298">
        <f t="shared" si="68"/>
        <v>2277</v>
      </c>
      <c r="K271" s="298">
        <f t="shared" si="69"/>
        <v>2277</v>
      </c>
      <c r="L271" s="290">
        <f t="shared" si="76"/>
        <v>1138.5</v>
      </c>
      <c r="M271" s="290">
        <f t="shared" si="76"/>
        <v>1517.9999999999998</v>
      </c>
      <c r="N271" s="290">
        <f t="shared" si="76"/>
        <v>1897.4999999999998</v>
      </c>
      <c r="O271" s="290">
        <f t="shared" si="76"/>
        <v>2277</v>
      </c>
      <c r="P271" s="290" t="str">
        <f t="shared" si="76"/>
        <v/>
      </c>
      <c r="Q271" s="290" t="str">
        <f t="shared" si="76"/>
        <v/>
      </c>
      <c r="R271" s="298" t="str">
        <f>Input!I272</f>
        <v>1096x1260x1270</v>
      </c>
      <c r="S271" s="298" t="str">
        <f>Input!J272</f>
        <v>2500</v>
      </c>
      <c r="T271" s="298" t="str">
        <f>Input!K272</f>
        <v>450</v>
      </c>
      <c r="U271" s="298" t="str">
        <f>Input!L272</f>
        <v>140</v>
      </c>
      <c r="V271" s="4" t="str">
        <f>IF(Input!$M272=1,"Spec.","")&amp;IF(Input!$O272=1, "00","")&amp;IF(Input!$P272=1, "/0","")&amp;IF(Input!$Q272=1, "/1","")&amp;IF(Input!$R272=1, "/2","")&amp;IF(Input!$S272=1, "/3","")&amp;IF(Input!$T272=1, "/4","")&amp;IF(Input!$U272=1, "/5","")</f>
        <v/>
      </c>
      <c r="W271" s="4" t="str">
        <f>IF(Input!$V272=1,"Spec.","")&amp;IF(Input!$W272=1, "/21","")&amp;IF(Input!$X272=1, "/18","")&amp;IF(Input!$Y272=1, "/16","")&amp;IF(Input!$Z272=1, "/14","")&amp;IF(Input!$AA272=1, "/11,5","")&amp;IF(Input!$AB272=1, "/10","")&amp;IF(Input!$AB272=1,"/7,5","")</f>
        <v>/21/18</v>
      </c>
      <c r="X271" s="291" t="str">
        <f t="shared" si="70"/>
        <v/>
      </c>
      <c r="Y271" s="4" t="str">
        <f t="shared" si="71"/>
        <v>21/18</v>
      </c>
      <c r="Z271" s="4" t="str">
        <f>IF(Input!$M272=1,"Special match","")&amp;IF(Input!$N272=1, "/Without","")&amp;IF(Input!$O272=1, "/SAE-00","")&amp;IF(Input!$P272=1, "/SAE-0","")&amp;IF(Input!$Q272=1, "/SAE-1","")&amp;IF(Input!$R272=1, "/SAE-2","")&amp;IF(Input!$S272=1, "/SAE-3","")&amp;IF(Input!$T272=1, "/SAE-4","")&amp;IF(Input!$U272=1, "/SAE-5","")</f>
        <v>/Without</v>
      </c>
      <c r="AA271" s="4" t="str">
        <f>IF(Input!$V272=1,"Special match","")&amp;IF(Input!$W272=1, "/21 ","")&amp;IF(Input!$X272=1, "/18 ","")&amp;IF(Input!$Y272=1, "/16 ","")&amp;IF(Input!$Z272=1, "/14 ","")&amp;IF(Input!$AA272=1, "/11,5 ","")&amp;IF(Input!$AB272=1, "/10 ","")&amp;IF(Input!$AB272=1, "/7,5","")</f>
        <v xml:space="preserve">/21 /18 </v>
      </c>
      <c r="AB271" s="4" t="str">
        <f>IF(Input!$AD272=1,"Rubber wheel coupling","")&amp;IF(Input!$AE272=1, "/Rubber block drive, with alu. ring","")&amp;IF(Input!$AF272=1, "/(High) flexible coupling","")</f>
        <v>/Rubber block drive, with alu. ring</v>
      </c>
      <c r="AC271" s="4" t="str">
        <f>IF(Input!$AG272=1,"Mechanical-joint clutch","")&amp;IF(Input!$AH272=1, "/ Mechanical","")&amp;IF(Input!$AI272=1, "/ Electrical","")&amp;IF(Input!$AJ272=1, "/ Pneumatical","")</f>
        <v>/ Mechanical/ Electrical</v>
      </c>
      <c r="AD271" s="291" t="str">
        <f t="shared" si="72"/>
        <v>Without</v>
      </c>
      <c r="AE271" s="4" t="str">
        <f t="shared" si="73"/>
        <v>21 /18  inch</v>
      </c>
      <c r="AF271" s="4" t="str">
        <f t="shared" si="74"/>
        <v>Rubber block drive, with alu. ring</v>
      </c>
      <c r="AG271" s="4" t="str">
        <f t="shared" si="75"/>
        <v xml:space="preserve"> Mechanical/ Electrical</v>
      </c>
      <c r="AH271" s="4" t="str">
        <f>IF(Input!AK272=1,"Available","Not available")</f>
        <v>Not available</v>
      </c>
      <c r="AI271" s="4" t="str">
        <f>IF(Input!AL272="","",Input!AL272)</f>
        <v/>
      </c>
    </row>
    <row r="272" spans="1:35" x14ac:dyDescent="0.25">
      <c r="A272" s="4" t="str">
        <f>VLOOKUP(Input!A273, Variabelen!$A$2:$B$7,2,FALSE)</f>
        <v>MEDIUM/HEAVY DUTY GEARBOX</v>
      </c>
      <c r="B272" s="284" t="str">
        <f>Input!B273</f>
        <v>HC1200/1</v>
      </c>
      <c r="C272" s="4" t="str">
        <f>IF(Input!C273="","",Input!C273)</f>
        <v/>
      </c>
      <c r="D272" s="297">
        <f>Input!F273</f>
        <v>3.95</v>
      </c>
      <c r="E272" s="298" t="str">
        <f>Input!G273</f>
        <v>1,265</v>
      </c>
      <c r="F272" s="4">
        <f>Input!D273</f>
        <v>600</v>
      </c>
      <c r="G272" s="298">
        <f>Input!E273</f>
        <v>1800</v>
      </c>
      <c r="H272" s="298" t="str">
        <f t="shared" si="66"/>
        <v>600-1800</v>
      </c>
      <c r="I272" s="298">
        <f t="shared" si="67"/>
        <v>1800</v>
      </c>
      <c r="J272" s="298">
        <f t="shared" si="68"/>
        <v>2277</v>
      </c>
      <c r="K272" s="298">
        <f t="shared" si="69"/>
        <v>2277</v>
      </c>
      <c r="L272" s="290">
        <f t="shared" ref="L272:Q281" si="77">IF(AND(L$1&gt;=$F272,L$1&lt;=$G272),L$1*$E272,"")</f>
        <v>1138.5</v>
      </c>
      <c r="M272" s="290">
        <f t="shared" si="77"/>
        <v>1517.9999999999998</v>
      </c>
      <c r="N272" s="290">
        <f t="shared" si="77"/>
        <v>1897.4999999999998</v>
      </c>
      <c r="O272" s="290">
        <f t="shared" si="77"/>
        <v>2277</v>
      </c>
      <c r="P272" s="290" t="str">
        <f t="shared" si="77"/>
        <v/>
      </c>
      <c r="Q272" s="290" t="str">
        <f t="shared" si="77"/>
        <v/>
      </c>
      <c r="R272" s="298" t="str">
        <f>Input!I273</f>
        <v>1096x1260x1270</v>
      </c>
      <c r="S272" s="298" t="str">
        <f>Input!J273</f>
        <v>2500</v>
      </c>
      <c r="T272" s="298" t="str">
        <f>Input!K273</f>
        <v>450</v>
      </c>
      <c r="U272" s="298" t="str">
        <f>Input!L273</f>
        <v>140</v>
      </c>
      <c r="V272" s="4" t="str">
        <f>IF(Input!$M273=1,"Spec.","")&amp;IF(Input!$O273=1, "00","")&amp;IF(Input!$P273=1, "/0","")&amp;IF(Input!$Q273=1, "/1","")&amp;IF(Input!$R273=1, "/2","")&amp;IF(Input!$S273=1, "/3","")&amp;IF(Input!$T273=1, "/4","")&amp;IF(Input!$U273=1, "/5","")</f>
        <v/>
      </c>
      <c r="W272" s="4" t="str">
        <f>IF(Input!$V273=1,"Spec.","")&amp;IF(Input!$W273=1, "/21","")&amp;IF(Input!$X273=1, "/18","")&amp;IF(Input!$Y273=1, "/16","")&amp;IF(Input!$Z273=1, "/14","")&amp;IF(Input!$AA273=1, "/11,5","")&amp;IF(Input!$AB273=1, "/10","")&amp;IF(Input!$AB273=1,"/7,5","")</f>
        <v>/21/18</v>
      </c>
      <c r="X272" s="291" t="str">
        <f t="shared" si="70"/>
        <v/>
      </c>
      <c r="Y272" s="4" t="str">
        <f t="shared" si="71"/>
        <v>21/18</v>
      </c>
      <c r="Z272" s="4" t="str">
        <f>IF(Input!$M273=1,"Special match","")&amp;IF(Input!$N273=1, "/Without","")&amp;IF(Input!$O273=1, "/SAE-00","")&amp;IF(Input!$P273=1, "/SAE-0","")&amp;IF(Input!$Q273=1, "/SAE-1","")&amp;IF(Input!$R273=1, "/SAE-2","")&amp;IF(Input!$S273=1, "/SAE-3","")&amp;IF(Input!$T273=1, "/SAE-4","")&amp;IF(Input!$U273=1, "/SAE-5","")</f>
        <v>/Without</v>
      </c>
      <c r="AA272" s="4" t="str">
        <f>IF(Input!$V273=1,"Special match","")&amp;IF(Input!$W273=1, "/21 ","")&amp;IF(Input!$X273=1, "/18 ","")&amp;IF(Input!$Y273=1, "/16 ","")&amp;IF(Input!$Z273=1, "/14 ","")&amp;IF(Input!$AA273=1, "/11,5 ","")&amp;IF(Input!$AB273=1, "/10 ","")&amp;IF(Input!$AB273=1, "/7,5","")</f>
        <v xml:space="preserve">/21 /18 </v>
      </c>
      <c r="AB272" s="4" t="str">
        <f>IF(Input!$AD273=1,"Rubber wheel coupling","")&amp;IF(Input!$AE273=1, "/Rubber block drive, with alu. ring","")&amp;IF(Input!$AF273=1, "/(High) flexible coupling","")</f>
        <v>/Rubber block drive, with alu. ring</v>
      </c>
      <c r="AC272" s="4" t="str">
        <f>IF(Input!$AG273=1,"Mechanical-joint clutch","")&amp;IF(Input!$AH273=1, "/ Mechanical","")&amp;IF(Input!$AI273=1, "/ Electrical","")&amp;IF(Input!$AJ273=1, "/ Pneumatical","")</f>
        <v>/ Mechanical/ Electrical</v>
      </c>
      <c r="AD272" s="291" t="str">
        <f t="shared" si="72"/>
        <v>Without</v>
      </c>
      <c r="AE272" s="4" t="str">
        <f t="shared" si="73"/>
        <v>21 /18  inch</v>
      </c>
      <c r="AF272" s="4" t="str">
        <f t="shared" si="74"/>
        <v>Rubber block drive, with alu. ring</v>
      </c>
      <c r="AG272" s="4" t="str">
        <f t="shared" si="75"/>
        <v xml:space="preserve"> Mechanical/ Electrical</v>
      </c>
      <c r="AH272" s="4" t="str">
        <f>IF(Input!AK273=1,"Available","Not available")</f>
        <v>Not available</v>
      </c>
      <c r="AI272" s="4" t="str">
        <f>IF(Input!AL273="","",Input!AL273)</f>
        <v/>
      </c>
    </row>
    <row r="273" spans="1:35" x14ac:dyDescent="0.25">
      <c r="A273" s="4" t="str">
        <f>VLOOKUP(Input!A274, Variabelen!$A$2:$B$7,2,FALSE)</f>
        <v>MEDIUM/HEAVY DUTY GEARBOX</v>
      </c>
      <c r="B273" s="284" t="str">
        <f>Input!B274</f>
        <v>HC1200/1</v>
      </c>
      <c r="C273" s="4" t="str">
        <f>IF(Input!C274="","",Input!C274)</f>
        <v/>
      </c>
      <c r="D273" s="297">
        <f>Input!F274</f>
        <v>4.45</v>
      </c>
      <c r="E273" s="298" t="str">
        <f>Input!G274</f>
        <v>1,265</v>
      </c>
      <c r="F273" s="4">
        <f>Input!D274</f>
        <v>600</v>
      </c>
      <c r="G273" s="298">
        <f>Input!E274</f>
        <v>1800</v>
      </c>
      <c r="H273" s="298" t="str">
        <f t="shared" si="66"/>
        <v>600-1800</v>
      </c>
      <c r="I273" s="298">
        <f t="shared" si="67"/>
        <v>1800</v>
      </c>
      <c r="J273" s="298">
        <f t="shared" si="68"/>
        <v>2277</v>
      </c>
      <c r="K273" s="298">
        <f t="shared" si="69"/>
        <v>2277</v>
      </c>
      <c r="L273" s="290">
        <f t="shared" si="77"/>
        <v>1138.5</v>
      </c>
      <c r="M273" s="290">
        <f t="shared" si="77"/>
        <v>1517.9999999999998</v>
      </c>
      <c r="N273" s="290">
        <f t="shared" si="77"/>
        <v>1897.4999999999998</v>
      </c>
      <c r="O273" s="290">
        <f t="shared" si="77"/>
        <v>2277</v>
      </c>
      <c r="P273" s="290" t="str">
        <f t="shared" si="77"/>
        <v/>
      </c>
      <c r="Q273" s="290" t="str">
        <f t="shared" si="77"/>
        <v/>
      </c>
      <c r="R273" s="298" t="str">
        <f>Input!I274</f>
        <v>1096x1260x1270</v>
      </c>
      <c r="S273" s="298" t="str">
        <f>Input!J274</f>
        <v>2500</v>
      </c>
      <c r="T273" s="298" t="str">
        <f>Input!K274</f>
        <v>450</v>
      </c>
      <c r="U273" s="298" t="str">
        <f>Input!L274</f>
        <v>140</v>
      </c>
      <c r="V273" s="4" t="str">
        <f>IF(Input!$M274=1,"Spec.","")&amp;IF(Input!$O274=1, "00","")&amp;IF(Input!$P274=1, "/0","")&amp;IF(Input!$Q274=1, "/1","")&amp;IF(Input!$R274=1, "/2","")&amp;IF(Input!$S274=1, "/3","")&amp;IF(Input!$T274=1, "/4","")&amp;IF(Input!$U274=1, "/5","")</f>
        <v/>
      </c>
      <c r="W273" s="4" t="str">
        <f>IF(Input!$V274=1,"Spec.","")&amp;IF(Input!$W274=1, "/21","")&amp;IF(Input!$X274=1, "/18","")&amp;IF(Input!$Y274=1, "/16","")&amp;IF(Input!$Z274=1, "/14","")&amp;IF(Input!$AA274=1, "/11,5","")&amp;IF(Input!$AB274=1, "/10","")&amp;IF(Input!$AB274=1,"/7,5","")</f>
        <v>/21/18</v>
      </c>
      <c r="X273" s="291" t="str">
        <f t="shared" si="70"/>
        <v/>
      </c>
      <c r="Y273" s="4" t="str">
        <f t="shared" si="71"/>
        <v>21/18</v>
      </c>
      <c r="Z273" s="4" t="str">
        <f>IF(Input!$M274=1,"Special match","")&amp;IF(Input!$N274=1, "/Without","")&amp;IF(Input!$O274=1, "/SAE-00","")&amp;IF(Input!$P274=1, "/SAE-0","")&amp;IF(Input!$Q274=1, "/SAE-1","")&amp;IF(Input!$R274=1, "/SAE-2","")&amp;IF(Input!$S274=1, "/SAE-3","")&amp;IF(Input!$T274=1, "/SAE-4","")&amp;IF(Input!$U274=1, "/SAE-5","")</f>
        <v>/Without</v>
      </c>
      <c r="AA273" s="4" t="str">
        <f>IF(Input!$V274=1,"Special match","")&amp;IF(Input!$W274=1, "/21 ","")&amp;IF(Input!$X274=1, "/18 ","")&amp;IF(Input!$Y274=1, "/16 ","")&amp;IF(Input!$Z274=1, "/14 ","")&amp;IF(Input!$AA274=1, "/11,5 ","")&amp;IF(Input!$AB274=1, "/10 ","")&amp;IF(Input!$AB274=1, "/7,5","")</f>
        <v xml:space="preserve">/21 /18 </v>
      </c>
      <c r="AB273" s="4" t="str">
        <f>IF(Input!$AD274=1,"Rubber wheel coupling","")&amp;IF(Input!$AE274=1, "/Rubber block drive, with alu. ring","")&amp;IF(Input!$AF274=1, "/(High) flexible coupling","")</f>
        <v>/Rubber block drive, with alu. ring</v>
      </c>
      <c r="AC273" s="4" t="str">
        <f>IF(Input!$AG274=1,"Mechanical-joint clutch","")&amp;IF(Input!$AH274=1, "/ Mechanical","")&amp;IF(Input!$AI274=1, "/ Electrical","")&amp;IF(Input!$AJ274=1, "/ Pneumatical","")</f>
        <v>/ Mechanical/ Electrical</v>
      </c>
      <c r="AD273" s="291" t="str">
        <f t="shared" si="72"/>
        <v>Without</v>
      </c>
      <c r="AE273" s="4" t="str">
        <f t="shared" si="73"/>
        <v>21 /18  inch</v>
      </c>
      <c r="AF273" s="4" t="str">
        <f t="shared" si="74"/>
        <v>Rubber block drive, with alu. ring</v>
      </c>
      <c r="AG273" s="4" t="str">
        <f t="shared" si="75"/>
        <v xml:space="preserve"> Mechanical/ Electrical</v>
      </c>
      <c r="AH273" s="4" t="str">
        <f>IF(Input!AK274=1,"Available","Not available")</f>
        <v>Not available</v>
      </c>
      <c r="AI273" s="4" t="str">
        <f>IF(Input!AL274="","",Input!AL274)</f>
        <v/>
      </c>
    </row>
    <row r="274" spans="1:35" x14ac:dyDescent="0.25">
      <c r="A274" s="4" t="str">
        <f>VLOOKUP(Input!A275, Variabelen!$A$2:$B$7,2,FALSE)</f>
        <v>MEDIUM/HEAVY DUTY GEARBOX</v>
      </c>
      <c r="B274" s="284" t="str">
        <f>Input!B275</f>
        <v>HC1200/1</v>
      </c>
      <c r="C274" s="4" t="str">
        <f>IF(Input!C275="","",Input!C275)</f>
        <v/>
      </c>
      <c r="D274" s="297">
        <f>Input!F275</f>
        <v>5</v>
      </c>
      <c r="E274" s="298" t="str">
        <f>Input!G275</f>
        <v>1,133</v>
      </c>
      <c r="F274" s="4">
        <f>Input!D275</f>
        <v>600</v>
      </c>
      <c r="G274" s="298">
        <f>Input!E275</f>
        <v>1800</v>
      </c>
      <c r="H274" s="298" t="str">
        <f t="shared" si="66"/>
        <v>600-1800</v>
      </c>
      <c r="I274" s="298">
        <f t="shared" si="67"/>
        <v>1800</v>
      </c>
      <c r="J274" s="298">
        <f t="shared" si="68"/>
        <v>2039.4</v>
      </c>
      <c r="K274" s="298">
        <f t="shared" si="69"/>
        <v>2039.4</v>
      </c>
      <c r="L274" s="290">
        <f t="shared" si="77"/>
        <v>1019.7</v>
      </c>
      <c r="M274" s="290">
        <f t="shared" si="77"/>
        <v>1359.6</v>
      </c>
      <c r="N274" s="290">
        <f t="shared" si="77"/>
        <v>1699.5</v>
      </c>
      <c r="O274" s="290">
        <f t="shared" si="77"/>
        <v>2039.4</v>
      </c>
      <c r="P274" s="290" t="str">
        <f t="shared" si="77"/>
        <v/>
      </c>
      <c r="Q274" s="290" t="str">
        <f t="shared" si="77"/>
        <v/>
      </c>
      <c r="R274" s="298" t="str">
        <f>Input!I275</f>
        <v>1096x1260x1270</v>
      </c>
      <c r="S274" s="298" t="str">
        <f>Input!J275</f>
        <v>2500</v>
      </c>
      <c r="T274" s="298" t="str">
        <f>Input!K275</f>
        <v>450</v>
      </c>
      <c r="U274" s="298" t="str">
        <f>Input!L275</f>
        <v>140</v>
      </c>
      <c r="V274" s="4" t="str">
        <f>IF(Input!$M275=1,"Spec.","")&amp;IF(Input!$O275=1, "00","")&amp;IF(Input!$P275=1, "/0","")&amp;IF(Input!$Q275=1, "/1","")&amp;IF(Input!$R275=1, "/2","")&amp;IF(Input!$S275=1, "/3","")&amp;IF(Input!$T275=1, "/4","")&amp;IF(Input!$U275=1, "/5","")</f>
        <v/>
      </c>
      <c r="W274" s="4" t="str">
        <f>IF(Input!$V275=1,"Spec.","")&amp;IF(Input!$W275=1, "/21","")&amp;IF(Input!$X275=1, "/18","")&amp;IF(Input!$Y275=1, "/16","")&amp;IF(Input!$Z275=1, "/14","")&amp;IF(Input!$AA275=1, "/11,5","")&amp;IF(Input!$AB275=1, "/10","")&amp;IF(Input!$AB275=1,"/7,5","")</f>
        <v>/21/18</v>
      </c>
      <c r="X274" s="291" t="str">
        <f t="shared" si="70"/>
        <v/>
      </c>
      <c r="Y274" s="4" t="str">
        <f t="shared" si="71"/>
        <v>21/18</v>
      </c>
      <c r="Z274" s="4" t="str">
        <f>IF(Input!$M275=1,"Special match","")&amp;IF(Input!$N275=1, "/Without","")&amp;IF(Input!$O275=1, "/SAE-00","")&amp;IF(Input!$P275=1, "/SAE-0","")&amp;IF(Input!$Q275=1, "/SAE-1","")&amp;IF(Input!$R275=1, "/SAE-2","")&amp;IF(Input!$S275=1, "/SAE-3","")&amp;IF(Input!$T275=1, "/SAE-4","")&amp;IF(Input!$U275=1, "/SAE-5","")</f>
        <v>/Without</v>
      </c>
      <c r="AA274" s="4" t="str">
        <f>IF(Input!$V275=1,"Special match","")&amp;IF(Input!$W275=1, "/21 ","")&amp;IF(Input!$X275=1, "/18 ","")&amp;IF(Input!$Y275=1, "/16 ","")&amp;IF(Input!$Z275=1, "/14 ","")&amp;IF(Input!$AA275=1, "/11,5 ","")&amp;IF(Input!$AB275=1, "/10 ","")&amp;IF(Input!$AB275=1, "/7,5","")</f>
        <v xml:space="preserve">/21 /18 </v>
      </c>
      <c r="AB274" s="4" t="str">
        <f>IF(Input!$AD275=1,"Rubber wheel coupling","")&amp;IF(Input!$AE275=1, "/Rubber block drive, with alu. ring","")&amp;IF(Input!$AF275=1, "/(High) flexible coupling","")</f>
        <v>/Rubber block drive, with alu. ring</v>
      </c>
      <c r="AC274" s="4" t="str">
        <f>IF(Input!$AG275=1,"Mechanical-joint clutch","")&amp;IF(Input!$AH275=1, "/ Mechanical","")&amp;IF(Input!$AI275=1, "/ Electrical","")&amp;IF(Input!$AJ275=1, "/ Pneumatical","")</f>
        <v>/ Mechanical/ Electrical</v>
      </c>
      <c r="AD274" s="291" t="str">
        <f t="shared" si="72"/>
        <v>Without</v>
      </c>
      <c r="AE274" s="4" t="str">
        <f t="shared" si="73"/>
        <v>21 /18  inch</v>
      </c>
      <c r="AF274" s="4" t="str">
        <f t="shared" si="74"/>
        <v>Rubber block drive, with alu. ring</v>
      </c>
      <c r="AG274" s="4" t="str">
        <f t="shared" si="75"/>
        <v xml:space="preserve"> Mechanical/ Electrical</v>
      </c>
      <c r="AH274" s="4" t="str">
        <f>IF(Input!AK275=1,"Available","Not available")</f>
        <v>Not available</v>
      </c>
      <c r="AI274" s="4" t="str">
        <f>IF(Input!AL275="","",Input!AL275)</f>
        <v/>
      </c>
    </row>
    <row r="275" spans="1:35" x14ac:dyDescent="0.25">
      <c r="A275" s="4" t="str">
        <f>VLOOKUP(Input!A276, Variabelen!$A$2:$B$7,2,FALSE)</f>
        <v>MEDIUM/HEAVY DUTY GEARBOX</v>
      </c>
      <c r="B275" s="284" t="str">
        <f>Input!B276</f>
        <v>HC1200/1</v>
      </c>
      <c r="C275" s="4" t="str">
        <f>IF(Input!C276="","",Input!C276)</f>
        <v/>
      </c>
      <c r="D275" s="297">
        <f>Input!F276</f>
        <v>5.25</v>
      </c>
      <c r="E275" s="298" t="str">
        <f>Input!G276</f>
        <v>0,946</v>
      </c>
      <c r="F275" s="4">
        <f>Input!D276</f>
        <v>600</v>
      </c>
      <c r="G275" s="298">
        <f>Input!E276</f>
        <v>1800</v>
      </c>
      <c r="H275" s="298" t="str">
        <f t="shared" si="66"/>
        <v>600-1800</v>
      </c>
      <c r="I275" s="298">
        <f t="shared" si="67"/>
        <v>1800</v>
      </c>
      <c r="J275" s="298">
        <f t="shared" si="68"/>
        <v>1702.8</v>
      </c>
      <c r="K275" s="298">
        <f t="shared" si="69"/>
        <v>1702.8</v>
      </c>
      <c r="L275" s="290">
        <f t="shared" si="77"/>
        <v>851.4</v>
      </c>
      <c r="M275" s="290">
        <f t="shared" si="77"/>
        <v>1135.2</v>
      </c>
      <c r="N275" s="290">
        <f t="shared" si="77"/>
        <v>1419</v>
      </c>
      <c r="O275" s="290">
        <f t="shared" si="77"/>
        <v>1702.8</v>
      </c>
      <c r="P275" s="290" t="str">
        <f t="shared" si="77"/>
        <v/>
      </c>
      <c r="Q275" s="290" t="str">
        <f t="shared" si="77"/>
        <v/>
      </c>
      <c r="R275" s="298" t="str">
        <f>Input!I276</f>
        <v>1096x1260x1270</v>
      </c>
      <c r="S275" s="298" t="str">
        <f>Input!J276</f>
        <v>2500</v>
      </c>
      <c r="T275" s="298" t="str">
        <f>Input!K276</f>
        <v>450</v>
      </c>
      <c r="U275" s="298" t="str">
        <f>Input!L276</f>
        <v>140</v>
      </c>
      <c r="V275" s="4" t="str">
        <f>IF(Input!$M276=1,"Spec.","")&amp;IF(Input!$O276=1, "00","")&amp;IF(Input!$P276=1, "/0","")&amp;IF(Input!$Q276=1, "/1","")&amp;IF(Input!$R276=1, "/2","")&amp;IF(Input!$S276=1, "/3","")&amp;IF(Input!$T276=1, "/4","")&amp;IF(Input!$U276=1, "/5","")</f>
        <v/>
      </c>
      <c r="W275" s="4" t="str">
        <f>IF(Input!$V276=1,"Spec.","")&amp;IF(Input!$W276=1, "/21","")&amp;IF(Input!$X276=1, "/18","")&amp;IF(Input!$Y276=1, "/16","")&amp;IF(Input!$Z276=1, "/14","")&amp;IF(Input!$AA276=1, "/11,5","")&amp;IF(Input!$AB276=1, "/10","")&amp;IF(Input!$AB276=1,"/7,5","")</f>
        <v>/21/18</v>
      </c>
      <c r="X275" s="291" t="str">
        <f t="shared" si="70"/>
        <v/>
      </c>
      <c r="Y275" s="4" t="str">
        <f t="shared" si="71"/>
        <v>21/18</v>
      </c>
      <c r="Z275" s="4" t="str">
        <f>IF(Input!$M276=1,"Special match","")&amp;IF(Input!$N276=1, "/Without","")&amp;IF(Input!$O276=1, "/SAE-00","")&amp;IF(Input!$P276=1, "/SAE-0","")&amp;IF(Input!$Q276=1, "/SAE-1","")&amp;IF(Input!$R276=1, "/SAE-2","")&amp;IF(Input!$S276=1, "/SAE-3","")&amp;IF(Input!$T276=1, "/SAE-4","")&amp;IF(Input!$U276=1, "/SAE-5","")</f>
        <v>/Without</v>
      </c>
      <c r="AA275" s="4" t="str">
        <f>IF(Input!$V276=1,"Special match","")&amp;IF(Input!$W276=1, "/21 ","")&amp;IF(Input!$X276=1, "/18 ","")&amp;IF(Input!$Y276=1, "/16 ","")&amp;IF(Input!$Z276=1, "/14 ","")&amp;IF(Input!$AA276=1, "/11,5 ","")&amp;IF(Input!$AB276=1, "/10 ","")&amp;IF(Input!$AB276=1, "/7,5","")</f>
        <v xml:space="preserve">/21 /18 </v>
      </c>
      <c r="AB275" s="4" t="str">
        <f>IF(Input!$AD276=1,"Rubber wheel coupling","")&amp;IF(Input!$AE276=1, "/Rubber block drive, with alu. ring","")&amp;IF(Input!$AF276=1, "/(High) flexible coupling","")</f>
        <v>/Rubber block drive, with alu. ring</v>
      </c>
      <c r="AC275" s="4" t="str">
        <f>IF(Input!$AG276=1,"Mechanical-joint clutch","")&amp;IF(Input!$AH276=1, "/ Mechanical","")&amp;IF(Input!$AI276=1, "/ Electrical","")&amp;IF(Input!$AJ276=1, "/ Pneumatical","")</f>
        <v>/ Mechanical/ Electrical</v>
      </c>
      <c r="AD275" s="291" t="str">
        <f t="shared" si="72"/>
        <v>Without</v>
      </c>
      <c r="AE275" s="4" t="str">
        <f t="shared" si="73"/>
        <v>21 /18  inch</v>
      </c>
      <c r="AF275" s="4" t="str">
        <f t="shared" si="74"/>
        <v>Rubber block drive, with alu. ring</v>
      </c>
      <c r="AG275" s="4" t="str">
        <f t="shared" si="75"/>
        <v xml:space="preserve"> Mechanical/ Electrical</v>
      </c>
      <c r="AH275" s="4" t="str">
        <f>IF(Input!AK276=1,"Available","Not available")</f>
        <v>Not available</v>
      </c>
      <c r="AI275" s="4" t="str">
        <f>IF(Input!AL276="","",Input!AL276)</f>
        <v/>
      </c>
    </row>
    <row r="276" spans="1:35" x14ac:dyDescent="0.25">
      <c r="A276" s="4" t="str">
        <f>VLOOKUP(Input!A277, Variabelen!$A$2:$B$7,2,FALSE)</f>
        <v>MEDIUM/HEAVY DUTY GEARBOX</v>
      </c>
      <c r="B276" s="284" t="str">
        <f>Input!B277</f>
        <v>HC1200/1</v>
      </c>
      <c r="C276" s="4" t="str">
        <f>IF(Input!C277="","",Input!C277)</f>
        <v/>
      </c>
      <c r="D276" s="297">
        <f>Input!F277</f>
        <v>5.58</v>
      </c>
      <c r="E276" s="298" t="str">
        <f>Input!G277</f>
        <v>0,884</v>
      </c>
      <c r="F276" s="4">
        <f>Input!D277</f>
        <v>600</v>
      </c>
      <c r="G276" s="298">
        <f>Input!E277</f>
        <v>1800</v>
      </c>
      <c r="H276" s="298" t="str">
        <f t="shared" si="66"/>
        <v>600-1800</v>
      </c>
      <c r="I276" s="298">
        <f t="shared" si="67"/>
        <v>1800</v>
      </c>
      <c r="J276" s="298">
        <f t="shared" si="68"/>
        <v>1591.2</v>
      </c>
      <c r="K276" s="298">
        <f t="shared" si="69"/>
        <v>1591.2</v>
      </c>
      <c r="L276" s="290">
        <f t="shared" si="77"/>
        <v>795.6</v>
      </c>
      <c r="M276" s="290">
        <f t="shared" si="77"/>
        <v>1060.8</v>
      </c>
      <c r="N276" s="290">
        <f t="shared" si="77"/>
        <v>1326</v>
      </c>
      <c r="O276" s="290">
        <f t="shared" si="77"/>
        <v>1591.2</v>
      </c>
      <c r="P276" s="290" t="str">
        <f t="shared" si="77"/>
        <v/>
      </c>
      <c r="Q276" s="290" t="str">
        <f t="shared" si="77"/>
        <v/>
      </c>
      <c r="R276" s="298" t="str">
        <f>Input!I277</f>
        <v>1096x1260x1270</v>
      </c>
      <c r="S276" s="298" t="str">
        <f>Input!J277</f>
        <v>2500</v>
      </c>
      <c r="T276" s="298" t="str">
        <f>Input!K277</f>
        <v>450</v>
      </c>
      <c r="U276" s="298" t="str">
        <f>Input!L277</f>
        <v>140</v>
      </c>
      <c r="V276" s="4" t="str">
        <f>IF(Input!$M277=1,"Spec.","")&amp;IF(Input!$O277=1, "00","")&amp;IF(Input!$P277=1, "/0","")&amp;IF(Input!$Q277=1, "/1","")&amp;IF(Input!$R277=1, "/2","")&amp;IF(Input!$S277=1, "/3","")&amp;IF(Input!$T277=1, "/4","")&amp;IF(Input!$U277=1, "/5","")</f>
        <v/>
      </c>
      <c r="W276" s="4" t="str">
        <f>IF(Input!$V277=1,"Spec.","")&amp;IF(Input!$W277=1, "/21","")&amp;IF(Input!$X277=1, "/18","")&amp;IF(Input!$Y277=1, "/16","")&amp;IF(Input!$Z277=1, "/14","")&amp;IF(Input!$AA277=1, "/11,5","")&amp;IF(Input!$AB277=1, "/10","")&amp;IF(Input!$AB277=1,"/7,5","")</f>
        <v>/21/18</v>
      </c>
      <c r="X276" s="291" t="str">
        <f t="shared" si="70"/>
        <v/>
      </c>
      <c r="Y276" s="4" t="str">
        <f t="shared" si="71"/>
        <v>21/18</v>
      </c>
      <c r="Z276" s="4" t="str">
        <f>IF(Input!$M277=1,"Special match","")&amp;IF(Input!$N277=1, "/Without","")&amp;IF(Input!$O277=1, "/SAE-00","")&amp;IF(Input!$P277=1, "/SAE-0","")&amp;IF(Input!$Q277=1, "/SAE-1","")&amp;IF(Input!$R277=1, "/SAE-2","")&amp;IF(Input!$S277=1, "/SAE-3","")&amp;IF(Input!$T277=1, "/SAE-4","")&amp;IF(Input!$U277=1, "/SAE-5","")</f>
        <v>/Without</v>
      </c>
      <c r="AA276" s="4" t="str">
        <f>IF(Input!$V277=1,"Special match","")&amp;IF(Input!$W277=1, "/21 ","")&amp;IF(Input!$X277=1, "/18 ","")&amp;IF(Input!$Y277=1, "/16 ","")&amp;IF(Input!$Z277=1, "/14 ","")&amp;IF(Input!$AA277=1, "/11,5 ","")&amp;IF(Input!$AB277=1, "/10 ","")&amp;IF(Input!$AB277=1, "/7,5","")</f>
        <v xml:space="preserve">/21 /18 </v>
      </c>
      <c r="AB276" s="4" t="str">
        <f>IF(Input!$AD277=1,"Rubber wheel coupling","")&amp;IF(Input!$AE277=1, "/Rubber block drive, with alu. ring","")&amp;IF(Input!$AF277=1, "/(High) flexible coupling","")</f>
        <v>/Rubber block drive, with alu. ring</v>
      </c>
      <c r="AC276" s="4" t="str">
        <f>IF(Input!$AG277=1,"Mechanical-joint clutch","")&amp;IF(Input!$AH277=1, "/ Mechanical","")&amp;IF(Input!$AI277=1, "/ Electrical","")&amp;IF(Input!$AJ277=1, "/ Pneumatical","")</f>
        <v>/ Mechanical/ Electrical</v>
      </c>
      <c r="AD276" s="291" t="str">
        <f t="shared" si="72"/>
        <v>Without</v>
      </c>
      <c r="AE276" s="4" t="str">
        <f t="shared" si="73"/>
        <v>21 /18  inch</v>
      </c>
      <c r="AF276" s="4" t="str">
        <f t="shared" si="74"/>
        <v>Rubber block drive, with alu. ring</v>
      </c>
      <c r="AG276" s="4" t="str">
        <f t="shared" si="75"/>
        <v xml:space="preserve"> Mechanical/ Electrical</v>
      </c>
      <c r="AH276" s="4" t="str">
        <f>IF(Input!AK277=1,"Available","Not available")</f>
        <v>Not available</v>
      </c>
      <c r="AI276" s="4" t="str">
        <f>IF(Input!AL277="","",Input!AL277)</f>
        <v/>
      </c>
    </row>
    <row r="277" spans="1:35" x14ac:dyDescent="0.25">
      <c r="A277" s="4" t="str">
        <f>VLOOKUP(Input!A278, Variabelen!$A$2:$B$7,2,FALSE)</f>
        <v>MEDIUM/HEAVY DUTY GEARBOX</v>
      </c>
      <c r="B277" s="284" t="str">
        <f>Input!B278</f>
        <v>HCT1200</v>
      </c>
      <c r="C277" s="4" t="str">
        <f>IF(Input!C278="","",Input!C278)</f>
        <v/>
      </c>
      <c r="D277" s="297">
        <f>Input!F278</f>
        <v>5.05</v>
      </c>
      <c r="E277" s="298" t="str">
        <f>Input!G278</f>
        <v>1,265</v>
      </c>
      <c r="F277" s="4">
        <f>Input!D278</f>
        <v>1000</v>
      </c>
      <c r="G277" s="298">
        <f>Input!E278</f>
        <v>1600</v>
      </c>
      <c r="H277" s="298" t="str">
        <f t="shared" si="66"/>
        <v>1000-1600</v>
      </c>
      <c r="I277" s="298">
        <f t="shared" si="67"/>
        <v>1000</v>
      </c>
      <c r="J277" s="298">
        <f t="shared" si="68"/>
        <v>1265</v>
      </c>
      <c r="K277" s="298">
        <f t="shared" si="69"/>
        <v>2023.9999999999998</v>
      </c>
      <c r="L277" s="290" t="str">
        <f t="shared" si="77"/>
        <v/>
      </c>
      <c r="M277" s="290">
        <f t="shared" si="77"/>
        <v>1517.9999999999998</v>
      </c>
      <c r="N277" s="290">
        <f t="shared" si="77"/>
        <v>1897.4999999999998</v>
      </c>
      <c r="O277" s="290" t="str">
        <f t="shared" si="77"/>
        <v/>
      </c>
      <c r="P277" s="290" t="str">
        <f t="shared" si="77"/>
        <v/>
      </c>
      <c r="Q277" s="290" t="str">
        <f t="shared" si="77"/>
        <v/>
      </c>
      <c r="R277" s="298" t="str">
        <f>Input!I278</f>
        <v>1188x1350x1547</v>
      </c>
      <c r="S277" s="298" t="str">
        <f>Input!J278</f>
        <v>3000</v>
      </c>
      <c r="T277" s="298" t="str">
        <f>Input!K278</f>
        <v>500</v>
      </c>
      <c r="U277" s="298" t="str">
        <f>Input!L278</f>
        <v>150</v>
      </c>
      <c r="V277" s="4" t="str">
        <f>IF(Input!$M278=1,"Spec.","")&amp;IF(Input!$O278=1, "00","")&amp;IF(Input!$P278=1, "/0","")&amp;IF(Input!$Q278=1, "/1","")&amp;IF(Input!$R278=1, "/2","")&amp;IF(Input!$S278=1, "/3","")&amp;IF(Input!$T278=1, "/4","")&amp;IF(Input!$U278=1, "/5","")</f>
        <v/>
      </c>
      <c r="W277" s="4" t="str">
        <f>IF(Input!$V278=1,"Spec.","")&amp;IF(Input!$W278=1, "/21","")&amp;IF(Input!$X278=1, "/18","")&amp;IF(Input!$Y278=1, "/16","")&amp;IF(Input!$Z278=1, "/14","")&amp;IF(Input!$AA278=1, "/11,5","")&amp;IF(Input!$AB278=1, "/10","")&amp;IF(Input!$AB278=1,"/7,5","")</f>
        <v>/21/18/16</v>
      </c>
      <c r="X277" s="291" t="str">
        <f t="shared" si="70"/>
        <v/>
      </c>
      <c r="Y277" s="4" t="str">
        <f t="shared" si="71"/>
        <v>21/18/16</v>
      </c>
      <c r="Z277" s="4" t="str">
        <f>IF(Input!$M278=1,"Special match","")&amp;IF(Input!$N278=1, "/Without","")&amp;IF(Input!$O278=1, "/SAE-00","")&amp;IF(Input!$P278=1, "/SAE-0","")&amp;IF(Input!$Q278=1, "/SAE-1","")&amp;IF(Input!$R278=1, "/SAE-2","")&amp;IF(Input!$S278=1, "/SAE-3","")&amp;IF(Input!$T278=1, "/SAE-4","")&amp;IF(Input!$U278=1, "/SAE-5","")</f>
        <v>/Without</v>
      </c>
      <c r="AA277" s="4" t="str">
        <f>IF(Input!$V278=1,"Special match","")&amp;IF(Input!$W278=1, "/21 ","")&amp;IF(Input!$X278=1, "/18 ","")&amp;IF(Input!$Y278=1, "/16 ","")&amp;IF(Input!$Z278=1, "/14 ","")&amp;IF(Input!$AA278=1, "/11,5 ","")&amp;IF(Input!$AB278=1, "/10 ","")&amp;IF(Input!$AB278=1, "/7,5","")</f>
        <v xml:space="preserve">/21 /18 /16 </v>
      </c>
      <c r="AB277" s="4" t="str">
        <f>IF(Input!$AD278=1,"Rubber wheel coupling","")&amp;IF(Input!$AE278=1, "/Rubber block drive, with alu. ring","")&amp;IF(Input!$AF278=1, "/(High) flexible coupling","")</f>
        <v>/Rubber block drive, with alu. ring</v>
      </c>
      <c r="AC277" s="4" t="str">
        <f>IF(Input!$AG278=1,"Mechanical-joint clutch","")&amp;IF(Input!$AH278=1, "/ Mechanical","")&amp;IF(Input!$AI278=1, "/ Electrical","")&amp;IF(Input!$AJ278=1, "/ Pneumatical","")</f>
        <v>/ Mechanical/ Electrical</v>
      </c>
      <c r="AD277" s="291" t="str">
        <f t="shared" si="72"/>
        <v>Without</v>
      </c>
      <c r="AE277" s="4" t="str">
        <f t="shared" si="73"/>
        <v>21 /18 /16  inch</v>
      </c>
      <c r="AF277" s="4" t="str">
        <f t="shared" si="74"/>
        <v>Rubber block drive, with alu. ring</v>
      </c>
      <c r="AG277" s="4" t="str">
        <f t="shared" si="75"/>
        <v xml:space="preserve"> Mechanical/ Electrical</v>
      </c>
      <c r="AH277" s="4" t="str">
        <f>IF(Input!AK278=1,"Available","Not available")</f>
        <v>Not available</v>
      </c>
      <c r="AI277" s="4" t="str">
        <f>IF(Input!AL278="","",Input!AL278)</f>
        <v/>
      </c>
    </row>
    <row r="278" spans="1:35" x14ac:dyDescent="0.25">
      <c r="A278" s="4" t="str">
        <f>VLOOKUP(Input!A279, Variabelen!$A$2:$B$7,2,FALSE)</f>
        <v>MEDIUM/HEAVY DUTY GEARBOX</v>
      </c>
      <c r="B278" s="284" t="str">
        <f>Input!B279</f>
        <v>HCT1200</v>
      </c>
      <c r="C278" s="4" t="str">
        <f>IF(Input!C279="","",Input!C279)</f>
        <v/>
      </c>
      <c r="D278" s="297">
        <f>Input!F279</f>
        <v>5.6</v>
      </c>
      <c r="E278" s="298" t="str">
        <f>Input!G279</f>
        <v>1,265</v>
      </c>
      <c r="F278" s="4">
        <f>Input!D279</f>
        <v>1000</v>
      </c>
      <c r="G278" s="298">
        <f>Input!E279</f>
        <v>1600</v>
      </c>
      <c r="H278" s="298" t="str">
        <f t="shared" si="66"/>
        <v>1000-1600</v>
      </c>
      <c r="I278" s="298">
        <f t="shared" si="67"/>
        <v>1000</v>
      </c>
      <c r="J278" s="298">
        <f t="shared" si="68"/>
        <v>1265</v>
      </c>
      <c r="K278" s="298">
        <f t="shared" si="69"/>
        <v>2023.9999999999998</v>
      </c>
      <c r="L278" s="290" t="str">
        <f t="shared" si="77"/>
        <v/>
      </c>
      <c r="M278" s="290">
        <f t="shared" si="77"/>
        <v>1517.9999999999998</v>
      </c>
      <c r="N278" s="290">
        <f t="shared" si="77"/>
        <v>1897.4999999999998</v>
      </c>
      <c r="O278" s="290" t="str">
        <f t="shared" si="77"/>
        <v/>
      </c>
      <c r="P278" s="290" t="str">
        <f t="shared" si="77"/>
        <v/>
      </c>
      <c r="Q278" s="290" t="str">
        <f t="shared" si="77"/>
        <v/>
      </c>
      <c r="R278" s="298" t="str">
        <f>Input!I279</f>
        <v>1188x1350x1547</v>
      </c>
      <c r="S278" s="298" t="str">
        <f>Input!J279</f>
        <v>3000</v>
      </c>
      <c r="T278" s="298" t="str">
        <f>Input!K279</f>
        <v>500</v>
      </c>
      <c r="U278" s="298" t="str">
        <f>Input!L279</f>
        <v>150</v>
      </c>
      <c r="V278" s="4" t="str">
        <f>IF(Input!$M279=1,"Spec.","")&amp;IF(Input!$O279=1, "00","")&amp;IF(Input!$P279=1, "/0","")&amp;IF(Input!$Q279=1, "/1","")&amp;IF(Input!$R279=1, "/2","")&amp;IF(Input!$S279=1, "/3","")&amp;IF(Input!$T279=1, "/4","")&amp;IF(Input!$U279=1, "/5","")</f>
        <v/>
      </c>
      <c r="W278" s="4" t="str">
        <f>IF(Input!$V279=1,"Spec.","")&amp;IF(Input!$W279=1, "/21","")&amp;IF(Input!$X279=1, "/18","")&amp;IF(Input!$Y279=1, "/16","")&amp;IF(Input!$Z279=1, "/14","")&amp;IF(Input!$AA279=1, "/11,5","")&amp;IF(Input!$AB279=1, "/10","")&amp;IF(Input!$AB279=1,"/7,5","")</f>
        <v>/21/18/16</v>
      </c>
      <c r="X278" s="291" t="str">
        <f t="shared" si="70"/>
        <v/>
      </c>
      <c r="Y278" s="4" t="str">
        <f t="shared" si="71"/>
        <v>21/18/16</v>
      </c>
      <c r="Z278" s="4" t="str">
        <f>IF(Input!$M279=1,"Special match","")&amp;IF(Input!$N279=1, "/Without","")&amp;IF(Input!$O279=1, "/SAE-00","")&amp;IF(Input!$P279=1, "/SAE-0","")&amp;IF(Input!$Q279=1, "/SAE-1","")&amp;IF(Input!$R279=1, "/SAE-2","")&amp;IF(Input!$S279=1, "/SAE-3","")&amp;IF(Input!$T279=1, "/SAE-4","")&amp;IF(Input!$U279=1, "/SAE-5","")</f>
        <v>/Without</v>
      </c>
      <c r="AA278" s="4" t="str">
        <f>IF(Input!$V279=1,"Special match","")&amp;IF(Input!$W279=1, "/21 ","")&amp;IF(Input!$X279=1, "/18 ","")&amp;IF(Input!$Y279=1, "/16 ","")&amp;IF(Input!$Z279=1, "/14 ","")&amp;IF(Input!$AA279=1, "/11,5 ","")&amp;IF(Input!$AB279=1, "/10 ","")&amp;IF(Input!$AB279=1, "/7,5","")</f>
        <v xml:space="preserve">/21 /18 /16 </v>
      </c>
      <c r="AB278" s="4" t="str">
        <f>IF(Input!$AD279=1,"Rubber wheel coupling","")&amp;IF(Input!$AE279=1, "/Rubber block drive, with alu. ring","")&amp;IF(Input!$AF279=1, "/(High) flexible coupling","")</f>
        <v>/Rubber block drive, with alu. ring</v>
      </c>
      <c r="AC278" s="4" t="str">
        <f>IF(Input!$AG279=1,"Mechanical-joint clutch","")&amp;IF(Input!$AH279=1, "/ Mechanical","")&amp;IF(Input!$AI279=1, "/ Electrical","")&amp;IF(Input!$AJ279=1, "/ Pneumatical","")</f>
        <v>/ Mechanical/ Electrical</v>
      </c>
      <c r="AD278" s="291" t="str">
        <f t="shared" si="72"/>
        <v>Without</v>
      </c>
      <c r="AE278" s="4" t="str">
        <f t="shared" si="73"/>
        <v>21 /18 /16  inch</v>
      </c>
      <c r="AF278" s="4" t="str">
        <f t="shared" si="74"/>
        <v>Rubber block drive, with alu. ring</v>
      </c>
      <c r="AG278" s="4" t="str">
        <f t="shared" si="75"/>
        <v xml:space="preserve"> Mechanical/ Electrical</v>
      </c>
      <c r="AH278" s="4" t="str">
        <f>IF(Input!AK279=1,"Available","Not available")</f>
        <v>Not available</v>
      </c>
      <c r="AI278" s="4" t="str">
        <f>IF(Input!AL279="","",Input!AL279)</f>
        <v/>
      </c>
    </row>
    <row r="279" spans="1:35" x14ac:dyDescent="0.25">
      <c r="A279" s="4" t="str">
        <f>VLOOKUP(Input!A280, Variabelen!$A$2:$B$7,2,FALSE)</f>
        <v>MEDIUM/HEAVY DUTY GEARBOX</v>
      </c>
      <c r="B279" s="284" t="str">
        <f>Input!B280</f>
        <v>HCT1200</v>
      </c>
      <c r="C279" s="4" t="str">
        <f>IF(Input!C280="","",Input!C280)</f>
        <v/>
      </c>
      <c r="D279" s="297">
        <f>Input!F280</f>
        <v>5.98</v>
      </c>
      <c r="E279" s="298" t="str">
        <f>Input!G280</f>
        <v>1,265</v>
      </c>
      <c r="F279" s="4">
        <f>Input!D280</f>
        <v>1000</v>
      </c>
      <c r="G279" s="298">
        <f>Input!E280</f>
        <v>1600</v>
      </c>
      <c r="H279" s="298" t="str">
        <f t="shared" si="66"/>
        <v>1000-1600</v>
      </c>
      <c r="I279" s="298">
        <f t="shared" si="67"/>
        <v>1000</v>
      </c>
      <c r="J279" s="298">
        <f t="shared" si="68"/>
        <v>1265</v>
      </c>
      <c r="K279" s="298">
        <f t="shared" si="69"/>
        <v>2023.9999999999998</v>
      </c>
      <c r="L279" s="290" t="str">
        <f t="shared" si="77"/>
        <v/>
      </c>
      <c r="M279" s="290">
        <f t="shared" si="77"/>
        <v>1517.9999999999998</v>
      </c>
      <c r="N279" s="290">
        <f t="shared" si="77"/>
        <v>1897.4999999999998</v>
      </c>
      <c r="O279" s="290" t="str">
        <f t="shared" si="77"/>
        <v/>
      </c>
      <c r="P279" s="290" t="str">
        <f t="shared" si="77"/>
        <v/>
      </c>
      <c r="Q279" s="290" t="str">
        <f t="shared" si="77"/>
        <v/>
      </c>
      <c r="R279" s="298" t="str">
        <f>Input!I280</f>
        <v>1188x1350x1547</v>
      </c>
      <c r="S279" s="298" t="str">
        <f>Input!J280</f>
        <v>3000</v>
      </c>
      <c r="T279" s="298" t="str">
        <f>Input!K280</f>
        <v>500</v>
      </c>
      <c r="U279" s="298" t="str">
        <f>Input!L280</f>
        <v>150</v>
      </c>
      <c r="V279" s="4" t="str">
        <f>IF(Input!$M280=1,"Spec.","")&amp;IF(Input!$O280=1, "00","")&amp;IF(Input!$P280=1, "/0","")&amp;IF(Input!$Q280=1, "/1","")&amp;IF(Input!$R280=1, "/2","")&amp;IF(Input!$S280=1, "/3","")&amp;IF(Input!$T280=1, "/4","")&amp;IF(Input!$U280=1, "/5","")</f>
        <v/>
      </c>
      <c r="W279" s="4" t="str">
        <f>IF(Input!$V280=1,"Spec.","")&amp;IF(Input!$W280=1, "/21","")&amp;IF(Input!$X280=1, "/18","")&amp;IF(Input!$Y280=1, "/16","")&amp;IF(Input!$Z280=1, "/14","")&amp;IF(Input!$AA280=1, "/11,5","")&amp;IF(Input!$AB280=1, "/10","")&amp;IF(Input!$AB280=1,"/7,5","")</f>
        <v>/21/18/16</v>
      </c>
      <c r="X279" s="291" t="str">
        <f t="shared" si="70"/>
        <v/>
      </c>
      <c r="Y279" s="4" t="str">
        <f t="shared" si="71"/>
        <v>21/18/16</v>
      </c>
      <c r="Z279" s="4" t="str">
        <f>IF(Input!$M280=1,"Special match","")&amp;IF(Input!$N280=1, "/Without","")&amp;IF(Input!$O280=1, "/SAE-00","")&amp;IF(Input!$P280=1, "/SAE-0","")&amp;IF(Input!$Q280=1, "/SAE-1","")&amp;IF(Input!$R280=1, "/SAE-2","")&amp;IF(Input!$S280=1, "/SAE-3","")&amp;IF(Input!$T280=1, "/SAE-4","")&amp;IF(Input!$U280=1, "/SAE-5","")</f>
        <v>/Without</v>
      </c>
      <c r="AA279" s="4" t="str">
        <f>IF(Input!$V280=1,"Special match","")&amp;IF(Input!$W280=1, "/21 ","")&amp;IF(Input!$X280=1, "/18 ","")&amp;IF(Input!$Y280=1, "/16 ","")&amp;IF(Input!$Z280=1, "/14 ","")&amp;IF(Input!$AA280=1, "/11,5 ","")&amp;IF(Input!$AB280=1, "/10 ","")&amp;IF(Input!$AB280=1, "/7,5","")</f>
        <v xml:space="preserve">/21 /18 /16 </v>
      </c>
      <c r="AB279" s="4" t="str">
        <f>IF(Input!$AD280=1,"Rubber wheel coupling","")&amp;IF(Input!$AE280=1, "/Rubber block drive, with alu. ring","")&amp;IF(Input!$AF280=1, "/(High) flexible coupling","")</f>
        <v>/Rubber block drive, with alu. ring</v>
      </c>
      <c r="AC279" s="4" t="str">
        <f>IF(Input!$AG280=1,"Mechanical-joint clutch","")&amp;IF(Input!$AH280=1, "/ Mechanical","")&amp;IF(Input!$AI280=1, "/ Electrical","")&amp;IF(Input!$AJ280=1, "/ Pneumatical","")</f>
        <v>/ Mechanical/ Electrical</v>
      </c>
      <c r="AD279" s="291" t="str">
        <f t="shared" si="72"/>
        <v>Without</v>
      </c>
      <c r="AE279" s="4" t="str">
        <f t="shared" si="73"/>
        <v>21 /18 /16  inch</v>
      </c>
      <c r="AF279" s="4" t="str">
        <f t="shared" si="74"/>
        <v>Rubber block drive, with alu. ring</v>
      </c>
      <c r="AG279" s="4" t="str">
        <f t="shared" si="75"/>
        <v xml:space="preserve"> Mechanical/ Electrical</v>
      </c>
      <c r="AH279" s="4" t="str">
        <f>IF(Input!AK280=1,"Available","Not available")</f>
        <v>Not available</v>
      </c>
      <c r="AI279" s="4" t="str">
        <f>IF(Input!AL280="","",Input!AL280)</f>
        <v/>
      </c>
    </row>
    <row r="280" spans="1:35" x14ac:dyDescent="0.25">
      <c r="A280" s="4" t="str">
        <f>VLOOKUP(Input!A281, Variabelen!$A$2:$B$7,2,FALSE)</f>
        <v>MEDIUM/HEAVY DUTY GEARBOX</v>
      </c>
      <c r="B280" s="284" t="str">
        <f>Input!B281</f>
        <v>HCT1200</v>
      </c>
      <c r="C280" s="4" t="str">
        <f>IF(Input!C281="","",Input!C281)</f>
        <v/>
      </c>
      <c r="D280" s="297">
        <f>Input!F281</f>
        <v>6.3959999999999999</v>
      </c>
      <c r="E280" s="298" t="str">
        <f>Input!G281</f>
        <v>1,265</v>
      </c>
      <c r="F280" s="4">
        <f>Input!D281</f>
        <v>1000</v>
      </c>
      <c r="G280" s="298">
        <f>Input!E281</f>
        <v>1600</v>
      </c>
      <c r="H280" s="298" t="str">
        <f t="shared" si="66"/>
        <v>1000-1600</v>
      </c>
      <c r="I280" s="298">
        <f t="shared" si="67"/>
        <v>1000</v>
      </c>
      <c r="J280" s="298">
        <f t="shared" si="68"/>
        <v>1265</v>
      </c>
      <c r="K280" s="298">
        <f t="shared" si="69"/>
        <v>2023.9999999999998</v>
      </c>
      <c r="L280" s="290" t="str">
        <f t="shared" si="77"/>
        <v/>
      </c>
      <c r="M280" s="290">
        <f t="shared" si="77"/>
        <v>1517.9999999999998</v>
      </c>
      <c r="N280" s="290">
        <f t="shared" si="77"/>
        <v>1897.4999999999998</v>
      </c>
      <c r="O280" s="290" t="str">
        <f t="shared" si="77"/>
        <v/>
      </c>
      <c r="P280" s="290" t="str">
        <f t="shared" si="77"/>
        <v/>
      </c>
      <c r="Q280" s="290" t="str">
        <f t="shared" si="77"/>
        <v/>
      </c>
      <c r="R280" s="298" t="str">
        <f>Input!I281</f>
        <v>1188x1350x1547</v>
      </c>
      <c r="S280" s="298" t="str">
        <f>Input!J281</f>
        <v>3000</v>
      </c>
      <c r="T280" s="298" t="str">
        <f>Input!K281</f>
        <v>500</v>
      </c>
      <c r="U280" s="298" t="str">
        <f>Input!L281</f>
        <v>150</v>
      </c>
      <c r="V280" s="4" t="str">
        <f>IF(Input!$M281=1,"Spec.","")&amp;IF(Input!$O281=1, "00","")&amp;IF(Input!$P281=1, "/0","")&amp;IF(Input!$Q281=1, "/1","")&amp;IF(Input!$R281=1, "/2","")&amp;IF(Input!$S281=1, "/3","")&amp;IF(Input!$T281=1, "/4","")&amp;IF(Input!$U281=1, "/5","")</f>
        <v/>
      </c>
      <c r="W280" s="4" t="str">
        <f>IF(Input!$V281=1,"Spec.","")&amp;IF(Input!$W281=1, "/21","")&amp;IF(Input!$X281=1, "/18","")&amp;IF(Input!$Y281=1, "/16","")&amp;IF(Input!$Z281=1, "/14","")&amp;IF(Input!$AA281=1, "/11,5","")&amp;IF(Input!$AB281=1, "/10","")&amp;IF(Input!$AB281=1,"/7,5","")</f>
        <v>/21/18/16</v>
      </c>
      <c r="X280" s="291" t="str">
        <f t="shared" si="70"/>
        <v/>
      </c>
      <c r="Y280" s="4" t="str">
        <f t="shared" si="71"/>
        <v>21/18/16</v>
      </c>
      <c r="Z280" s="4" t="str">
        <f>IF(Input!$M281=1,"Special match","")&amp;IF(Input!$N281=1, "/Without","")&amp;IF(Input!$O281=1, "/SAE-00","")&amp;IF(Input!$P281=1, "/SAE-0","")&amp;IF(Input!$Q281=1, "/SAE-1","")&amp;IF(Input!$R281=1, "/SAE-2","")&amp;IF(Input!$S281=1, "/SAE-3","")&amp;IF(Input!$T281=1, "/SAE-4","")&amp;IF(Input!$U281=1, "/SAE-5","")</f>
        <v>/Without</v>
      </c>
      <c r="AA280" s="4" t="str">
        <f>IF(Input!$V281=1,"Special match","")&amp;IF(Input!$W281=1, "/21 ","")&amp;IF(Input!$X281=1, "/18 ","")&amp;IF(Input!$Y281=1, "/16 ","")&amp;IF(Input!$Z281=1, "/14 ","")&amp;IF(Input!$AA281=1, "/11,5 ","")&amp;IF(Input!$AB281=1, "/10 ","")&amp;IF(Input!$AB281=1, "/7,5","")</f>
        <v xml:space="preserve">/21 /18 /16 </v>
      </c>
      <c r="AB280" s="4" t="str">
        <f>IF(Input!$AD281=1,"Rubber wheel coupling","")&amp;IF(Input!$AE281=1, "/Rubber block drive, with alu. ring","")&amp;IF(Input!$AF281=1, "/(High) flexible coupling","")</f>
        <v>/Rubber block drive, with alu. ring</v>
      </c>
      <c r="AC280" s="4" t="str">
        <f>IF(Input!$AG281=1,"Mechanical-joint clutch","")&amp;IF(Input!$AH281=1, "/ Mechanical","")&amp;IF(Input!$AI281=1, "/ Electrical","")&amp;IF(Input!$AJ281=1, "/ Pneumatical","")</f>
        <v>/ Mechanical/ Electrical</v>
      </c>
      <c r="AD280" s="291" t="str">
        <f t="shared" si="72"/>
        <v>Without</v>
      </c>
      <c r="AE280" s="4" t="str">
        <f t="shared" si="73"/>
        <v>21 /18 /16  inch</v>
      </c>
      <c r="AF280" s="4" t="str">
        <f t="shared" si="74"/>
        <v>Rubber block drive, with alu. ring</v>
      </c>
      <c r="AG280" s="4" t="str">
        <f t="shared" si="75"/>
        <v xml:space="preserve"> Mechanical/ Electrical</v>
      </c>
      <c r="AH280" s="4" t="str">
        <f>IF(Input!AK281=1,"Available","Not available")</f>
        <v>Not available</v>
      </c>
      <c r="AI280" s="4" t="str">
        <f>IF(Input!AL281="","",Input!AL281)</f>
        <v/>
      </c>
    </row>
    <row r="281" spans="1:35" x14ac:dyDescent="0.25">
      <c r="A281" s="4" t="str">
        <f>VLOOKUP(Input!A282, Variabelen!$A$2:$B$7,2,FALSE)</f>
        <v>MEDIUM/HEAVY DUTY GEARBOX</v>
      </c>
      <c r="B281" s="284" t="str">
        <f>Input!B282</f>
        <v>HCT1200</v>
      </c>
      <c r="C281" s="4" t="str">
        <f>IF(Input!C282="","",Input!C282)</f>
        <v/>
      </c>
      <c r="D281" s="297">
        <f>Input!F282</f>
        <v>6.85</v>
      </c>
      <c r="E281" s="298" t="str">
        <f>Input!G282</f>
        <v>1,265</v>
      </c>
      <c r="F281" s="4">
        <f>Input!D282</f>
        <v>1000</v>
      </c>
      <c r="G281" s="298">
        <f>Input!E282</f>
        <v>1600</v>
      </c>
      <c r="H281" s="298" t="str">
        <f t="shared" si="66"/>
        <v>1000-1600</v>
      </c>
      <c r="I281" s="298">
        <f t="shared" si="67"/>
        <v>1000</v>
      </c>
      <c r="J281" s="298">
        <f t="shared" si="68"/>
        <v>1265</v>
      </c>
      <c r="K281" s="298">
        <f t="shared" si="69"/>
        <v>2023.9999999999998</v>
      </c>
      <c r="L281" s="290" t="str">
        <f t="shared" si="77"/>
        <v/>
      </c>
      <c r="M281" s="290">
        <f t="shared" si="77"/>
        <v>1517.9999999999998</v>
      </c>
      <c r="N281" s="290">
        <f t="shared" si="77"/>
        <v>1897.4999999999998</v>
      </c>
      <c r="O281" s="290" t="str">
        <f t="shared" si="77"/>
        <v/>
      </c>
      <c r="P281" s="290" t="str">
        <f t="shared" si="77"/>
        <v/>
      </c>
      <c r="Q281" s="290" t="str">
        <f t="shared" si="77"/>
        <v/>
      </c>
      <c r="R281" s="298" t="str">
        <f>Input!I282</f>
        <v>1188x1350x1547</v>
      </c>
      <c r="S281" s="298" t="str">
        <f>Input!J282</f>
        <v>3000</v>
      </c>
      <c r="T281" s="298" t="str">
        <f>Input!K282</f>
        <v>500</v>
      </c>
      <c r="U281" s="298" t="str">
        <f>Input!L282</f>
        <v>150</v>
      </c>
      <c r="V281" s="4" t="str">
        <f>IF(Input!$M282=1,"Spec.","")&amp;IF(Input!$O282=1, "00","")&amp;IF(Input!$P282=1, "/0","")&amp;IF(Input!$Q282=1, "/1","")&amp;IF(Input!$R282=1, "/2","")&amp;IF(Input!$S282=1, "/3","")&amp;IF(Input!$T282=1, "/4","")&amp;IF(Input!$U282=1, "/5","")</f>
        <v/>
      </c>
      <c r="W281" s="4" t="str">
        <f>IF(Input!$V282=1,"Spec.","")&amp;IF(Input!$W282=1, "/21","")&amp;IF(Input!$X282=1, "/18","")&amp;IF(Input!$Y282=1, "/16","")&amp;IF(Input!$Z282=1, "/14","")&amp;IF(Input!$AA282=1, "/11,5","")&amp;IF(Input!$AB282=1, "/10","")&amp;IF(Input!$AB282=1,"/7,5","")</f>
        <v>/21/18/16</v>
      </c>
      <c r="X281" s="291" t="str">
        <f t="shared" si="70"/>
        <v/>
      </c>
      <c r="Y281" s="4" t="str">
        <f t="shared" si="71"/>
        <v>21/18/16</v>
      </c>
      <c r="Z281" s="4" t="str">
        <f>IF(Input!$M282=1,"Special match","")&amp;IF(Input!$N282=1, "/Without","")&amp;IF(Input!$O282=1, "/SAE-00","")&amp;IF(Input!$P282=1, "/SAE-0","")&amp;IF(Input!$Q282=1, "/SAE-1","")&amp;IF(Input!$R282=1, "/SAE-2","")&amp;IF(Input!$S282=1, "/SAE-3","")&amp;IF(Input!$T282=1, "/SAE-4","")&amp;IF(Input!$U282=1, "/SAE-5","")</f>
        <v>/Without</v>
      </c>
      <c r="AA281" s="4" t="str">
        <f>IF(Input!$V282=1,"Special match","")&amp;IF(Input!$W282=1, "/21 ","")&amp;IF(Input!$X282=1, "/18 ","")&amp;IF(Input!$Y282=1, "/16 ","")&amp;IF(Input!$Z282=1, "/14 ","")&amp;IF(Input!$AA282=1, "/11,5 ","")&amp;IF(Input!$AB282=1, "/10 ","")&amp;IF(Input!$AB282=1, "/7,5","")</f>
        <v xml:space="preserve">/21 /18 /16 </v>
      </c>
      <c r="AB281" s="4" t="str">
        <f>IF(Input!$AD282=1,"Rubber wheel coupling","")&amp;IF(Input!$AE282=1, "/Rubber block drive, with alu. ring","")&amp;IF(Input!$AF282=1, "/(High) flexible coupling","")</f>
        <v>/Rubber block drive, with alu. ring</v>
      </c>
      <c r="AC281" s="4" t="str">
        <f>IF(Input!$AG282=1,"Mechanical-joint clutch","")&amp;IF(Input!$AH282=1, "/ Mechanical","")&amp;IF(Input!$AI282=1, "/ Electrical","")&amp;IF(Input!$AJ282=1, "/ Pneumatical","")</f>
        <v>/ Mechanical/ Electrical</v>
      </c>
      <c r="AD281" s="291" t="str">
        <f t="shared" si="72"/>
        <v>Without</v>
      </c>
      <c r="AE281" s="4" t="str">
        <f t="shared" si="73"/>
        <v>21 /18 /16  inch</v>
      </c>
      <c r="AF281" s="4" t="str">
        <f t="shared" si="74"/>
        <v>Rubber block drive, with alu. ring</v>
      </c>
      <c r="AG281" s="4" t="str">
        <f t="shared" si="75"/>
        <v xml:space="preserve"> Mechanical/ Electrical</v>
      </c>
      <c r="AH281" s="4" t="str">
        <f>IF(Input!AK282=1,"Available","Not available")</f>
        <v>Not available</v>
      </c>
      <c r="AI281" s="4" t="str">
        <f>IF(Input!AL282="","",Input!AL282)</f>
        <v/>
      </c>
    </row>
    <row r="282" spans="1:35" x14ac:dyDescent="0.25">
      <c r="A282" s="4" t="str">
        <f>VLOOKUP(Input!A283, Variabelen!$A$2:$B$7,2,FALSE)</f>
        <v>MEDIUM/HEAVY DUTY GEARBOX</v>
      </c>
      <c r="B282" s="284" t="str">
        <f>Input!B283</f>
        <v>HCT1200</v>
      </c>
      <c r="C282" s="4" t="str">
        <f>IF(Input!C283="","",Input!C283)</f>
        <v/>
      </c>
      <c r="D282" s="297">
        <f>Input!F283</f>
        <v>7.35</v>
      </c>
      <c r="E282" s="298" t="str">
        <f>Input!G283</f>
        <v>1,265</v>
      </c>
      <c r="F282" s="4">
        <f>Input!D283</f>
        <v>1000</v>
      </c>
      <c r="G282" s="298">
        <f>Input!E283</f>
        <v>1600</v>
      </c>
      <c r="H282" s="298" t="str">
        <f t="shared" si="66"/>
        <v>1000-1600</v>
      </c>
      <c r="I282" s="298">
        <f t="shared" si="67"/>
        <v>1000</v>
      </c>
      <c r="J282" s="298">
        <f t="shared" si="68"/>
        <v>1265</v>
      </c>
      <c r="K282" s="298">
        <f t="shared" si="69"/>
        <v>2023.9999999999998</v>
      </c>
      <c r="L282" s="290" t="str">
        <f t="shared" ref="L282:Q291" si="78">IF(AND(L$1&gt;=$F282,L$1&lt;=$G282),L$1*$E282,"")</f>
        <v/>
      </c>
      <c r="M282" s="290">
        <f t="shared" si="78"/>
        <v>1517.9999999999998</v>
      </c>
      <c r="N282" s="290">
        <f t="shared" si="78"/>
        <v>1897.4999999999998</v>
      </c>
      <c r="O282" s="290" t="str">
        <f t="shared" si="78"/>
        <v/>
      </c>
      <c r="P282" s="290" t="str">
        <f t="shared" si="78"/>
        <v/>
      </c>
      <c r="Q282" s="290" t="str">
        <f t="shared" si="78"/>
        <v/>
      </c>
      <c r="R282" s="298" t="str">
        <f>Input!I283</f>
        <v>1188x1350x1547</v>
      </c>
      <c r="S282" s="298" t="str">
        <f>Input!J283</f>
        <v>3000</v>
      </c>
      <c r="T282" s="298" t="str">
        <f>Input!K283</f>
        <v>500</v>
      </c>
      <c r="U282" s="298" t="str">
        <f>Input!L283</f>
        <v>150</v>
      </c>
      <c r="V282" s="4" t="str">
        <f>IF(Input!$M283=1,"Spec.","")&amp;IF(Input!$O283=1, "00","")&amp;IF(Input!$P283=1, "/0","")&amp;IF(Input!$Q283=1, "/1","")&amp;IF(Input!$R283=1, "/2","")&amp;IF(Input!$S283=1, "/3","")&amp;IF(Input!$T283=1, "/4","")&amp;IF(Input!$U283=1, "/5","")</f>
        <v/>
      </c>
      <c r="W282" s="4" t="str">
        <f>IF(Input!$V283=1,"Spec.","")&amp;IF(Input!$W283=1, "/21","")&amp;IF(Input!$X283=1, "/18","")&amp;IF(Input!$Y283=1, "/16","")&amp;IF(Input!$Z283=1, "/14","")&amp;IF(Input!$AA283=1, "/11,5","")&amp;IF(Input!$AB283=1, "/10","")&amp;IF(Input!$AB283=1,"/7,5","")</f>
        <v>/21/18/16</v>
      </c>
      <c r="X282" s="291" t="str">
        <f t="shared" si="70"/>
        <v/>
      </c>
      <c r="Y282" s="4" t="str">
        <f t="shared" si="71"/>
        <v>21/18/16</v>
      </c>
      <c r="Z282" s="4" t="str">
        <f>IF(Input!$M283=1,"Special match","")&amp;IF(Input!$N283=1, "/Without","")&amp;IF(Input!$O283=1, "/SAE-00","")&amp;IF(Input!$P283=1, "/SAE-0","")&amp;IF(Input!$Q283=1, "/SAE-1","")&amp;IF(Input!$R283=1, "/SAE-2","")&amp;IF(Input!$S283=1, "/SAE-3","")&amp;IF(Input!$T283=1, "/SAE-4","")&amp;IF(Input!$U283=1, "/SAE-5","")</f>
        <v>/Without</v>
      </c>
      <c r="AA282" s="4" t="str">
        <f>IF(Input!$V283=1,"Special match","")&amp;IF(Input!$W283=1, "/21 ","")&amp;IF(Input!$X283=1, "/18 ","")&amp;IF(Input!$Y283=1, "/16 ","")&amp;IF(Input!$Z283=1, "/14 ","")&amp;IF(Input!$AA283=1, "/11,5 ","")&amp;IF(Input!$AB283=1, "/10 ","")&amp;IF(Input!$AB283=1, "/7,5","")</f>
        <v xml:space="preserve">/21 /18 /16 </v>
      </c>
      <c r="AB282" s="4" t="str">
        <f>IF(Input!$AD283=1,"Rubber wheel coupling","")&amp;IF(Input!$AE283=1, "/Rubber block drive, with alu. ring","")&amp;IF(Input!$AF283=1, "/(High) flexible coupling","")</f>
        <v>/Rubber block drive, with alu. ring</v>
      </c>
      <c r="AC282" s="4" t="str">
        <f>IF(Input!$AG283=1,"Mechanical-joint clutch","")&amp;IF(Input!$AH283=1, "/ Mechanical","")&amp;IF(Input!$AI283=1, "/ Electrical","")&amp;IF(Input!$AJ283=1, "/ Pneumatical","")</f>
        <v>/ Mechanical/ Electrical</v>
      </c>
      <c r="AD282" s="291" t="str">
        <f t="shared" si="72"/>
        <v>Without</v>
      </c>
      <c r="AE282" s="4" t="str">
        <f t="shared" si="73"/>
        <v>21 /18 /16  inch</v>
      </c>
      <c r="AF282" s="4" t="str">
        <f t="shared" si="74"/>
        <v>Rubber block drive, with alu. ring</v>
      </c>
      <c r="AG282" s="4" t="str">
        <f t="shared" si="75"/>
        <v xml:space="preserve"> Mechanical/ Electrical</v>
      </c>
      <c r="AH282" s="4" t="str">
        <f>IF(Input!AK283=1,"Available","Not available")</f>
        <v>Not available</v>
      </c>
      <c r="AI282" s="4" t="str">
        <f>IF(Input!AL283="","",Input!AL283)</f>
        <v/>
      </c>
    </row>
    <row r="283" spans="1:35" x14ac:dyDescent="0.25">
      <c r="A283" s="4" t="str">
        <f>VLOOKUP(Input!A284, Variabelen!$A$2:$B$7,2,FALSE)</f>
        <v>MEDIUM/HEAVY DUTY GEARBOX</v>
      </c>
      <c r="B283" s="284" t="str">
        <f>Input!B284</f>
        <v>HCT1200</v>
      </c>
      <c r="C283" s="4" t="str">
        <f>IF(Input!C284="","",Input!C284)</f>
        <v/>
      </c>
      <c r="D283" s="297">
        <f>Input!F284</f>
        <v>7.9</v>
      </c>
      <c r="E283" s="298" t="str">
        <f>Input!G284</f>
        <v>1,265</v>
      </c>
      <c r="F283" s="4">
        <f>Input!D284</f>
        <v>1000</v>
      </c>
      <c r="G283" s="298">
        <f>Input!E284</f>
        <v>1600</v>
      </c>
      <c r="H283" s="298" t="str">
        <f t="shared" si="66"/>
        <v>1000-1600</v>
      </c>
      <c r="I283" s="298">
        <f t="shared" si="67"/>
        <v>1000</v>
      </c>
      <c r="J283" s="298">
        <f t="shared" si="68"/>
        <v>1265</v>
      </c>
      <c r="K283" s="298">
        <f t="shared" si="69"/>
        <v>2023.9999999999998</v>
      </c>
      <c r="L283" s="290" t="str">
        <f t="shared" si="78"/>
        <v/>
      </c>
      <c r="M283" s="290">
        <f t="shared" si="78"/>
        <v>1517.9999999999998</v>
      </c>
      <c r="N283" s="290">
        <f t="shared" si="78"/>
        <v>1897.4999999999998</v>
      </c>
      <c r="O283" s="290" t="str">
        <f t="shared" si="78"/>
        <v/>
      </c>
      <c r="P283" s="290" t="str">
        <f t="shared" si="78"/>
        <v/>
      </c>
      <c r="Q283" s="290" t="str">
        <f t="shared" si="78"/>
        <v/>
      </c>
      <c r="R283" s="298" t="str">
        <f>Input!I284</f>
        <v>1188x1350x1547</v>
      </c>
      <c r="S283" s="298" t="str">
        <f>Input!J284</f>
        <v>3000</v>
      </c>
      <c r="T283" s="298" t="str">
        <f>Input!K284</f>
        <v>500</v>
      </c>
      <c r="U283" s="298" t="str">
        <f>Input!L284</f>
        <v>150</v>
      </c>
      <c r="V283" s="4" t="str">
        <f>IF(Input!$M284=1,"Spec.","")&amp;IF(Input!$O284=1, "00","")&amp;IF(Input!$P284=1, "/0","")&amp;IF(Input!$Q284=1, "/1","")&amp;IF(Input!$R284=1, "/2","")&amp;IF(Input!$S284=1, "/3","")&amp;IF(Input!$T284=1, "/4","")&amp;IF(Input!$U284=1, "/5","")</f>
        <v/>
      </c>
      <c r="W283" s="4" t="str">
        <f>IF(Input!$V284=1,"Spec.","")&amp;IF(Input!$W284=1, "/21","")&amp;IF(Input!$X284=1, "/18","")&amp;IF(Input!$Y284=1, "/16","")&amp;IF(Input!$Z284=1, "/14","")&amp;IF(Input!$AA284=1, "/11,5","")&amp;IF(Input!$AB284=1, "/10","")&amp;IF(Input!$AB284=1,"/7,5","")</f>
        <v>/21/18/16</v>
      </c>
      <c r="X283" s="291" t="str">
        <f t="shared" si="70"/>
        <v/>
      </c>
      <c r="Y283" s="4" t="str">
        <f t="shared" si="71"/>
        <v>21/18/16</v>
      </c>
      <c r="Z283" s="4" t="str">
        <f>IF(Input!$M284=1,"Special match","")&amp;IF(Input!$N284=1, "/Without","")&amp;IF(Input!$O284=1, "/SAE-00","")&amp;IF(Input!$P284=1, "/SAE-0","")&amp;IF(Input!$Q284=1, "/SAE-1","")&amp;IF(Input!$R284=1, "/SAE-2","")&amp;IF(Input!$S284=1, "/SAE-3","")&amp;IF(Input!$T284=1, "/SAE-4","")&amp;IF(Input!$U284=1, "/SAE-5","")</f>
        <v>/Without</v>
      </c>
      <c r="AA283" s="4" t="str">
        <f>IF(Input!$V284=1,"Special match","")&amp;IF(Input!$W284=1, "/21 ","")&amp;IF(Input!$X284=1, "/18 ","")&amp;IF(Input!$Y284=1, "/16 ","")&amp;IF(Input!$Z284=1, "/14 ","")&amp;IF(Input!$AA284=1, "/11,5 ","")&amp;IF(Input!$AB284=1, "/10 ","")&amp;IF(Input!$AB284=1, "/7,5","")</f>
        <v xml:space="preserve">/21 /18 /16 </v>
      </c>
      <c r="AB283" s="4" t="str">
        <f>IF(Input!$AD284=1,"Rubber wheel coupling","")&amp;IF(Input!$AE284=1, "/Rubber block drive, with alu. ring","")&amp;IF(Input!$AF284=1, "/(High) flexible coupling","")</f>
        <v>/Rubber block drive, with alu. ring</v>
      </c>
      <c r="AC283" s="4" t="str">
        <f>IF(Input!$AG284=1,"Mechanical-joint clutch","")&amp;IF(Input!$AH284=1, "/ Mechanical","")&amp;IF(Input!$AI284=1, "/ Electrical","")&amp;IF(Input!$AJ284=1, "/ Pneumatical","")</f>
        <v>/ Mechanical/ Electrical</v>
      </c>
      <c r="AD283" s="291" t="str">
        <f t="shared" si="72"/>
        <v>Without</v>
      </c>
      <c r="AE283" s="4" t="str">
        <f t="shared" si="73"/>
        <v>21 /18 /16  inch</v>
      </c>
      <c r="AF283" s="4" t="str">
        <f t="shared" si="74"/>
        <v>Rubber block drive, with alu. ring</v>
      </c>
      <c r="AG283" s="4" t="str">
        <f t="shared" si="75"/>
        <v xml:space="preserve"> Mechanical/ Electrical</v>
      </c>
      <c r="AH283" s="4" t="str">
        <f>IF(Input!AK284=1,"Available","Not available")</f>
        <v>Not available</v>
      </c>
      <c r="AI283" s="4" t="str">
        <f>IF(Input!AL284="","",Input!AL284)</f>
        <v/>
      </c>
    </row>
    <row r="284" spans="1:35" x14ac:dyDescent="0.25">
      <c r="A284" s="4" t="str">
        <f>VLOOKUP(Input!A285, Variabelen!$A$2:$B$7,2,FALSE)</f>
        <v>MEDIUM/HEAVY DUTY GEARBOX</v>
      </c>
      <c r="B284" s="284" t="str">
        <f>Input!B285</f>
        <v>HCT1200/1</v>
      </c>
      <c r="C284" s="4" t="str">
        <f>IF(Input!C285="","",Input!C285)</f>
        <v/>
      </c>
      <c r="D284" s="297">
        <f>Input!F285</f>
        <v>8.5500000000000007</v>
      </c>
      <c r="E284" s="298" t="str">
        <f>Input!G285</f>
        <v>1,2471</v>
      </c>
      <c r="F284" s="4">
        <f>Input!D285</f>
        <v>700</v>
      </c>
      <c r="G284" s="298">
        <f>Input!E285</f>
        <v>1600</v>
      </c>
      <c r="H284" s="298" t="str">
        <f t="shared" si="66"/>
        <v>700-1600</v>
      </c>
      <c r="I284" s="298">
        <f t="shared" si="67"/>
        <v>1000</v>
      </c>
      <c r="J284" s="298">
        <f t="shared" si="68"/>
        <v>1247.1000000000001</v>
      </c>
      <c r="K284" s="298">
        <f t="shared" si="69"/>
        <v>1995.3600000000001</v>
      </c>
      <c r="L284" s="290">
        <f t="shared" si="78"/>
        <v>1122.3900000000001</v>
      </c>
      <c r="M284" s="290">
        <f t="shared" si="78"/>
        <v>1496.5200000000002</v>
      </c>
      <c r="N284" s="290">
        <f t="shared" si="78"/>
        <v>1870.65</v>
      </c>
      <c r="O284" s="290" t="str">
        <f t="shared" si="78"/>
        <v/>
      </c>
      <c r="P284" s="290" t="str">
        <f t="shared" si="78"/>
        <v/>
      </c>
      <c r="Q284" s="290" t="str">
        <f t="shared" si="78"/>
        <v/>
      </c>
      <c r="R284" s="298" t="str">
        <f>Input!I285</f>
        <v>1056x1430x1670</v>
      </c>
      <c r="S284" s="298" t="str">
        <f>Input!J285</f>
        <v>3600</v>
      </c>
      <c r="T284" s="298" t="str">
        <f>Input!K285</f>
        <v>580</v>
      </c>
      <c r="U284" s="298" t="str">
        <f>Input!L285</f>
        <v>270</v>
      </c>
      <c r="V284" s="4" t="str">
        <f>IF(Input!$M285=1,"Spec.","")&amp;IF(Input!$O285=1, "00","")&amp;IF(Input!$P285=1, "/0","")&amp;IF(Input!$Q285=1, "/1","")&amp;IF(Input!$R285=1, "/2","")&amp;IF(Input!$S285=1, "/3","")&amp;IF(Input!$T285=1, "/4","")&amp;IF(Input!$U285=1, "/5","")</f>
        <v/>
      </c>
      <c r="W284" s="4" t="str">
        <f>IF(Input!$V285=1,"Spec.","")&amp;IF(Input!$W285=1, "/21","")&amp;IF(Input!$X285=1, "/18","")&amp;IF(Input!$Y285=1, "/16","")&amp;IF(Input!$Z285=1, "/14","")&amp;IF(Input!$AA285=1, "/11,5","")&amp;IF(Input!$AB285=1, "/10","")&amp;IF(Input!$AB285=1,"/7,5","")</f>
        <v>/21/18/16</v>
      </c>
      <c r="X284" s="291" t="str">
        <f t="shared" si="70"/>
        <v/>
      </c>
      <c r="Y284" s="4" t="str">
        <f t="shared" si="71"/>
        <v>21/18/16</v>
      </c>
      <c r="Z284" s="4" t="str">
        <f>IF(Input!$M285=1,"Special match","")&amp;IF(Input!$N285=1, "/Without","")&amp;IF(Input!$O285=1, "/SAE-00","")&amp;IF(Input!$P285=1, "/SAE-0","")&amp;IF(Input!$Q285=1, "/SAE-1","")&amp;IF(Input!$R285=1, "/SAE-2","")&amp;IF(Input!$S285=1, "/SAE-3","")&amp;IF(Input!$T285=1, "/SAE-4","")&amp;IF(Input!$U285=1, "/SAE-5","")</f>
        <v>/Without</v>
      </c>
      <c r="AA284" s="4" t="str">
        <f>IF(Input!$V285=1,"Special match","")&amp;IF(Input!$W285=1, "/21 ","")&amp;IF(Input!$X285=1, "/18 ","")&amp;IF(Input!$Y285=1, "/16 ","")&amp;IF(Input!$Z285=1, "/14 ","")&amp;IF(Input!$AA285=1, "/11,5 ","")&amp;IF(Input!$AB285=1, "/10 ","")&amp;IF(Input!$AB285=1, "/7,5","")</f>
        <v xml:space="preserve">/21 /18 /16 </v>
      </c>
      <c r="AB284" s="4" t="str">
        <f>IF(Input!$AD285=1,"Rubber wheel coupling","")&amp;IF(Input!$AE285=1, "/Rubber block drive, with alu. ring","")&amp;IF(Input!$AF285=1, "/(High) flexible coupling","")</f>
        <v>/Rubber block drive, with alu. ring</v>
      </c>
      <c r="AC284" s="4" t="str">
        <f>IF(Input!$AG285=1,"Mechanical-joint clutch","")&amp;IF(Input!$AH285=1, "/ Mechanical","")&amp;IF(Input!$AI285=1, "/ Electrical","")&amp;IF(Input!$AJ285=1, "/ Pneumatical","")</f>
        <v>/ Mechanical/ Electrical/ Pneumatical</v>
      </c>
      <c r="AD284" s="291" t="str">
        <f t="shared" si="72"/>
        <v>Without</v>
      </c>
      <c r="AE284" s="4" t="str">
        <f t="shared" si="73"/>
        <v>21 /18 /16  inch</v>
      </c>
      <c r="AF284" s="4" t="str">
        <f t="shared" si="74"/>
        <v>Rubber block drive, with alu. ring</v>
      </c>
      <c r="AG284" s="4" t="str">
        <f t="shared" si="75"/>
        <v xml:space="preserve"> Mechanical/ Electrical/ Pneumatical</v>
      </c>
      <c r="AH284" s="4" t="str">
        <f>IF(Input!AK285=1,"Available","Not available")</f>
        <v>Not available</v>
      </c>
      <c r="AI284" s="4" t="str">
        <f>IF(Input!AL285="","",Input!AL285)</f>
        <v/>
      </c>
    </row>
    <row r="285" spans="1:35" x14ac:dyDescent="0.25">
      <c r="A285" s="4" t="str">
        <f>VLOOKUP(Input!A286, Variabelen!$A$2:$B$7,2,FALSE)</f>
        <v>MEDIUM/HEAVY DUTY GEARBOX</v>
      </c>
      <c r="B285" s="284" t="str">
        <f>Input!B286</f>
        <v>HCT1200/1</v>
      </c>
      <c r="C285" s="4" t="str">
        <f>IF(Input!C286="","",Input!C286)</f>
        <v/>
      </c>
      <c r="D285" s="297">
        <f>Input!F286</f>
        <v>9.16</v>
      </c>
      <c r="E285" s="298" t="str">
        <f>Input!G286</f>
        <v>1,2471</v>
      </c>
      <c r="F285" s="4">
        <f>Input!D286</f>
        <v>700</v>
      </c>
      <c r="G285" s="298">
        <f>Input!E286</f>
        <v>1600</v>
      </c>
      <c r="H285" s="298" t="str">
        <f t="shared" si="66"/>
        <v>700-1600</v>
      </c>
      <c r="I285" s="298">
        <f t="shared" si="67"/>
        <v>1000</v>
      </c>
      <c r="J285" s="298">
        <f t="shared" si="68"/>
        <v>1247.1000000000001</v>
      </c>
      <c r="K285" s="298">
        <f t="shared" si="69"/>
        <v>1995.3600000000001</v>
      </c>
      <c r="L285" s="290">
        <f t="shared" si="78"/>
        <v>1122.3900000000001</v>
      </c>
      <c r="M285" s="290">
        <f t="shared" si="78"/>
        <v>1496.5200000000002</v>
      </c>
      <c r="N285" s="290">
        <f t="shared" si="78"/>
        <v>1870.65</v>
      </c>
      <c r="O285" s="290" t="str">
        <f t="shared" si="78"/>
        <v/>
      </c>
      <c r="P285" s="290" t="str">
        <f t="shared" si="78"/>
        <v/>
      </c>
      <c r="Q285" s="290" t="str">
        <f t="shared" si="78"/>
        <v/>
      </c>
      <c r="R285" s="298" t="str">
        <f>Input!I286</f>
        <v>1056x1430x1670</v>
      </c>
      <c r="S285" s="298" t="str">
        <f>Input!J286</f>
        <v>3600</v>
      </c>
      <c r="T285" s="298" t="str">
        <f>Input!K286</f>
        <v>580</v>
      </c>
      <c r="U285" s="298" t="str">
        <f>Input!L286</f>
        <v>270</v>
      </c>
      <c r="V285" s="4" t="str">
        <f>IF(Input!$M286=1,"Spec.","")&amp;IF(Input!$O286=1, "00","")&amp;IF(Input!$P286=1, "/0","")&amp;IF(Input!$Q286=1, "/1","")&amp;IF(Input!$R286=1, "/2","")&amp;IF(Input!$S286=1, "/3","")&amp;IF(Input!$T286=1, "/4","")&amp;IF(Input!$U286=1, "/5","")</f>
        <v/>
      </c>
      <c r="W285" s="4" t="str">
        <f>IF(Input!$V286=1,"Spec.","")&amp;IF(Input!$W286=1, "/21","")&amp;IF(Input!$X286=1, "/18","")&amp;IF(Input!$Y286=1, "/16","")&amp;IF(Input!$Z286=1, "/14","")&amp;IF(Input!$AA286=1, "/11,5","")&amp;IF(Input!$AB286=1, "/10","")&amp;IF(Input!$AB286=1,"/7,5","")</f>
        <v>/21/18/16</v>
      </c>
      <c r="X285" s="291" t="str">
        <f t="shared" si="70"/>
        <v/>
      </c>
      <c r="Y285" s="4" t="str">
        <f t="shared" si="71"/>
        <v>21/18/16</v>
      </c>
      <c r="Z285" s="4" t="str">
        <f>IF(Input!$M286=1,"Special match","")&amp;IF(Input!$N286=1, "/Without","")&amp;IF(Input!$O286=1, "/SAE-00","")&amp;IF(Input!$P286=1, "/SAE-0","")&amp;IF(Input!$Q286=1, "/SAE-1","")&amp;IF(Input!$R286=1, "/SAE-2","")&amp;IF(Input!$S286=1, "/SAE-3","")&amp;IF(Input!$T286=1, "/SAE-4","")&amp;IF(Input!$U286=1, "/SAE-5","")</f>
        <v>/Without</v>
      </c>
      <c r="AA285" s="4" t="str">
        <f>IF(Input!$V286=1,"Special match","")&amp;IF(Input!$W286=1, "/21 ","")&amp;IF(Input!$X286=1, "/18 ","")&amp;IF(Input!$Y286=1, "/16 ","")&amp;IF(Input!$Z286=1, "/14 ","")&amp;IF(Input!$AA286=1, "/11,5 ","")&amp;IF(Input!$AB286=1, "/10 ","")&amp;IF(Input!$AB286=1, "/7,5","")</f>
        <v xml:space="preserve">/21 /18 /16 </v>
      </c>
      <c r="AB285" s="4" t="str">
        <f>IF(Input!$AD286=1,"Rubber wheel coupling","")&amp;IF(Input!$AE286=1, "/Rubber block drive, with alu. ring","")&amp;IF(Input!$AF286=1, "/(High) flexible coupling","")</f>
        <v>/Rubber block drive, with alu. ring</v>
      </c>
      <c r="AC285" s="4" t="str">
        <f>IF(Input!$AG286=1,"Mechanical-joint clutch","")&amp;IF(Input!$AH286=1, "/ Mechanical","")&amp;IF(Input!$AI286=1, "/ Electrical","")&amp;IF(Input!$AJ286=1, "/ Pneumatical","")</f>
        <v>/ Mechanical/ Electrical/ Pneumatical</v>
      </c>
      <c r="AD285" s="291" t="str">
        <f t="shared" si="72"/>
        <v>Without</v>
      </c>
      <c r="AE285" s="4" t="str">
        <f t="shared" si="73"/>
        <v>21 /18 /16  inch</v>
      </c>
      <c r="AF285" s="4" t="str">
        <f t="shared" si="74"/>
        <v>Rubber block drive, with alu. ring</v>
      </c>
      <c r="AG285" s="4" t="str">
        <f t="shared" si="75"/>
        <v xml:space="preserve"> Mechanical/ Electrical/ Pneumatical</v>
      </c>
      <c r="AH285" s="4" t="str">
        <f>IF(Input!AK286=1,"Available","Not available")</f>
        <v>Not available</v>
      </c>
      <c r="AI285" s="4" t="str">
        <f>IF(Input!AL286="","",Input!AL286)</f>
        <v/>
      </c>
    </row>
    <row r="286" spans="1:35" x14ac:dyDescent="0.25">
      <c r="A286" s="4" t="str">
        <f>VLOOKUP(Input!A287, Variabelen!$A$2:$B$7,2,FALSE)</f>
        <v>MEDIUM/HEAVY DUTY GEARBOX</v>
      </c>
      <c r="B286" s="284" t="str">
        <f>Input!B287</f>
        <v>HCT1200/1</v>
      </c>
      <c r="C286" s="4" t="str">
        <f>IF(Input!C287="","",Input!C287)</f>
        <v/>
      </c>
      <c r="D286" s="297">
        <f>Input!F287</f>
        <v>9.57</v>
      </c>
      <c r="E286" s="298" t="str">
        <f>Input!G287</f>
        <v>1,2471</v>
      </c>
      <c r="F286" s="4">
        <f>Input!D287</f>
        <v>700</v>
      </c>
      <c r="G286" s="298">
        <f>Input!E287</f>
        <v>1600</v>
      </c>
      <c r="H286" s="298" t="str">
        <f t="shared" si="66"/>
        <v>700-1600</v>
      </c>
      <c r="I286" s="298">
        <f t="shared" si="67"/>
        <v>1000</v>
      </c>
      <c r="J286" s="298">
        <f t="shared" si="68"/>
        <v>1247.1000000000001</v>
      </c>
      <c r="K286" s="298">
        <f t="shared" si="69"/>
        <v>1995.3600000000001</v>
      </c>
      <c r="L286" s="290">
        <f t="shared" si="78"/>
        <v>1122.3900000000001</v>
      </c>
      <c r="M286" s="290">
        <f t="shared" si="78"/>
        <v>1496.5200000000002</v>
      </c>
      <c r="N286" s="290">
        <f t="shared" si="78"/>
        <v>1870.65</v>
      </c>
      <c r="O286" s="290" t="str">
        <f t="shared" si="78"/>
        <v/>
      </c>
      <c r="P286" s="290" t="str">
        <f t="shared" si="78"/>
        <v/>
      </c>
      <c r="Q286" s="290" t="str">
        <f t="shared" si="78"/>
        <v/>
      </c>
      <c r="R286" s="298" t="str">
        <f>Input!I287</f>
        <v>1056x1430x1670</v>
      </c>
      <c r="S286" s="298" t="str">
        <f>Input!J287</f>
        <v>3600</v>
      </c>
      <c r="T286" s="298" t="str">
        <f>Input!K287</f>
        <v>580</v>
      </c>
      <c r="U286" s="298" t="str">
        <f>Input!L287</f>
        <v>270</v>
      </c>
      <c r="V286" s="4" t="str">
        <f>IF(Input!$M287=1,"Spec.","")&amp;IF(Input!$O287=1, "00","")&amp;IF(Input!$P287=1, "/0","")&amp;IF(Input!$Q287=1, "/1","")&amp;IF(Input!$R287=1, "/2","")&amp;IF(Input!$S287=1, "/3","")&amp;IF(Input!$T287=1, "/4","")&amp;IF(Input!$U287=1, "/5","")</f>
        <v/>
      </c>
      <c r="W286" s="4" t="str">
        <f>IF(Input!$V287=1,"Spec.","")&amp;IF(Input!$W287=1, "/21","")&amp;IF(Input!$X287=1, "/18","")&amp;IF(Input!$Y287=1, "/16","")&amp;IF(Input!$Z287=1, "/14","")&amp;IF(Input!$AA287=1, "/11,5","")&amp;IF(Input!$AB287=1, "/10","")&amp;IF(Input!$AB287=1,"/7,5","")</f>
        <v>/21/18/16</v>
      </c>
      <c r="X286" s="291" t="str">
        <f t="shared" si="70"/>
        <v/>
      </c>
      <c r="Y286" s="4" t="str">
        <f t="shared" si="71"/>
        <v>21/18/16</v>
      </c>
      <c r="Z286" s="4" t="str">
        <f>IF(Input!$M287=1,"Special match","")&amp;IF(Input!$N287=1, "/Without","")&amp;IF(Input!$O287=1, "/SAE-00","")&amp;IF(Input!$P287=1, "/SAE-0","")&amp;IF(Input!$Q287=1, "/SAE-1","")&amp;IF(Input!$R287=1, "/SAE-2","")&amp;IF(Input!$S287=1, "/SAE-3","")&amp;IF(Input!$T287=1, "/SAE-4","")&amp;IF(Input!$U287=1, "/SAE-5","")</f>
        <v>/Without</v>
      </c>
      <c r="AA286" s="4" t="str">
        <f>IF(Input!$V287=1,"Special match","")&amp;IF(Input!$W287=1, "/21 ","")&amp;IF(Input!$X287=1, "/18 ","")&amp;IF(Input!$Y287=1, "/16 ","")&amp;IF(Input!$Z287=1, "/14 ","")&amp;IF(Input!$AA287=1, "/11,5 ","")&amp;IF(Input!$AB287=1, "/10 ","")&amp;IF(Input!$AB287=1, "/7,5","")</f>
        <v xml:space="preserve">/21 /18 /16 </v>
      </c>
      <c r="AB286" s="4" t="str">
        <f>IF(Input!$AD287=1,"Rubber wheel coupling","")&amp;IF(Input!$AE287=1, "/Rubber block drive, with alu. ring","")&amp;IF(Input!$AF287=1, "/(High) flexible coupling","")</f>
        <v>/Rubber block drive, with alu. ring</v>
      </c>
      <c r="AC286" s="4" t="str">
        <f>IF(Input!$AG287=1,"Mechanical-joint clutch","")&amp;IF(Input!$AH287=1, "/ Mechanical","")&amp;IF(Input!$AI287=1, "/ Electrical","")&amp;IF(Input!$AJ287=1, "/ Pneumatical","")</f>
        <v>/ Mechanical/ Electrical/ Pneumatical</v>
      </c>
      <c r="AD286" s="291" t="str">
        <f t="shared" si="72"/>
        <v>Without</v>
      </c>
      <c r="AE286" s="4" t="str">
        <f t="shared" si="73"/>
        <v>21 /18 /16  inch</v>
      </c>
      <c r="AF286" s="4" t="str">
        <f t="shared" si="74"/>
        <v>Rubber block drive, with alu. ring</v>
      </c>
      <c r="AG286" s="4" t="str">
        <f t="shared" si="75"/>
        <v xml:space="preserve"> Mechanical/ Electrical/ Pneumatical</v>
      </c>
      <c r="AH286" s="4" t="str">
        <f>IF(Input!AK287=1,"Available","Not available")</f>
        <v>Not available</v>
      </c>
      <c r="AI286" s="4" t="str">
        <f>IF(Input!AL287="","",Input!AL287)</f>
        <v/>
      </c>
    </row>
    <row r="287" spans="1:35" x14ac:dyDescent="0.25">
      <c r="A287" s="4" t="str">
        <f>VLOOKUP(Input!A288, Variabelen!$A$2:$B$7,2,FALSE)</f>
        <v>MEDIUM/HEAVY DUTY GEARBOX</v>
      </c>
      <c r="B287" s="284" t="str">
        <f>Input!B288</f>
        <v>HCT1200/1</v>
      </c>
      <c r="C287" s="4" t="str">
        <f>IF(Input!C288="","",Input!C288)</f>
        <v/>
      </c>
      <c r="D287" s="297">
        <f>Input!F288</f>
        <v>10.08</v>
      </c>
      <c r="E287" s="298" t="str">
        <f>Input!G288</f>
        <v>1,2471</v>
      </c>
      <c r="F287" s="4">
        <f>Input!D288</f>
        <v>700</v>
      </c>
      <c r="G287" s="298">
        <f>Input!E288</f>
        <v>1600</v>
      </c>
      <c r="H287" s="298" t="str">
        <f t="shared" si="66"/>
        <v>700-1600</v>
      </c>
      <c r="I287" s="298">
        <f t="shared" si="67"/>
        <v>1000</v>
      </c>
      <c r="J287" s="298">
        <f t="shared" si="68"/>
        <v>1247.1000000000001</v>
      </c>
      <c r="K287" s="298">
        <f t="shared" si="69"/>
        <v>1995.3600000000001</v>
      </c>
      <c r="L287" s="290">
        <f t="shared" si="78"/>
        <v>1122.3900000000001</v>
      </c>
      <c r="M287" s="290">
        <f t="shared" si="78"/>
        <v>1496.5200000000002</v>
      </c>
      <c r="N287" s="290">
        <f t="shared" si="78"/>
        <v>1870.65</v>
      </c>
      <c r="O287" s="290" t="str">
        <f t="shared" si="78"/>
        <v/>
      </c>
      <c r="P287" s="290" t="str">
        <f t="shared" si="78"/>
        <v/>
      </c>
      <c r="Q287" s="290" t="str">
        <f t="shared" si="78"/>
        <v/>
      </c>
      <c r="R287" s="298" t="str">
        <f>Input!I288</f>
        <v>1056x1430x1670</v>
      </c>
      <c r="S287" s="298" t="str">
        <f>Input!J288</f>
        <v>3600</v>
      </c>
      <c r="T287" s="298" t="str">
        <f>Input!K288</f>
        <v>580</v>
      </c>
      <c r="U287" s="298" t="str">
        <f>Input!L288</f>
        <v>270</v>
      </c>
      <c r="V287" s="4" t="str">
        <f>IF(Input!$M288=1,"Spec.","")&amp;IF(Input!$O288=1, "00","")&amp;IF(Input!$P288=1, "/0","")&amp;IF(Input!$Q288=1, "/1","")&amp;IF(Input!$R288=1, "/2","")&amp;IF(Input!$S288=1, "/3","")&amp;IF(Input!$T288=1, "/4","")&amp;IF(Input!$U288=1, "/5","")</f>
        <v/>
      </c>
      <c r="W287" s="4" t="str">
        <f>IF(Input!$V288=1,"Spec.","")&amp;IF(Input!$W288=1, "/21","")&amp;IF(Input!$X288=1, "/18","")&amp;IF(Input!$Y288=1, "/16","")&amp;IF(Input!$Z288=1, "/14","")&amp;IF(Input!$AA288=1, "/11,5","")&amp;IF(Input!$AB288=1, "/10","")&amp;IF(Input!$AB288=1,"/7,5","")</f>
        <v>/21/18/16</v>
      </c>
      <c r="X287" s="291" t="str">
        <f t="shared" si="70"/>
        <v/>
      </c>
      <c r="Y287" s="4" t="str">
        <f t="shared" si="71"/>
        <v>21/18/16</v>
      </c>
      <c r="Z287" s="4" t="str">
        <f>IF(Input!$M288=1,"Special match","")&amp;IF(Input!$N288=1, "/Without","")&amp;IF(Input!$O288=1, "/SAE-00","")&amp;IF(Input!$P288=1, "/SAE-0","")&amp;IF(Input!$Q288=1, "/SAE-1","")&amp;IF(Input!$R288=1, "/SAE-2","")&amp;IF(Input!$S288=1, "/SAE-3","")&amp;IF(Input!$T288=1, "/SAE-4","")&amp;IF(Input!$U288=1, "/SAE-5","")</f>
        <v>/Without</v>
      </c>
      <c r="AA287" s="4" t="str">
        <f>IF(Input!$V288=1,"Special match","")&amp;IF(Input!$W288=1, "/21 ","")&amp;IF(Input!$X288=1, "/18 ","")&amp;IF(Input!$Y288=1, "/16 ","")&amp;IF(Input!$Z288=1, "/14 ","")&amp;IF(Input!$AA288=1, "/11,5 ","")&amp;IF(Input!$AB288=1, "/10 ","")&amp;IF(Input!$AB288=1, "/7,5","")</f>
        <v xml:space="preserve">/21 /18 /16 </v>
      </c>
      <c r="AB287" s="4" t="str">
        <f>IF(Input!$AD288=1,"Rubber wheel coupling","")&amp;IF(Input!$AE288=1, "/Rubber block drive, with alu. ring","")&amp;IF(Input!$AF288=1, "/(High) flexible coupling","")</f>
        <v>/Rubber block drive, with alu. ring</v>
      </c>
      <c r="AC287" s="4" t="str">
        <f>IF(Input!$AG288=1,"Mechanical-joint clutch","")&amp;IF(Input!$AH288=1, "/ Mechanical","")&amp;IF(Input!$AI288=1, "/ Electrical","")&amp;IF(Input!$AJ288=1, "/ Pneumatical","")</f>
        <v>/ Mechanical/ Electrical/ Pneumatical</v>
      </c>
      <c r="AD287" s="291" t="str">
        <f t="shared" si="72"/>
        <v>Without</v>
      </c>
      <c r="AE287" s="4" t="str">
        <f t="shared" si="73"/>
        <v>21 /18 /16  inch</v>
      </c>
      <c r="AF287" s="4" t="str">
        <f t="shared" si="74"/>
        <v>Rubber block drive, with alu. ring</v>
      </c>
      <c r="AG287" s="4" t="str">
        <f t="shared" si="75"/>
        <v xml:space="preserve"> Mechanical/ Electrical/ Pneumatical</v>
      </c>
      <c r="AH287" s="4" t="str">
        <f>IF(Input!AK288=1,"Available","Not available")</f>
        <v>Not available</v>
      </c>
      <c r="AI287" s="4" t="str">
        <f>IF(Input!AL288="","",Input!AL288)</f>
        <v/>
      </c>
    </row>
    <row r="288" spans="1:35" x14ac:dyDescent="0.25">
      <c r="A288" s="4" t="str">
        <f>VLOOKUP(Input!A289, Variabelen!$A$2:$B$7,2,FALSE)</f>
        <v>MEDIUM/HEAVY DUTY GEARBOX</v>
      </c>
      <c r="B288" s="284" t="str">
        <f>Input!B289</f>
        <v>HCT1200/1</v>
      </c>
      <c r="C288" s="4" t="str">
        <f>IF(Input!C289="","",Input!C289)</f>
        <v/>
      </c>
      <c r="D288" s="297">
        <f>Input!F289</f>
        <v>10.74</v>
      </c>
      <c r="E288" s="298" t="str">
        <f>Input!G289</f>
        <v>1,0728</v>
      </c>
      <c r="F288" s="4">
        <f>Input!D289</f>
        <v>700</v>
      </c>
      <c r="G288" s="298">
        <f>Input!E289</f>
        <v>1600</v>
      </c>
      <c r="H288" s="298" t="str">
        <f t="shared" si="66"/>
        <v>700-1600</v>
      </c>
      <c r="I288" s="298">
        <f t="shared" si="67"/>
        <v>1000</v>
      </c>
      <c r="J288" s="298">
        <f t="shared" si="68"/>
        <v>1072.8</v>
      </c>
      <c r="K288" s="298">
        <f t="shared" si="69"/>
        <v>1716.48</v>
      </c>
      <c r="L288" s="290">
        <f t="shared" si="78"/>
        <v>965.52</v>
      </c>
      <c r="M288" s="290">
        <f t="shared" si="78"/>
        <v>1287.3599999999999</v>
      </c>
      <c r="N288" s="290">
        <f t="shared" si="78"/>
        <v>1609.2</v>
      </c>
      <c r="O288" s="290" t="str">
        <f t="shared" si="78"/>
        <v/>
      </c>
      <c r="P288" s="290" t="str">
        <f t="shared" si="78"/>
        <v/>
      </c>
      <c r="Q288" s="290" t="str">
        <f t="shared" si="78"/>
        <v/>
      </c>
      <c r="R288" s="298" t="str">
        <f>Input!I289</f>
        <v>1056x1430x1670</v>
      </c>
      <c r="S288" s="298" t="str">
        <f>Input!J289</f>
        <v>3600</v>
      </c>
      <c r="T288" s="298" t="str">
        <f>Input!K289</f>
        <v>580</v>
      </c>
      <c r="U288" s="298" t="str">
        <f>Input!L289</f>
        <v>270</v>
      </c>
      <c r="V288" s="4" t="str">
        <f>IF(Input!$M289=1,"Spec.","")&amp;IF(Input!$O289=1, "00","")&amp;IF(Input!$P289=1, "/0","")&amp;IF(Input!$Q289=1, "/1","")&amp;IF(Input!$R289=1, "/2","")&amp;IF(Input!$S289=1, "/3","")&amp;IF(Input!$T289=1, "/4","")&amp;IF(Input!$U289=1, "/5","")</f>
        <v/>
      </c>
      <c r="W288" s="4" t="str">
        <f>IF(Input!$V289=1,"Spec.","")&amp;IF(Input!$W289=1, "/21","")&amp;IF(Input!$X289=1, "/18","")&amp;IF(Input!$Y289=1, "/16","")&amp;IF(Input!$Z289=1, "/14","")&amp;IF(Input!$AA289=1, "/11,5","")&amp;IF(Input!$AB289=1, "/10","")&amp;IF(Input!$AB289=1,"/7,5","")</f>
        <v>/21/18/16</v>
      </c>
      <c r="X288" s="291" t="str">
        <f t="shared" si="70"/>
        <v/>
      </c>
      <c r="Y288" s="4" t="str">
        <f t="shared" si="71"/>
        <v>21/18/16</v>
      </c>
      <c r="Z288" s="4" t="str">
        <f>IF(Input!$M289=1,"Special match","")&amp;IF(Input!$N289=1, "/Without","")&amp;IF(Input!$O289=1, "/SAE-00","")&amp;IF(Input!$P289=1, "/SAE-0","")&amp;IF(Input!$Q289=1, "/SAE-1","")&amp;IF(Input!$R289=1, "/SAE-2","")&amp;IF(Input!$S289=1, "/SAE-3","")&amp;IF(Input!$T289=1, "/SAE-4","")&amp;IF(Input!$U289=1, "/SAE-5","")</f>
        <v>/Without</v>
      </c>
      <c r="AA288" s="4" t="str">
        <f>IF(Input!$V289=1,"Special match","")&amp;IF(Input!$W289=1, "/21 ","")&amp;IF(Input!$X289=1, "/18 ","")&amp;IF(Input!$Y289=1, "/16 ","")&amp;IF(Input!$Z289=1, "/14 ","")&amp;IF(Input!$AA289=1, "/11,5 ","")&amp;IF(Input!$AB289=1, "/10 ","")&amp;IF(Input!$AB289=1, "/7,5","")</f>
        <v xml:space="preserve">/21 /18 /16 </v>
      </c>
      <c r="AB288" s="4" t="str">
        <f>IF(Input!$AD289=1,"Rubber wheel coupling","")&amp;IF(Input!$AE289=1, "/Rubber block drive, with alu. ring","")&amp;IF(Input!$AF289=1, "/(High) flexible coupling","")</f>
        <v>/Rubber block drive, with alu. ring</v>
      </c>
      <c r="AC288" s="4" t="str">
        <f>IF(Input!$AG289=1,"Mechanical-joint clutch","")&amp;IF(Input!$AH289=1, "/ Mechanical","")&amp;IF(Input!$AI289=1, "/ Electrical","")&amp;IF(Input!$AJ289=1, "/ Pneumatical","")</f>
        <v>/ Mechanical/ Electrical/ Pneumatical</v>
      </c>
      <c r="AD288" s="291" t="str">
        <f t="shared" si="72"/>
        <v>Without</v>
      </c>
      <c r="AE288" s="4" t="str">
        <f t="shared" si="73"/>
        <v>21 /18 /16  inch</v>
      </c>
      <c r="AF288" s="4" t="str">
        <f t="shared" si="74"/>
        <v>Rubber block drive, with alu. ring</v>
      </c>
      <c r="AG288" s="4" t="str">
        <f t="shared" si="75"/>
        <v xml:space="preserve"> Mechanical/ Electrical/ Pneumatical</v>
      </c>
      <c r="AH288" s="4" t="str">
        <f>IF(Input!AK289=1,"Available","Not available")</f>
        <v>Not available</v>
      </c>
      <c r="AI288" s="4" t="str">
        <f>IF(Input!AL289="","",Input!AL289)</f>
        <v/>
      </c>
    </row>
    <row r="289" spans="1:35" x14ac:dyDescent="0.25">
      <c r="A289" s="4" t="str">
        <f>VLOOKUP(Input!A290, Variabelen!$A$2:$B$7,2,FALSE)</f>
        <v>MEDIUM/HEAVY DUTY GEARBOX</v>
      </c>
      <c r="B289" s="284" t="str">
        <f>Input!B290</f>
        <v>HCT1200/1</v>
      </c>
      <c r="C289" s="4" t="str">
        <f>IF(Input!C290="","",Input!C290)</f>
        <v/>
      </c>
      <c r="D289" s="297">
        <f>Input!F290</f>
        <v>11.45</v>
      </c>
      <c r="E289" s="298" t="str">
        <f>Input!G290</f>
        <v>1,0057</v>
      </c>
      <c r="F289" s="4">
        <f>Input!D290</f>
        <v>700</v>
      </c>
      <c r="G289" s="298">
        <f>Input!E290</f>
        <v>1600</v>
      </c>
      <c r="H289" s="298" t="str">
        <f t="shared" si="66"/>
        <v>700-1600</v>
      </c>
      <c r="I289" s="298">
        <f t="shared" si="67"/>
        <v>1000</v>
      </c>
      <c r="J289" s="298">
        <f t="shared" si="68"/>
        <v>1005.7</v>
      </c>
      <c r="K289" s="298">
        <f t="shared" si="69"/>
        <v>1609.1200000000001</v>
      </c>
      <c r="L289" s="290">
        <f t="shared" si="78"/>
        <v>905.13</v>
      </c>
      <c r="M289" s="290">
        <f t="shared" si="78"/>
        <v>1206.8400000000001</v>
      </c>
      <c r="N289" s="290">
        <f t="shared" si="78"/>
        <v>1508.55</v>
      </c>
      <c r="O289" s="290" t="str">
        <f t="shared" si="78"/>
        <v/>
      </c>
      <c r="P289" s="290" t="str">
        <f t="shared" si="78"/>
        <v/>
      </c>
      <c r="Q289" s="290" t="str">
        <f t="shared" si="78"/>
        <v/>
      </c>
      <c r="R289" s="298" t="str">
        <f>Input!I290</f>
        <v>1056x1430x1670</v>
      </c>
      <c r="S289" s="298" t="str">
        <f>Input!J290</f>
        <v>3600</v>
      </c>
      <c r="T289" s="298" t="str">
        <f>Input!K290</f>
        <v>580</v>
      </c>
      <c r="U289" s="298" t="str">
        <f>Input!L290</f>
        <v>270</v>
      </c>
      <c r="V289" s="4" t="str">
        <f>IF(Input!$M290=1,"Spec.","")&amp;IF(Input!$O290=1, "00","")&amp;IF(Input!$P290=1, "/0","")&amp;IF(Input!$Q290=1, "/1","")&amp;IF(Input!$R290=1, "/2","")&amp;IF(Input!$S290=1, "/3","")&amp;IF(Input!$T290=1, "/4","")&amp;IF(Input!$U290=1, "/5","")</f>
        <v/>
      </c>
      <c r="W289" s="4" t="str">
        <f>IF(Input!$V290=1,"Spec.","")&amp;IF(Input!$W290=1, "/21","")&amp;IF(Input!$X290=1, "/18","")&amp;IF(Input!$Y290=1, "/16","")&amp;IF(Input!$Z290=1, "/14","")&amp;IF(Input!$AA290=1, "/11,5","")&amp;IF(Input!$AB290=1, "/10","")&amp;IF(Input!$AB290=1,"/7,5","")</f>
        <v>/21/18/16</v>
      </c>
      <c r="X289" s="291" t="str">
        <f t="shared" si="70"/>
        <v/>
      </c>
      <c r="Y289" s="4" t="str">
        <f t="shared" si="71"/>
        <v>21/18/16</v>
      </c>
      <c r="Z289" s="4" t="str">
        <f>IF(Input!$M290=1,"Special match","")&amp;IF(Input!$N290=1, "/Without","")&amp;IF(Input!$O290=1, "/SAE-00","")&amp;IF(Input!$P290=1, "/SAE-0","")&amp;IF(Input!$Q290=1, "/SAE-1","")&amp;IF(Input!$R290=1, "/SAE-2","")&amp;IF(Input!$S290=1, "/SAE-3","")&amp;IF(Input!$T290=1, "/SAE-4","")&amp;IF(Input!$U290=1, "/SAE-5","")</f>
        <v>/Without</v>
      </c>
      <c r="AA289" s="4" t="str">
        <f>IF(Input!$V290=1,"Special match","")&amp;IF(Input!$W290=1, "/21 ","")&amp;IF(Input!$X290=1, "/18 ","")&amp;IF(Input!$Y290=1, "/16 ","")&amp;IF(Input!$Z290=1, "/14 ","")&amp;IF(Input!$AA290=1, "/11,5 ","")&amp;IF(Input!$AB290=1, "/10 ","")&amp;IF(Input!$AB290=1, "/7,5","")</f>
        <v xml:space="preserve">/21 /18 /16 </v>
      </c>
      <c r="AB289" s="4" t="str">
        <f>IF(Input!$AD290=1,"Rubber wheel coupling","")&amp;IF(Input!$AE290=1, "/Rubber block drive, with alu. ring","")&amp;IF(Input!$AF290=1, "/(High) flexible coupling","")</f>
        <v>/Rubber block drive, with alu. ring</v>
      </c>
      <c r="AC289" s="4" t="str">
        <f>IF(Input!$AG290=1,"Mechanical-joint clutch","")&amp;IF(Input!$AH290=1, "/ Mechanical","")&amp;IF(Input!$AI290=1, "/ Electrical","")&amp;IF(Input!$AJ290=1, "/ Pneumatical","")</f>
        <v>/ Mechanical/ Electrical/ Pneumatical</v>
      </c>
      <c r="AD289" s="291" t="str">
        <f t="shared" si="72"/>
        <v>Without</v>
      </c>
      <c r="AE289" s="4" t="str">
        <f t="shared" si="73"/>
        <v>21 /18 /16  inch</v>
      </c>
      <c r="AF289" s="4" t="str">
        <f t="shared" si="74"/>
        <v>Rubber block drive, with alu. ring</v>
      </c>
      <c r="AG289" s="4" t="str">
        <f t="shared" si="75"/>
        <v xml:space="preserve"> Mechanical/ Electrical/ Pneumatical</v>
      </c>
      <c r="AH289" s="4" t="str">
        <f>IF(Input!AK290=1,"Available","Not available")</f>
        <v>Not available</v>
      </c>
      <c r="AI289" s="4" t="str">
        <f>IF(Input!AL290="","",Input!AL290)</f>
        <v/>
      </c>
    </row>
    <row r="290" spans="1:35" x14ac:dyDescent="0.25">
      <c r="A290" s="4" t="str">
        <f>VLOOKUP(Input!A291, Variabelen!$A$2:$B$7,2,FALSE)</f>
        <v>MEDIUM/HEAVY DUTY GEARBOX</v>
      </c>
      <c r="B290" s="284" t="str">
        <f>Input!B291</f>
        <v>HCT1200/1</v>
      </c>
      <c r="C290" s="4" t="str">
        <f>IF(Input!C291="","",Input!C291)</f>
        <v/>
      </c>
      <c r="D290" s="297">
        <f>Input!F291</f>
        <v>12.17</v>
      </c>
      <c r="E290" s="298" t="str">
        <f>Input!G291</f>
        <v>0,9387</v>
      </c>
      <c r="F290" s="4">
        <f>Input!D291</f>
        <v>700</v>
      </c>
      <c r="G290" s="298">
        <f>Input!E291</f>
        <v>1600</v>
      </c>
      <c r="H290" s="298" t="str">
        <f t="shared" si="66"/>
        <v>700-1600</v>
      </c>
      <c r="I290" s="298">
        <f t="shared" si="67"/>
        <v>1000</v>
      </c>
      <c r="J290" s="298">
        <f t="shared" si="68"/>
        <v>938.69999999999993</v>
      </c>
      <c r="K290" s="298">
        <f t="shared" si="69"/>
        <v>1501.92</v>
      </c>
      <c r="L290" s="290">
        <f t="shared" si="78"/>
        <v>844.82999999999993</v>
      </c>
      <c r="M290" s="290">
        <f t="shared" si="78"/>
        <v>1126.44</v>
      </c>
      <c r="N290" s="290">
        <f t="shared" si="78"/>
        <v>1408.05</v>
      </c>
      <c r="O290" s="290" t="str">
        <f t="shared" si="78"/>
        <v/>
      </c>
      <c r="P290" s="290" t="str">
        <f t="shared" si="78"/>
        <v/>
      </c>
      <c r="Q290" s="290" t="str">
        <f t="shared" si="78"/>
        <v/>
      </c>
      <c r="R290" s="298" t="str">
        <f>Input!I291</f>
        <v>1056x1430x1670</v>
      </c>
      <c r="S290" s="298" t="str">
        <f>Input!J291</f>
        <v>3600</v>
      </c>
      <c r="T290" s="298" t="str">
        <f>Input!K291</f>
        <v>580</v>
      </c>
      <c r="U290" s="298" t="str">
        <f>Input!L291</f>
        <v>270</v>
      </c>
      <c r="V290" s="4" t="str">
        <f>IF(Input!$M291=1,"Spec.","")&amp;IF(Input!$O291=1, "00","")&amp;IF(Input!$P291=1, "/0","")&amp;IF(Input!$Q291=1, "/1","")&amp;IF(Input!$R291=1, "/2","")&amp;IF(Input!$S291=1, "/3","")&amp;IF(Input!$T291=1, "/4","")&amp;IF(Input!$U291=1, "/5","")</f>
        <v/>
      </c>
      <c r="W290" s="4" t="str">
        <f>IF(Input!$V291=1,"Spec.","")&amp;IF(Input!$W291=1, "/21","")&amp;IF(Input!$X291=1, "/18","")&amp;IF(Input!$Y291=1, "/16","")&amp;IF(Input!$Z291=1, "/14","")&amp;IF(Input!$AA291=1, "/11,5","")&amp;IF(Input!$AB291=1, "/10","")&amp;IF(Input!$AB291=1,"/7,5","")</f>
        <v>/21/18/16</v>
      </c>
      <c r="X290" s="291" t="str">
        <f t="shared" si="70"/>
        <v/>
      </c>
      <c r="Y290" s="4" t="str">
        <f t="shared" si="71"/>
        <v>21/18/16</v>
      </c>
      <c r="Z290" s="4" t="str">
        <f>IF(Input!$M291=1,"Special match","")&amp;IF(Input!$N291=1, "/Without","")&amp;IF(Input!$O291=1, "/SAE-00","")&amp;IF(Input!$P291=1, "/SAE-0","")&amp;IF(Input!$Q291=1, "/SAE-1","")&amp;IF(Input!$R291=1, "/SAE-2","")&amp;IF(Input!$S291=1, "/SAE-3","")&amp;IF(Input!$T291=1, "/SAE-4","")&amp;IF(Input!$U291=1, "/SAE-5","")</f>
        <v>/Without</v>
      </c>
      <c r="AA290" s="4" t="str">
        <f>IF(Input!$V291=1,"Special match","")&amp;IF(Input!$W291=1, "/21 ","")&amp;IF(Input!$X291=1, "/18 ","")&amp;IF(Input!$Y291=1, "/16 ","")&amp;IF(Input!$Z291=1, "/14 ","")&amp;IF(Input!$AA291=1, "/11,5 ","")&amp;IF(Input!$AB291=1, "/10 ","")&amp;IF(Input!$AB291=1, "/7,5","")</f>
        <v xml:space="preserve">/21 /18 /16 </v>
      </c>
      <c r="AB290" s="4" t="str">
        <f>IF(Input!$AD291=1,"Rubber wheel coupling","")&amp;IF(Input!$AE291=1, "/Rubber block drive, with alu. ring","")&amp;IF(Input!$AF291=1, "/(High) flexible coupling","")</f>
        <v>/Rubber block drive, with alu. ring</v>
      </c>
      <c r="AC290" s="4" t="str">
        <f>IF(Input!$AG291=1,"Mechanical-joint clutch","")&amp;IF(Input!$AH291=1, "/ Mechanical","")&amp;IF(Input!$AI291=1, "/ Electrical","")&amp;IF(Input!$AJ291=1, "/ Pneumatical","")</f>
        <v>/ Mechanical/ Electrical/ Pneumatical</v>
      </c>
      <c r="AD290" s="291" t="str">
        <f t="shared" si="72"/>
        <v>Without</v>
      </c>
      <c r="AE290" s="4" t="str">
        <f t="shared" si="73"/>
        <v>21 /18 /16  inch</v>
      </c>
      <c r="AF290" s="4" t="str">
        <f t="shared" si="74"/>
        <v>Rubber block drive, with alu. ring</v>
      </c>
      <c r="AG290" s="4" t="str">
        <f t="shared" si="75"/>
        <v xml:space="preserve"> Mechanical/ Electrical/ Pneumatical</v>
      </c>
      <c r="AH290" s="4" t="str">
        <f>IF(Input!AK291=1,"Available","Not available")</f>
        <v>Not available</v>
      </c>
      <c r="AI290" s="4" t="str">
        <f>IF(Input!AL291="","",Input!AL291)</f>
        <v/>
      </c>
    </row>
    <row r="291" spans="1:35" x14ac:dyDescent="0.25">
      <c r="A291" s="4" t="str">
        <f>VLOOKUP(Input!A292, Variabelen!$A$2:$B$7,2,FALSE)</f>
        <v>MEDIUM/HEAVY DUTY GEARBOX</v>
      </c>
      <c r="B291" s="284" t="str">
        <f>Input!B292</f>
        <v>HC1250</v>
      </c>
      <c r="C291" s="4" t="str">
        <f>IF(Input!C292="","",Input!C292)</f>
        <v/>
      </c>
      <c r="D291" s="297">
        <f>Input!F292</f>
        <v>2.0299999999999998</v>
      </c>
      <c r="E291" s="298" t="str">
        <f>Input!G292</f>
        <v>1,23</v>
      </c>
      <c r="F291" s="4">
        <f>Input!D292</f>
        <v>400</v>
      </c>
      <c r="G291" s="298">
        <f>Input!E292</f>
        <v>1800</v>
      </c>
      <c r="H291" s="298" t="str">
        <f t="shared" si="66"/>
        <v>400-1800</v>
      </c>
      <c r="I291" s="298">
        <f t="shared" si="67"/>
        <v>1800</v>
      </c>
      <c r="J291" s="298">
        <f t="shared" si="68"/>
        <v>2214</v>
      </c>
      <c r="K291" s="298">
        <f t="shared" si="69"/>
        <v>2214</v>
      </c>
      <c r="L291" s="290">
        <f t="shared" si="78"/>
        <v>1107</v>
      </c>
      <c r="M291" s="290">
        <f t="shared" si="78"/>
        <v>1476</v>
      </c>
      <c r="N291" s="290">
        <f t="shared" si="78"/>
        <v>1845</v>
      </c>
      <c r="O291" s="290">
        <f t="shared" si="78"/>
        <v>2214</v>
      </c>
      <c r="P291" s="290" t="str">
        <f t="shared" si="78"/>
        <v/>
      </c>
      <c r="Q291" s="290" t="str">
        <f t="shared" si="78"/>
        <v/>
      </c>
      <c r="R291" s="298" t="str">
        <f>Input!I292</f>
        <v>1155x1330x1435</v>
      </c>
      <c r="S291" s="298" t="str">
        <f>Input!J292</f>
        <v>2200</v>
      </c>
      <c r="T291" s="298" t="str">
        <f>Input!K292</f>
        <v>390</v>
      </c>
      <c r="U291" s="298" t="str">
        <f>Input!L292</f>
        <v>140</v>
      </c>
      <c r="V291" s="4" t="str">
        <f>IF(Input!$M292=1,"Spec.","")&amp;IF(Input!$O292=1, "00","")&amp;IF(Input!$P292=1, "/0","")&amp;IF(Input!$Q292=1, "/1","")&amp;IF(Input!$R292=1, "/2","")&amp;IF(Input!$S292=1, "/3","")&amp;IF(Input!$T292=1, "/4","")&amp;IF(Input!$U292=1, "/5","")</f>
        <v/>
      </c>
      <c r="W291" s="4" t="str">
        <f>IF(Input!$V292=1,"Spec.","")&amp;IF(Input!$W292=1, "/21","")&amp;IF(Input!$X292=1, "/18","")&amp;IF(Input!$Y292=1, "/16","")&amp;IF(Input!$Z292=1, "/14","")&amp;IF(Input!$AA292=1, "/11,5","")&amp;IF(Input!$AB292=1, "/10","")&amp;IF(Input!$AB292=1,"/7,5","")</f>
        <v>/21/18</v>
      </c>
      <c r="X291" s="291" t="str">
        <f t="shared" si="70"/>
        <v/>
      </c>
      <c r="Y291" s="4" t="str">
        <f t="shared" si="71"/>
        <v>21/18</v>
      </c>
      <c r="Z291" s="4" t="str">
        <f>IF(Input!$M292=1,"Special match","")&amp;IF(Input!$N292=1, "/Without","")&amp;IF(Input!$O292=1, "/SAE-00","")&amp;IF(Input!$P292=1, "/SAE-0","")&amp;IF(Input!$Q292=1, "/SAE-1","")&amp;IF(Input!$R292=1, "/SAE-2","")&amp;IF(Input!$S292=1, "/SAE-3","")&amp;IF(Input!$T292=1, "/SAE-4","")&amp;IF(Input!$U292=1, "/SAE-5","")</f>
        <v>/Without</v>
      </c>
      <c r="AA291" s="4" t="str">
        <f>IF(Input!$V292=1,"Special match","")&amp;IF(Input!$W292=1, "/21 ","")&amp;IF(Input!$X292=1, "/18 ","")&amp;IF(Input!$Y292=1, "/16 ","")&amp;IF(Input!$Z292=1, "/14 ","")&amp;IF(Input!$AA292=1, "/11,5 ","")&amp;IF(Input!$AB292=1, "/10 ","")&amp;IF(Input!$AB292=1, "/7,5","")</f>
        <v xml:space="preserve">/21 /18 </v>
      </c>
      <c r="AB291" s="4" t="str">
        <f>IF(Input!$AD292=1,"Rubber wheel coupling","")&amp;IF(Input!$AE292=1, "/Rubber block drive, with alu. ring","")&amp;IF(Input!$AF292=1, "/(High) flexible coupling","")</f>
        <v>/Rubber block drive, with alu. ring</v>
      </c>
      <c r="AC291" s="4" t="str">
        <f>IF(Input!$AG292=1,"Mechanical-joint clutch","")&amp;IF(Input!$AH292=1, "/ Mechanical","")&amp;IF(Input!$AI292=1, "/ Electrical","")&amp;IF(Input!$AJ292=1, "/ Pneumatical","")</f>
        <v>/ Mechanical/ Pneumatical</v>
      </c>
      <c r="AD291" s="291" t="str">
        <f t="shared" si="72"/>
        <v>Without</v>
      </c>
      <c r="AE291" s="4" t="str">
        <f t="shared" si="73"/>
        <v>21 /18  inch</v>
      </c>
      <c r="AF291" s="4" t="str">
        <f t="shared" si="74"/>
        <v>Rubber block drive, with alu. ring</v>
      </c>
      <c r="AG291" s="4" t="str">
        <f t="shared" si="75"/>
        <v xml:space="preserve"> Mechanical/ Pneumatical</v>
      </c>
      <c r="AH291" s="4" t="str">
        <f>IF(Input!AK292=1,"Available","Not available")</f>
        <v>Not available</v>
      </c>
      <c r="AI291" s="4" t="str">
        <f>IF(Input!AL292="","",Input!AL292)</f>
        <v/>
      </c>
    </row>
    <row r="292" spans="1:35" x14ac:dyDescent="0.25">
      <c r="A292" s="4" t="str">
        <f>VLOOKUP(Input!A293, Variabelen!$A$2:$B$7,2,FALSE)</f>
        <v>MEDIUM/HEAVY DUTY GEARBOX</v>
      </c>
      <c r="B292" s="284" t="str">
        <f>Input!B293</f>
        <v>HC1250</v>
      </c>
      <c r="C292" s="4" t="str">
        <f>IF(Input!C293="","",Input!C293)</f>
        <v/>
      </c>
      <c r="D292" s="297">
        <f>Input!F293</f>
        <v>2.48</v>
      </c>
      <c r="E292" s="298" t="str">
        <f>Input!G293</f>
        <v>1,23</v>
      </c>
      <c r="F292" s="4">
        <f>Input!D293</f>
        <v>400</v>
      </c>
      <c r="G292" s="298">
        <f>Input!E293</f>
        <v>1800</v>
      </c>
      <c r="H292" s="298" t="str">
        <f t="shared" si="66"/>
        <v>400-1800</v>
      </c>
      <c r="I292" s="298">
        <f t="shared" si="67"/>
        <v>1800</v>
      </c>
      <c r="J292" s="298">
        <f t="shared" si="68"/>
        <v>2214</v>
      </c>
      <c r="K292" s="298">
        <f t="shared" si="69"/>
        <v>2214</v>
      </c>
      <c r="L292" s="290">
        <f t="shared" ref="L292:Q301" si="79">IF(AND(L$1&gt;=$F292,L$1&lt;=$G292),L$1*$E292,"")</f>
        <v>1107</v>
      </c>
      <c r="M292" s="290">
        <f t="shared" si="79"/>
        <v>1476</v>
      </c>
      <c r="N292" s="290">
        <f t="shared" si="79"/>
        <v>1845</v>
      </c>
      <c r="O292" s="290">
        <f t="shared" si="79"/>
        <v>2214</v>
      </c>
      <c r="P292" s="290" t="str">
        <f t="shared" si="79"/>
        <v/>
      </c>
      <c r="Q292" s="290" t="str">
        <f t="shared" si="79"/>
        <v/>
      </c>
      <c r="R292" s="298" t="str">
        <f>Input!I293</f>
        <v>1155x1330x1435</v>
      </c>
      <c r="S292" s="298" t="str">
        <f>Input!J293</f>
        <v>2200</v>
      </c>
      <c r="T292" s="298" t="str">
        <f>Input!K293</f>
        <v>390</v>
      </c>
      <c r="U292" s="298" t="str">
        <f>Input!L293</f>
        <v>140</v>
      </c>
      <c r="V292" s="4" t="str">
        <f>IF(Input!$M293=1,"Spec.","")&amp;IF(Input!$O293=1, "00","")&amp;IF(Input!$P293=1, "/0","")&amp;IF(Input!$Q293=1, "/1","")&amp;IF(Input!$R293=1, "/2","")&amp;IF(Input!$S293=1, "/3","")&amp;IF(Input!$T293=1, "/4","")&amp;IF(Input!$U293=1, "/5","")</f>
        <v/>
      </c>
      <c r="W292" s="4" t="str">
        <f>IF(Input!$V293=1,"Spec.","")&amp;IF(Input!$W293=1, "/21","")&amp;IF(Input!$X293=1, "/18","")&amp;IF(Input!$Y293=1, "/16","")&amp;IF(Input!$Z293=1, "/14","")&amp;IF(Input!$AA293=1, "/11,5","")&amp;IF(Input!$AB293=1, "/10","")&amp;IF(Input!$AB293=1,"/7,5","")</f>
        <v>/21/18</v>
      </c>
      <c r="X292" s="291" t="str">
        <f t="shared" si="70"/>
        <v/>
      </c>
      <c r="Y292" s="4" t="str">
        <f t="shared" si="71"/>
        <v>21/18</v>
      </c>
      <c r="Z292" s="4" t="str">
        <f>IF(Input!$M293=1,"Special match","")&amp;IF(Input!$N293=1, "/Without","")&amp;IF(Input!$O293=1, "/SAE-00","")&amp;IF(Input!$P293=1, "/SAE-0","")&amp;IF(Input!$Q293=1, "/SAE-1","")&amp;IF(Input!$R293=1, "/SAE-2","")&amp;IF(Input!$S293=1, "/SAE-3","")&amp;IF(Input!$T293=1, "/SAE-4","")&amp;IF(Input!$U293=1, "/SAE-5","")</f>
        <v>/Without</v>
      </c>
      <c r="AA292" s="4" t="str">
        <f>IF(Input!$V293=1,"Special match","")&amp;IF(Input!$W293=1, "/21 ","")&amp;IF(Input!$X293=1, "/18 ","")&amp;IF(Input!$Y293=1, "/16 ","")&amp;IF(Input!$Z293=1, "/14 ","")&amp;IF(Input!$AA293=1, "/11,5 ","")&amp;IF(Input!$AB293=1, "/10 ","")&amp;IF(Input!$AB293=1, "/7,5","")</f>
        <v xml:space="preserve">/21 /18 </v>
      </c>
      <c r="AB292" s="4" t="str">
        <f>IF(Input!$AD293=1,"Rubber wheel coupling","")&amp;IF(Input!$AE293=1, "/Rubber block drive, with alu. ring","")&amp;IF(Input!$AF293=1, "/(High) flexible coupling","")</f>
        <v>/Rubber block drive, with alu. ring</v>
      </c>
      <c r="AC292" s="4" t="str">
        <f>IF(Input!$AG293=1,"Mechanical-joint clutch","")&amp;IF(Input!$AH293=1, "/ Mechanical","")&amp;IF(Input!$AI293=1, "/ Electrical","")&amp;IF(Input!$AJ293=1, "/ Pneumatical","")</f>
        <v>/ Mechanical/ Pneumatical</v>
      </c>
      <c r="AD292" s="291" t="str">
        <f t="shared" si="72"/>
        <v>Without</v>
      </c>
      <c r="AE292" s="4" t="str">
        <f t="shared" si="73"/>
        <v>21 /18  inch</v>
      </c>
      <c r="AF292" s="4" t="str">
        <f t="shared" si="74"/>
        <v>Rubber block drive, with alu. ring</v>
      </c>
      <c r="AG292" s="4" t="str">
        <f t="shared" si="75"/>
        <v xml:space="preserve"> Mechanical/ Pneumatical</v>
      </c>
      <c r="AH292" s="4" t="str">
        <f>IF(Input!AK293=1,"Available","Not available")</f>
        <v>Not available</v>
      </c>
      <c r="AI292" s="4" t="str">
        <f>IF(Input!AL293="","",Input!AL293)</f>
        <v/>
      </c>
    </row>
    <row r="293" spans="1:35" x14ac:dyDescent="0.25">
      <c r="A293" s="4" t="str">
        <f>VLOOKUP(Input!A294, Variabelen!$A$2:$B$7,2,FALSE)</f>
        <v>MEDIUM/HEAVY DUTY GEARBOX</v>
      </c>
      <c r="B293" s="284" t="str">
        <f>Input!B294</f>
        <v>HC1250</v>
      </c>
      <c r="C293" s="4" t="str">
        <f>IF(Input!C294="","",Input!C294)</f>
        <v/>
      </c>
      <c r="D293" s="297">
        <f>Input!F294</f>
        <v>3.04</v>
      </c>
      <c r="E293" s="298" t="str">
        <f>Input!G294</f>
        <v>1,23</v>
      </c>
      <c r="F293" s="4">
        <f>Input!D294</f>
        <v>400</v>
      </c>
      <c r="G293" s="298">
        <f>Input!E294</f>
        <v>1800</v>
      </c>
      <c r="H293" s="298" t="str">
        <f t="shared" si="66"/>
        <v>400-1800</v>
      </c>
      <c r="I293" s="298">
        <f t="shared" si="67"/>
        <v>1800</v>
      </c>
      <c r="J293" s="298">
        <f t="shared" si="68"/>
        <v>2214</v>
      </c>
      <c r="K293" s="298">
        <f t="shared" si="69"/>
        <v>2214</v>
      </c>
      <c r="L293" s="290">
        <f t="shared" si="79"/>
        <v>1107</v>
      </c>
      <c r="M293" s="290">
        <f t="shared" si="79"/>
        <v>1476</v>
      </c>
      <c r="N293" s="290">
        <f t="shared" si="79"/>
        <v>1845</v>
      </c>
      <c r="O293" s="290">
        <f t="shared" si="79"/>
        <v>2214</v>
      </c>
      <c r="P293" s="290" t="str">
        <f t="shared" si="79"/>
        <v/>
      </c>
      <c r="Q293" s="290" t="str">
        <f t="shared" si="79"/>
        <v/>
      </c>
      <c r="R293" s="298" t="str">
        <f>Input!I294</f>
        <v>1155x1330x1435</v>
      </c>
      <c r="S293" s="298" t="str">
        <f>Input!J294</f>
        <v>2200</v>
      </c>
      <c r="T293" s="298" t="str">
        <f>Input!K294</f>
        <v>390</v>
      </c>
      <c r="U293" s="298" t="str">
        <f>Input!L294</f>
        <v>140</v>
      </c>
      <c r="V293" s="4" t="str">
        <f>IF(Input!$M294=1,"Spec.","")&amp;IF(Input!$O294=1, "00","")&amp;IF(Input!$P294=1, "/0","")&amp;IF(Input!$Q294=1, "/1","")&amp;IF(Input!$R294=1, "/2","")&amp;IF(Input!$S294=1, "/3","")&amp;IF(Input!$T294=1, "/4","")&amp;IF(Input!$U294=1, "/5","")</f>
        <v/>
      </c>
      <c r="W293" s="4" t="str">
        <f>IF(Input!$V294=1,"Spec.","")&amp;IF(Input!$W294=1, "/21","")&amp;IF(Input!$X294=1, "/18","")&amp;IF(Input!$Y294=1, "/16","")&amp;IF(Input!$Z294=1, "/14","")&amp;IF(Input!$AA294=1, "/11,5","")&amp;IF(Input!$AB294=1, "/10","")&amp;IF(Input!$AB294=1,"/7,5","")</f>
        <v>/21/18</v>
      </c>
      <c r="X293" s="291" t="str">
        <f t="shared" si="70"/>
        <v/>
      </c>
      <c r="Y293" s="4" t="str">
        <f t="shared" si="71"/>
        <v>21/18</v>
      </c>
      <c r="Z293" s="4" t="str">
        <f>IF(Input!$M294=1,"Special match","")&amp;IF(Input!$N294=1, "/Without","")&amp;IF(Input!$O294=1, "/SAE-00","")&amp;IF(Input!$P294=1, "/SAE-0","")&amp;IF(Input!$Q294=1, "/SAE-1","")&amp;IF(Input!$R294=1, "/SAE-2","")&amp;IF(Input!$S294=1, "/SAE-3","")&amp;IF(Input!$T294=1, "/SAE-4","")&amp;IF(Input!$U294=1, "/SAE-5","")</f>
        <v>/Without</v>
      </c>
      <c r="AA293" s="4" t="str">
        <f>IF(Input!$V294=1,"Special match","")&amp;IF(Input!$W294=1, "/21 ","")&amp;IF(Input!$X294=1, "/18 ","")&amp;IF(Input!$Y294=1, "/16 ","")&amp;IF(Input!$Z294=1, "/14 ","")&amp;IF(Input!$AA294=1, "/11,5 ","")&amp;IF(Input!$AB294=1, "/10 ","")&amp;IF(Input!$AB294=1, "/7,5","")</f>
        <v xml:space="preserve">/21 /18 </v>
      </c>
      <c r="AB293" s="4" t="str">
        <f>IF(Input!$AD294=1,"Rubber wheel coupling","")&amp;IF(Input!$AE294=1, "/Rubber block drive, with alu. ring","")&amp;IF(Input!$AF294=1, "/(High) flexible coupling","")</f>
        <v>/Rubber block drive, with alu. ring</v>
      </c>
      <c r="AC293" s="4" t="str">
        <f>IF(Input!$AG294=1,"Mechanical-joint clutch","")&amp;IF(Input!$AH294=1, "/ Mechanical","")&amp;IF(Input!$AI294=1, "/ Electrical","")&amp;IF(Input!$AJ294=1, "/ Pneumatical","")</f>
        <v>/ Mechanical/ Pneumatical</v>
      </c>
      <c r="AD293" s="291" t="str">
        <f t="shared" si="72"/>
        <v>Without</v>
      </c>
      <c r="AE293" s="4" t="str">
        <f t="shared" si="73"/>
        <v>21 /18  inch</v>
      </c>
      <c r="AF293" s="4" t="str">
        <f t="shared" si="74"/>
        <v>Rubber block drive, with alu. ring</v>
      </c>
      <c r="AG293" s="4" t="str">
        <f t="shared" si="75"/>
        <v xml:space="preserve"> Mechanical/ Pneumatical</v>
      </c>
      <c r="AH293" s="4" t="str">
        <f>IF(Input!AK294=1,"Available","Not available")</f>
        <v>Not available</v>
      </c>
      <c r="AI293" s="4" t="str">
        <f>IF(Input!AL294="","",Input!AL294)</f>
        <v/>
      </c>
    </row>
    <row r="294" spans="1:35" x14ac:dyDescent="0.25">
      <c r="A294" s="4" t="str">
        <f>VLOOKUP(Input!A295, Variabelen!$A$2:$B$7,2,FALSE)</f>
        <v>MEDIUM/HEAVY DUTY GEARBOX</v>
      </c>
      <c r="B294" s="284" t="str">
        <f>Input!B295</f>
        <v>HC1250</v>
      </c>
      <c r="C294" s="4" t="str">
        <f>IF(Input!C295="","",Input!C295)</f>
        <v/>
      </c>
      <c r="D294" s="297">
        <f>Input!F295</f>
        <v>3.48</v>
      </c>
      <c r="E294" s="298" t="str">
        <f>Input!G295</f>
        <v>1,23</v>
      </c>
      <c r="F294" s="4">
        <f>Input!D295</f>
        <v>400</v>
      </c>
      <c r="G294" s="298">
        <f>Input!E295</f>
        <v>1800</v>
      </c>
      <c r="H294" s="298" t="str">
        <f t="shared" si="66"/>
        <v>400-1800</v>
      </c>
      <c r="I294" s="298">
        <f t="shared" si="67"/>
        <v>1800</v>
      </c>
      <c r="J294" s="298">
        <f t="shared" si="68"/>
        <v>2214</v>
      </c>
      <c r="K294" s="298">
        <f t="shared" si="69"/>
        <v>2214</v>
      </c>
      <c r="L294" s="290">
        <f t="shared" si="79"/>
        <v>1107</v>
      </c>
      <c r="M294" s="290">
        <f t="shared" si="79"/>
        <v>1476</v>
      </c>
      <c r="N294" s="290">
        <f t="shared" si="79"/>
        <v>1845</v>
      </c>
      <c r="O294" s="290">
        <f t="shared" si="79"/>
        <v>2214</v>
      </c>
      <c r="P294" s="290" t="str">
        <f t="shared" si="79"/>
        <v/>
      </c>
      <c r="Q294" s="290" t="str">
        <f t="shared" si="79"/>
        <v/>
      </c>
      <c r="R294" s="298" t="str">
        <f>Input!I295</f>
        <v>1155x1330x1435</v>
      </c>
      <c r="S294" s="298" t="str">
        <f>Input!J295</f>
        <v>2200</v>
      </c>
      <c r="T294" s="298" t="str">
        <f>Input!K295</f>
        <v>390</v>
      </c>
      <c r="U294" s="298" t="str">
        <f>Input!L295</f>
        <v>140</v>
      </c>
      <c r="V294" s="4" t="str">
        <f>IF(Input!$M295=1,"Spec.","")&amp;IF(Input!$O295=1, "00","")&amp;IF(Input!$P295=1, "/0","")&amp;IF(Input!$Q295=1, "/1","")&amp;IF(Input!$R295=1, "/2","")&amp;IF(Input!$S295=1, "/3","")&amp;IF(Input!$T295=1, "/4","")&amp;IF(Input!$U295=1, "/5","")</f>
        <v/>
      </c>
      <c r="W294" s="4" t="str">
        <f>IF(Input!$V295=1,"Spec.","")&amp;IF(Input!$W295=1, "/21","")&amp;IF(Input!$X295=1, "/18","")&amp;IF(Input!$Y295=1, "/16","")&amp;IF(Input!$Z295=1, "/14","")&amp;IF(Input!$AA295=1, "/11,5","")&amp;IF(Input!$AB295=1, "/10","")&amp;IF(Input!$AB295=1,"/7,5","")</f>
        <v>/21/18</v>
      </c>
      <c r="X294" s="291" t="str">
        <f t="shared" si="70"/>
        <v/>
      </c>
      <c r="Y294" s="4" t="str">
        <f t="shared" si="71"/>
        <v>21/18</v>
      </c>
      <c r="Z294" s="4" t="str">
        <f>IF(Input!$M295=1,"Special match","")&amp;IF(Input!$N295=1, "/Without","")&amp;IF(Input!$O295=1, "/SAE-00","")&amp;IF(Input!$P295=1, "/SAE-0","")&amp;IF(Input!$Q295=1, "/SAE-1","")&amp;IF(Input!$R295=1, "/SAE-2","")&amp;IF(Input!$S295=1, "/SAE-3","")&amp;IF(Input!$T295=1, "/SAE-4","")&amp;IF(Input!$U295=1, "/SAE-5","")</f>
        <v>/Without</v>
      </c>
      <c r="AA294" s="4" t="str">
        <f>IF(Input!$V295=1,"Special match","")&amp;IF(Input!$W295=1, "/21 ","")&amp;IF(Input!$X295=1, "/18 ","")&amp;IF(Input!$Y295=1, "/16 ","")&amp;IF(Input!$Z295=1, "/14 ","")&amp;IF(Input!$AA295=1, "/11,5 ","")&amp;IF(Input!$AB295=1, "/10 ","")&amp;IF(Input!$AB295=1, "/7,5","")</f>
        <v xml:space="preserve">/21 /18 </v>
      </c>
      <c r="AB294" s="4" t="str">
        <f>IF(Input!$AD295=1,"Rubber wheel coupling","")&amp;IF(Input!$AE295=1, "/Rubber block drive, with alu. ring","")&amp;IF(Input!$AF295=1, "/(High) flexible coupling","")</f>
        <v>/Rubber block drive, with alu. ring</v>
      </c>
      <c r="AC294" s="4" t="str">
        <f>IF(Input!$AG295=1,"Mechanical-joint clutch","")&amp;IF(Input!$AH295=1, "/ Mechanical","")&amp;IF(Input!$AI295=1, "/ Electrical","")&amp;IF(Input!$AJ295=1, "/ Pneumatical","")</f>
        <v>/ Mechanical/ Pneumatical</v>
      </c>
      <c r="AD294" s="291" t="str">
        <f t="shared" si="72"/>
        <v>Without</v>
      </c>
      <c r="AE294" s="4" t="str">
        <f t="shared" si="73"/>
        <v>21 /18  inch</v>
      </c>
      <c r="AF294" s="4" t="str">
        <f t="shared" si="74"/>
        <v>Rubber block drive, with alu. ring</v>
      </c>
      <c r="AG294" s="4" t="str">
        <f t="shared" si="75"/>
        <v xml:space="preserve"> Mechanical/ Pneumatical</v>
      </c>
      <c r="AH294" s="4" t="str">
        <f>IF(Input!AK295=1,"Available","Not available")</f>
        <v>Not available</v>
      </c>
      <c r="AI294" s="4" t="str">
        <f>IF(Input!AL295="","",Input!AL295)</f>
        <v/>
      </c>
    </row>
    <row r="295" spans="1:35" x14ac:dyDescent="0.25">
      <c r="A295" s="4" t="str">
        <f>VLOOKUP(Input!A296, Variabelen!$A$2:$B$7,2,FALSE)</f>
        <v>MEDIUM/HEAVY DUTY GEARBOX</v>
      </c>
      <c r="B295" s="284" t="str">
        <f>Input!B296</f>
        <v>HC1250</v>
      </c>
      <c r="C295" s="4" t="str">
        <f>IF(Input!C296="","",Input!C296)</f>
        <v/>
      </c>
      <c r="D295" s="297">
        <f>Input!F296</f>
        <v>3.95</v>
      </c>
      <c r="E295" s="298" t="str">
        <f>Input!G296</f>
        <v>1,14</v>
      </c>
      <c r="F295" s="4">
        <f>Input!D296</f>
        <v>400</v>
      </c>
      <c r="G295" s="298">
        <f>Input!E296</f>
        <v>1800</v>
      </c>
      <c r="H295" s="298" t="str">
        <f t="shared" si="66"/>
        <v>400-1800</v>
      </c>
      <c r="I295" s="298">
        <f t="shared" si="67"/>
        <v>1800</v>
      </c>
      <c r="J295" s="298">
        <f t="shared" si="68"/>
        <v>2052</v>
      </c>
      <c r="K295" s="298">
        <f t="shared" si="69"/>
        <v>2052</v>
      </c>
      <c r="L295" s="290">
        <f t="shared" si="79"/>
        <v>1026</v>
      </c>
      <c r="M295" s="290">
        <f t="shared" si="79"/>
        <v>1367.9999999999998</v>
      </c>
      <c r="N295" s="290">
        <f t="shared" si="79"/>
        <v>1709.9999999999998</v>
      </c>
      <c r="O295" s="290">
        <f t="shared" si="79"/>
        <v>2052</v>
      </c>
      <c r="P295" s="290" t="str">
        <f t="shared" si="79"/>
        <v/>
      </c>
      <c r="Q295" s="290" t="str">
        <f t="shared" si="79"/>
        <v/>
      </c>
      <c r="R295" s="298" t="str">
        <f>Input!I296</f>
        <v>1155x1330x1435</v>
      </c>
      <c r="S295" s="298" t="str">
        <f>Input!J296</f>
        <v>2200</v>
      </c>
      <c r="T295" s="298" t="str">
        <f>Input!K296</f>
        <v>390</v>
      </c>
      <c r="U295" s="298" t="str">
        <f>Input!L296</f>
        <v>140</v>
      </c>
      <c r="V295" s="4" t="str">
        <f>IF(Input!$M296=1,"Spec.","")&amp;IF(Input!$O296=1, "00","")&amp;IF(Input!$P296=1, "/0","")&amp;IF(Input!$Q296=1, "/1","")&amp;IF(Input!$R296=1, "/2","")&amp;IF(Input!$S296=1, "/3","")&amp;IF(Input!$T296=1, "/4","")&amp;IF(Input!$U296=1, "/5","")</f>
        <v/>
      </c>
      <c r="W295" s="4" t="str">
        <f>IF(Input!$V296=1,"Spec.","")&amp;IF(Input!$W296=1, "/21","")&amp;IF(Input!$X296=1, "/18","")&amp;IF(Input!$Y296=1, "/16","")&amp;IF(Input!$Z296=1, "/14","")&amp;IF(Input!$AA296=1, "/11,5","")&amp;IF(Input!$AB296=1, "/10","")&amp;IF(Input!$AB296=1,"/7,5","")</f>
        <v>/21/18</v>
      </c>
      <c r="X295" s="291" t="str">
        <f t="shared" si="70"/>
        <v/>
      </c>
      <c r="Y295" s="4" t="str">
        <f t="shared" si="71"/>
        <v>21/18</v>
      </c>
      <c r="Z295" s="4" t="str">
        <f>IF(Input!$M296=1,"Special match","")&amp;IF(Input!$N296=1, "/Without","")&amp;IF(Input!$O296=1, "/SAE-00","")&amp;IF(Input!$P296=1, "/SAE-0","")&amp;IF(Input!$Q296=1, "/SAE-1","")&amp;IF(Input!$R296=1, "/SAE-2","")&amp;IF(Input!$S296=1, "/SAE-3","")&amp;IF(Input!$T296=1, "/SAE-4","")&amp;IF(Input!$U296=1, "/SAE-5","")</f>
        <v>/Without</v>
      </c>
      <c r="AA295" s="4" t="str">
        <f>IF(Input!$V296=1,"Special match","")&amp;IF(Input!$W296=1, "/21 ","")&amp;IF(Input!$X296=1, "/18 ","")&amp;IF(Input!$Y296=1, "/16 ","")&amp;IF(Input!$Z296=1, "/14 ","")&amp;IF(Input!$AA296=1, "/11,5 ","")&amp;IF(Input!$AB296=1, "/10 ","")&amp;IF(Input!$AB296=1, "/7,5","")</f>
        <v xml:space="preserve">/21 /18 </v>
      </c>
      <c r="AB295" s="4" t="str">
        <f>IF(Input!$AD296=1,"Rubber wheel coupling","")&amp;IF(Input!$AE296=1, "/Rubber block drive, with alu. ring","")&amp;IF(Input!$AF296=1, "/(High) flexible coupling","")</f>
        <v>/Rubber block drive, with alu. ring</v>
      </c>
      <c r="AC295" s="4" t="str">
        <f>IF(Input!$AG296=1,"Mechanical-joint clutch","")&amp;IF(Input!$AH296=1, "/ Mechanical","")&amp;IF(Input!$AI296=1, "/ Electrical","")&amp;IF(Input!$AJ296=1, "/ Pneumatical","")</f>
        <v>/ Mechanical/ Pneumatical</v>
      </c>
      <c r="AD295" s="291" t="str">
        <f t="shared" si="72"/>
        <v>Without</v>
      </c>
      <c r="AE295" s="4" t="str">
        <f t="shared" si="73"/>
        <v>21 /18  inch</v>
      </c>
      <c r="AF295" s="4" t="str">
        <f t="shared" si="74"/>
        <v>Rubber block drive, with alu. ring</v>
      </c>
      <c r="AG295" s="4" t="str">
        <f t="shared" si="75"/>
        <v xml:space="preserve"> Mechanical/ Pneumatical</v>
      </c>
      <c r="AH295" s="4" t="str">
        <f>IF(Input!AK296=1,"Available","Not available")</f>
        <v>Not available</v>
      </c>
      <c r="AI295" s="4" t="str">
        <f>IF(Input!AL296="","",Input!AL296)</f>
        <v/>
      </c>
    </row>
    <row r="296" spans="1:35" x14ac:dyDescent="0.25">
      <c r="A296" s="4" t="str">
        <f>VLOOKUP(Input!A297, Variabelen!$A$2:$B$7,2,FALSE)</f>
        <v>MEDIUM/HEAVY DUTY GEARBOX</v>
      </c>
      <c r="B296" s="284" t="str">
        <f>Input!B297</f>
        <v>HCD1400</v>
      </c>
      <c r="C296" s="4" t="str">
        <f>IF(Input!C297="","",Input!C297)</f>
        <v/>
      </c>
      <c r="D296" s="297">
        <f>Input!F297</f>
        <v>4.04</v>
      </c>
      <c r="E296" s="298" t="str">
        <f>Input!G297</f>
        <v>1,3812</v>
      </c>
      <c r="F296" s="4">
        <f>Input!D297</f>
        <v>600</v>
      </c>
      <c r="G296" s="298">
        <f>Input!E297</f>
        <v>1800</v>
      </c>
      <c r="H296" s="298" t="str">
        <f t="shared" si="66"/>
        <v>600-1800</v>
      </c>
      <c r="I296" s="298">
        <f t="shared" si="67"/>
        <v>1800</v>
      </c>
      <c r="J296" s="298">
        <f t="shared" si="68"/>
        <v>2486.16</v>
      </c>
      <c r="K296" s="298">
        <f t="shared" si="69"/>
        <v>2486.16</v>
      </c>
      <c r="L296" s="290">
        <f t="shared" si="79"/>
        <v>1243.08</v>
      </c>
      <c r="M296" s="290">
        <f t="shared" si="79"/>
        <v>1657.44</v>
      </c>
      <c r="N296" s="290">
        <f t="shared" si="79"/>
        <v>2071.8000000000002</v>
      </c>
      <c r="O296" s="290">
        <f t="shared" si="79"/>
        <v>2486.16</v>
      </c>
      <c r="P296" s="290" t="str">
        <f t="shared" si="79"/>
        <v/>
      </c>
      <c r="Q296" s="290" t="str">
        <f t="shared" si="79"/>
        <v/>
      </c>
      <c r="R296" s="298" t="str">
        <f>Input!I297</f>
        <v>1260x1380x1360</v>
      </c>
      <c r="S296" s="298" t="str">
        <f>Input!J297</f>
        <v>2800</v>
      </c>
      <c r="T296" s="298" t="str">
        <f>Input!K297</f>
        <v>485</v>
      </c>
      <c r="U296" s="298" t="str">
        <f>Input!L297</f>
        <v>175</v>
      </c>
      <c r="V296" s="4" t="str">
        <f>IF(Input!$M297=1,"Spec.","")&amp;IF(Input!$O297=1, "00","")&amp;IF(Input!$P297=1, "/0","")&amp;IF(Input!$Q297=1, "/1","")&amp;IF(Input!$R297=1, "/2","")&amp;IF(Input!$S297=1, "/3","")&amp;IF(Input!$T297=1, "/4","")&amp;IF(Input!$U297=1, "/5","")</f>
        <v>00</v>
      </c>
      <c r="W296" s="4" t="str">
        <f>IF(Input!$V297=1,"Spec.","")&amp;IF(Input!$W297=1, "/21","")&amp;IF(Input!$X297=1, "/18","")&amp;IF(Input!$Y297=1, "/16","")&amp;IF(Input!$Z297=1, "/14","")&amp;IF(Input!$AA297=1, "/11,5","")&amp;IF(Input!$AB297=1, "/10","")&amp;IF(Input!$AB297=1,"/7,5","")</f>
        <v>/21/18</v>
      </c>
      <c r="X296" s="291" t="str">
        <f t="shared" si="70"/>
        <v>00</v>
      </c>
      <c r="Y296" s="4" t="str">
        <f t="shared" si="71"/>
        <v>21/18</v>
      </c>
      <c r="Z296" s="4" t="str">
        <f>IF(Input!$M297=1,"Special match","")&amp;IF(Input!$N297=1, "/Without","")&amp;IF(Input!$O297=1, "/SAE-00","")&amp;IF(Input!$P297=1, "/SAE-0","")&amp;IF(Input!$Q297=1, "/SAE-1","")&amp;IF(Input!$R297=1, "/SAE-2","")&amp;IF(Input!$S297=1, "/SAE-3","")&amp;IF(Input!$T297=1, "/SAE-4","")&amp;IF(Input!$U297=1, "/SAE-5","")</f>
        <v>/Without/SAE-00</v>
      </c>
      <c r="AA296" s="4" t="str">
        <f>IF(Input!$V297=1,"Special match","")&amp;IF(Input!$W297=1, "/21 ","")&amp;IF(Input!$X297=1, "/18 ","")&amp;IF(Input!$Y297=1, "/16 ","")&amp;IF(Input!$Z297=1, "/14 ","")&amp;IF(Input!$AA297=1, "/11,5 ","")&amp;IF(Input!$AB297=1, "/10 ","")&amp;IF(Input!$AB297=1, "/7,5","")</f>
        <v xml:space="preserve">/21 /18 </v>
      </c>
      <c r="AB296" s="4" t="str">
        <f>IF(Input!$AD297=1,"Rubber wheel coupling","")&amp;IF(Input!$AE297=1, "/Rubber block drive, with alu. ring","")&amp;IF(Input!$AF297=1, "/(High) flexible coupling","")</f>
        <v>/Rubber block drive, with alu. ring</v>
      </c>
      <c r="AC296" s="4" t="str">
        <f>IF(Input!$AG297=1,"Mechanical-joint clutch","")&amp;IF(Input!$AH297=1, "/ Mechanical","")&amp;IF(Input!$AI297=1, "/ Electrical","")&amp;IF(Input!$AJ297=1, "/ Pneumatical","")</f>
        <v>/ Mechanical/ Electrical/ Pneumatical</v>
      </c>
      <c r="AD296" s="291" t="str">
        <f t="shared" si="72"/>
        <v>Without/SAE-00</v>
      </c>
      <c r="AE296" s="4" t="str">
        <f t="shared" si="73"/>
        <v>21 /18  inch</v>
      </c>
      <c r="AF296" s="4" t="str">
        <f t="shared" si="74"/>
        <v>Rubber block drive, with alu. ring</v>
      </c>
      <c r="AG296" s="4" t="str">
        <f t="shared" si="75"/>
        <v xml:space="preserve"> Mechanical/ Electrical/ Pneumatical</v>
      </c>
      <c r="AH296" s="4" t="str">
        <f>IF(Input!AK297=1,"Available","Not available")</f>
        <v>Not available</v>
      </c>
      <c r="AI296" s="4" t="str">
        <f>IF(Input!AL297="","",Input!AL297)</f>
        <v/>
      </c>
    </row>
    <row r="297" spans="1:35" x14ac:dyDescent="0.25">
      <c r="A297" s="4" t="str">
        <f>VLOOKUP(Input!A298, Variabelen!$A$2:$B$7,2,FALSE)</f>
        <v>MEDIUM/HEAVY DUTY GEARBOX</v>
      </c>
      <c r="B297" s="284" t="str">
        <f>Input!B298</f>
        <v>HCD1400</v>
      </c>
      <c r="C297" s="4" t="str">
        <f>IF(Input!C298="","",Input!C298)</f>
        <v/>
      </c>
      <c r="D297" s="297">
        <f>Input!F298</f>
        <v>4.2699999999999996</v>
      </c>
      <c r="E297" s="298" t="str">
        <f>Input!G298</f>
        <v>1,3812</v>
      </c>
      <c r="F297" s="4">
        <f>Input!D298</f>
        <v>600</v>
      </c>
      <c r="G297" s="298">
        <f>Input!E298</f>
        <v>1800</v>
      </c>
      <c r="H297" s="298" t="str">
        <f t="shared" si="66"/>
        <v>600-1800</v>
      </c>
      <c r="I297" s="298">
        <f t="shared" si="67"/>
        <v>1800</v>
      </c>
      <c r="J297" s="298">
        <f t="shared" si="68"/>
        <v>2486.16</v>
      </c>
      <c r="K297" s="298">
        <f t="shared" si="69"/>
        <v>2486.16</v>
      </c>
      <c r="L297" s="290">
        <f t="shared" si="79"/>
        <v>1243.08</v>
      </c>
      <c r="M297" s="290">
        <f t="shared" si="79"/>
        <v>1657.44</v>
      </c>
      <c r="N297" s="290">
        <f t="shared" si="79"/>
        <v>2071.8000000000002</v>
      </c>
      <c r="O297" s="290">
        <f t="shared" si="79"/>
        <v>2486.16</v>
      </c>
      <c r="P297" s="290" t="str">
        <f t="shared" si="79"/>
        <v/>
      </c>
      <c r="Q297" s="290" t="str">
        <f t="shared" si="79"/>
        <v/>
      </c>
      <c r="R297" s="298" t="str">
        <f>Input!I298</f>
        <v>1260x1380x1360</v>
      </c>
      <c r="S297" s="298" t="str">
        <f>Input!J298</f>
        <v>2800</v>
      </c>
      <c r="T297" s="298" t="str">
        <f>Input!K298</f>
        <v>485</v>
      </c>
      <c r="U297" s="298" t="str">
        <f>Input!L298</f>
        <v>175</v>
      </c>
      <c r="V297" s="4" t="str">
        <f>IF(Input!$M298=1,"Spec.","")&amp;IF(Input!$O298=1, "00","")&amp;IF(Input!$P298=1, "/0","")&amp;IF(Input!$Q298=1, "/1","")&amp;IF(Input!$R298=1, "/2","")&amp;IF(Input!$S298=1, "/3","")&amp;IF(Input!$T298=1, "/4","")&amp;IF(Input!$U298=1, "/5","")</f>
        <v>00</v>
      </c>
      <c r="W297" s="4" t="str">
        <f>IF(Input!$V298=1,"Spec.","")&amp;IF(Input!$W298=1, "/21","")&amp;IF(Input!$X298=1, "/18","")&amp;IF(Input!$Y298=1, "/16","")&amp;IF(Input!$Z298=1, "/14","")&amp;IF(Input!$AA298=1, "/11,5","")&amp;IF(Input!$AB298=1, "/10","")&amp;IF(Input!$AB298=1,"/7,5","")</f>
        <v>/21/18</v>
      </c>
      <c r="X297" s="291" t="str">
        <f t="shared" si="70"/>
        <v>00</v>
      </c>
      <c r="Y297" s="4" t="str">
        <f t="shared" si="71"/>
        <v>21/18</v>
      </c>
      <c r="Z297" s="4" t="str">
        <f>IF(Input!$M298=1,"Special match","")&amp;IF(Input!$N298=1, "/Without","")&amp;IF(Input!$O298=1, "/SAE-00","")&amp;IF(Input!$P298=1, "/SAE-0","")&amp;IF(Input!$Q298=1, "/SAE-1","")&amp;IF(Input!$R298=1, "/SAE-2","")&amp;IF(Input!$S298=1, "/SAE-3","")&amp;IF(Input!$T298=1, "/SAE-4","")&amp;IF(Input!$U298=1, "/SAE-5","")</f>
        <v>/Without/SAE-00</v>
      </c>
      <c r="AA297" s="4" t="str">
        <f>IF(Input!$V298=1,"Special match","")&amp;IF(Input!$W298=1, "/21 ","")&amp;IF(Input!$X298=1, "/18 ","")&amp;IF(Input!$Y298=1, "/16 ","")&amp;IF(Input!$Z298=1, "/14 ","")&amp;IF(Input!$AA298=1, "/11,5 ","")&amp;IF(Input!$AB298=1, "/10 ","")&amp;IF(Input!$AB298=1, "/7,5","")</f>
        <v xml:space="preserve">/21 /18 </v>
      </c>
      <c r="AB297" s="4" t="str">
        <f>IF(Input!$AD298=1,"Rubber wheel coupling","")&amp;IF(Input!$AE298=1, "/Rubber block drive, with alu. ring","")&amp;IF(Input!$AF298=1, "/(High) flexible coupling","")</f>
        <v>/Rubber block drive, with alu. ring</v>
      </c>
      <c r="AC297" s="4" t="str">
        <f>IF(Input!$AG298=1,"Mechanical-joint clutch","")&amp;IF(Input!$AH298=1, "/ Mechanical","")&amp;IF(Input!$AI298=1, "/ Electrical","")&amp;IF(Input!$AJ298=1, "/ Pneumatical","")</f>
        <v>/ Mechanical/ Electrical/ Pneumatical</v>
      </c>
      <c r="AD297" s="291" t="str">
        <f t="shared" si="72"/>
        <v>Without/SAE-00</v>
      </c>
      <c r="AE297" s="4" t="str">
        <f t="shared" si="73"/>
        <v>21 /18  inch</v>
      </c>
      <c r="AF297" s="4" t="str">
        <f t="shared" si="74"/>
        <v>Rubber block drive, with alu. ring</v>
      </c>
      <c r="AG297" s="4" t="str">
        <f t="shared" si="75"/>
        <v xml:space="preserve"> Mechanical/ Electrical/ Pneumatical</v>
      </c>
      <c r="AH297" s="4" t="str">
        <f>IF(Input!AK298=1,"Available","Not available")</f>
        <v>Not available</v>
      </c>
      <c r="AI297" s="4" t="str">
        <f>IF(Input!AL298="","",Input!AL298)</f>
        <v/>
      </c>
    </row>
    <row r="298" spans="1:35" x14ac:dyDescent="0.25">
      <c r="A298" s="4" t="str">
        <f>VLOOKUP(Input!A299, Variabelen!$A$2:$B$7,2,FALSE)</f>
        <v>MEDIUM/HEAVY DUTY GEARBOX</v>
      </c>
      <c r="B298" s="284" t="str">
        <f>Input!B299</f>
        <v>HCD1400</v>
      </c>
      <c r="C298" s="4" t="str">
        <f>IF(Input!C299="","",Input!C299)</f>
        <v/>
      </c>
      <c r="D298" s="297">
        <f>Input!F299</f>
        <v>4.32</v>
      </c>
      <c r="E298" s="298" t="str">
        <f>Input!G299</f>
        <v>1,3812</v>
      </c>
      <c r="F298" s="4">
        <f>Input!D299</f>
        <v>600</v>
      </c>
      <c r="G298" s="298">
        <f>Input!E299</f>
        <v>1800</v>
      </c>
      <c r="H298" s="298" t="str">
        <f t="shared" si="66"/>
        <v>600-1800</v>
      </c>
      <c r="I298" s="298">
        <f t="shared" si="67"/>
        <v>1800</v>
      </c>
      <c r="J298" s="298">
        <f t="shared" si="68"/>
        <v>2486.16</v>
      </c>
      <c r="K298" s="298">
        <f t="shared" si="69"/>
        <v>2486.16</v>
      </c>
      <c r="L298" s="290">
        <f t="shared" si="79"/>
        <v>1243.08</v>
      </c>
      <c r="M298" s="290">
        <f t="shared" si="79"/>
        <v>1657.44</v>
      </c>
      <c r="N298" s="290">
        <f t="shared" si="79"/>
        <v>2071.8000000000002</v>
      </c>
      <c r="O298" s="290">
        <f t="shared" si="79"/>
        <v>2486.16</v>
      </c>
      <c r="P298" s="290" t="str">
        <f t="shared" si="79"/>
        <v/>
      </c>
      <c r="Q298" s="290" t="str">
        <f t="shared" si="79"/>
        <v/>
      </c>
      <c r="R298" s="298" t="str">
        <f>Input!I299</f>
        <v>1260x1380x1360</v>
      </c>
      <c r="S298" s="298" t="str">
        <f>Input!J299</f>
        <v>2800</v>
      </c>
      <c r="T298" s="298" t="str">
        <f>Input!K299</f>
        <v>485</v>
      </c>
      <c r="U298" s="298" t="str">
        <f>Input!L299</f>
        <v>175</v>
      </c>
      <c r="V298" s="4" t="str">
        <f>IF(Input!$M299=1,"Spec.","")&amp;IF(Input!$O299=1, "00","")&amp;IF(Input!$P299=1, "/0","")&amp;IF(Input!$Q299=1, "/1","")&amp;IF(Input!$R299=1, "/2","")&amp;IF(Input!$S299=1, "/3","")&amp;IF(Input!$T299=1, "/4","")&amp;IF(Input!$U299=1, "/5","")</f>
        <v>00</v>
      </c>
      <c r="W298" s="4" t="str">
        <f>IF(Input!$V299=1,"Spec.","")&amp;IF(Input!$W299=1, "/21","")&amp;IF(Input!$X299=1, "/18","")&amp;IF(Input!$Y299=1, "/16","")&amp;IF(Input!$Z299=1, "/14","")&amp;IF(Input!$AA299=1, "/11,5","")&amp;IF(Input!$AB299=1, "/10","")&amp;IF(Input!$AB299=1,"/7,5","")</f>
        <v>/21/18</v>
      </c>
      <c r="X298" s="291" t="str">
        <f t="shared" si="70"/>
        <v>00</v>
      </c>
      <c r="Y298" s="4" t="str">
        <f t="shared" si="71"/>
        <v>21/18</v>
      </c>
      <c r="Z298" s="4" t="str">
        <f>IF(Input!$M299=1,"Special match","")&amp;IF(Input!$N299=1, "/Without","")&amp;IF(Input!$O299=1, "/SAE-00","")&amp;IF(Input!$P299=1, "/SAE-0","")&amp;IF(Input!$Q299=1, "/SAE-1","")&amp;IF(Input!$R299=1, "/SAE-2","")&amp;IF(Input!$S299=1, "/SAE-3","")&amp;IF(Input!$T299=1, "/SAE-4","")&amp;IF(Input!$U299=1, "/SAE-5","")</f>
        <v>/Without/SAE-00</v>
      </c>
      <c r="AA298" s="4" t="str">
        <f>IF(Input!$V299=1,"Special match","")&amp;IF(Input!$W299=1, "/21 ","")&amp;IF(Input!$X299=1, "/18 ","")&amp;IF(Input!$Y299=1, "/16 ","")&amp;IF(Input!$Z299=1, "/14 ","")&amp;IF(Input!$AA299=1, "/11,5 ","")&amp;IF(Input!$AB299=1, "/10 ","")&amp;IF(Input!$AB299=1, "/7,5","")</f>
        <v xml:space="preserve">/21 /18 </v>
      </c>
      <c r="AB298" s="4" t="str">
        <f>IF(Input!$AD299=1,"Rubber wheel coupling","")&amp;IF(Input!$AE299=1, "/Rubber block drive, with alu. ring","")&amp;IF(Input!$AF299=1, "/(High) flexible coupling","")</f>
        <v>/Rubber block drive, with alu. ring</v>
      </c>
      <c r="AC298" s="4" t="str">
        <f>IF(Input!$AG299=1,"Mechanical-joint clutch","")&amp;IF(Input!$AH299=1, "/ Mechanical","")&amp;IF(Input!$AI299=1, "/ Electrical","")&amp;IF(Input!$AJ299=1, "/ Pneumatical","")</f>
        <v>/ Mechanical/ Electrical/ Pneumatical</v>
      </c>
      <c r="AD298" s="291" t="str">
        <f t="shared" si="72"/>
        <v>Without/SAE-00</v>
      </c>
      <c r="AE298" s="4" t="str">
        <f t="shared" si="73"/>
        <v>21 /18  inch</v>
      </c>
      <c r="AF298" s="4" t="str">
        <f t="shared" si="74"/>
        <v>Rubber block drive, with alu. ring</v>
      </c>
      <c r="AG298" s="4" t="str">
        <f t="shared" si="75"/>
        <v xml:space="preserve"> Mechanical/ Electrical/ Pneumatical</v>
      </c>
      <c r="AH298" s="4" t="str">
        <f>IF(Input!AK299=1,"Available","Not available")</f>
        <v>Not available</v>
      </c>
      <c r="AI298" s="4" t="str">
        <f>IF(Input!AL299="","",Input!AL299)</f>
        <v/>
      </c>
    </row>
    <row r="299" spans="1:35" x14ac:dyDescent="0.25">
      <c r="A299" s="4" t="str">
        <f>VLOOKUP(Input!A300, Variabelen!$A$2:$B$7,2,FALSE)</f>
        <v>MEDIUM/HEAVY DUTY GEARBOX</v>
      </c>
      <c r="B299" s="284" t="str">
        <f>Input!B300</f>
        <v>HCD1400</v>
      </c>
      <c r="C299" s="4" t="str">
        <f>IF(Input!C300="","",Input!C300)</f>
        <v/>
      </c>
      <c r="D299" s="297">
        <f>Input!F300</f>
        <v>4.5199999999999996</v>
      </c>
      <c r="E299" s="298" t="str">
        <f>Input!G300</f>
        <v>1,3812</v>
      </c>
      <c r="F299" s="4">
        <f>Input!D300</f>
        <v>600</v>
      </c>
      <c r="G299" s="298">
        <f>Input!E300</f>
        <v>1800</v>
      </c>
      <c r="H299" s="298" t="str">
        <f t="shared" si="66"/>
        <v>600-1800</v>
      </c>
      <c r="I299" s="298">
        <f t="shared" si="67"/>
        <v>1800</v>
      </c>
      <c r="J299" s="298">
        <f t="shared" si="68"/>
        <v>2486.16</v>
      </c>
      <c r="K299" s="298">
        <f t="shared" si="69"/>
        <v>2486.16</v>
      </c>
      <c r="L299" s="290">
        <f t="shared" si="79"/>
        <v>1243.08</v>
      </c>
      <c r="M299" s="290">
        <f t="shared" si="79"/>
        <v>1657.44</v>
      </c>
      <c r="N299" s="290">
        <f t="shared" si="79"/>
        <v>2071.8000000000002</v>
      </c>
      <c r="O299" s="290">
        <f t="shared" si="79"/>
        <v>2486.16</v>
      </c>
      <c r="P299" s="290" t="str">
        <f t="shared" si="79"/>
        <v/>
      </c>
      <c r="Q299" s="290" t="str">
        <f t="shared" si="79"/>
        <v/>
      </c>
      <c r="R299" s="298" t="str">
        <f>Input!I300</f>
        <v>1260x1380x1360</v>
      </c>
      <c r="S299" s="298" t="str">
        <f>Input!J300</f>
        <v>2800</v>
      </c>
      <c r="T299" s="298" t="str">
        <f>Input!K300</f>
        <v>485</v>
      </c>
      <c r="U299" s="298" t="str">
        <f>Input!L300</f>
        <v>175</v>
      </c>
      <c r="V299" s="4" t="str">
        <f>IF(Input!$M300=1,"Spec.","")&amp;IF(Input!$O300=1, "00","")&amp;IF(Input!$P300=1, "/0","")&amp;IF(Input!$Q300=1, "/1","")&amp;IF(Input!$R300=1, "/2","")&amp;IF(Input!$S300=1, "/3","")&amp;IF(Input!$T300=1, "/4","")&amp;IF(Input!$U300=1, "/5","")</f>
        <v>00</v>
      </c>
      <c r="W299" s="4" t="str">
        <f>IF(Input!$V300=1,"Spec.","")&amp;IF(Input!$W300=1, "/21","")&amp;IF(Input!$X300=1, "/18","")&amp;IF(Input!$Y300=1, "/16","")&amp;IF(Input!$Z300=1, "/14","")&amp;IF(Input!$AA300=1, "/11,5","")&amp;IF(Input!$AB300=1, "/10","")&amp;IF(Input!$AB300=1,"/7,5","")</f>
        <v>/21/18</v>
      </c>
      <c r="X299" s="291" t="str">
        <f t="shared" si="70"/>
        <v>00</v>
      </c>
      <c r="Y299" s="4" t="str">
        <f t="shared" si="71"/>
        <v>21/18</v>
      </c>
      <c r="Z299" s="4" t="str">
        <f>IF(Input!$M300=1,"Special match","")&amp;IF(Input!$N300=1, "/Without","")&amp;IF(Input!$O300=1, "/SAE-00","")&amp;IF(Input!$P300=1, "/SAE-0","")&amp;IF(Input!$Q300=1, "/SAE-1","")&amp;IF(Input!$R300=1, "/SAE-2","")&amp;IF(Input!$S300=1, "/SAE-3","")&amp;IF(Input!$T300=1, "/SAE-4","")&amp;IF(Input!$U300=1, "/SAE-5","")</f>
        <v>/Without/SAE-00</v>
      </c>
      <c r="AA299" s="4" t="str">
        <f>IF(Input!$V300=1,"Special match","")&amp;IF(Input!$W300=1, "/21 ","")&amp;IF(Input!$X300=1, "/18 ","")&amp;IF(Input!$Y300=1, "/16 ","")&amp;IF(Input!$Z300=1, "/14 ","")&amp;IF(Input!$AA300=1, "/11,5 ","")&amp;IF(Input!$AB300=1, "/10 ","")&amp;IF(Input!$AB300=1, "/7,5","")</f>
        <v xml:space="preserve">/21 /18 </v>
      </c>
      <c r="AB299" s="4" t="str">
        <f>IF(Input!$AD300=1,"Rubber wheel coupling","")&amp;IF(Input!$AE300=1, "/Rubber block drive, with alu. ring","")&amp;IF(Input!$AF300=1, "/(High) flexible coupling","")</f>
        <v>/Rubber block drive, with alu. ring</v>
      </c>
      <c r="AC299" s="4" t="str">
        <f>IF(Input!$AG300=1,"Mechanical-joint clutch","")&amp;IF(Input!$AH300=1, "/ Mechanical","")&amp;IF(Input!$AI300=1, "/ Electrical","")&amp;IF(Input!$AJ300=1, "/ Pneumatical","")</f>
        <v>/ Mechanical/ Electrical/ Pneumatical</v>
      </c>
      <c r="AD299" s="291" t="str">
        <f t="shared" si="72"/>
        <v>Without/SAE-00</v>
      </c>
      <c r="AE299" s="4" t="str">
        <f t="shared" si="73"/>
        <v>21 /18  inch</v>
      </c>
      <c r="AF299" s="4" t="str">
        <f t="shared" si="74"/>
        <v>Rubber block drive, with alu. ring</v>
      </c>
      <c r="AG299" s="4" t="str">
        <f t="shared" si="75"/>
        <v xml:space="preserve"> Mechanical/ Electrical/ Pneumatical</v>
      </c>
      <c r="AH299" s="4" t="str">
        <f>IF(Input!AK300=1,"Available","Not available")</f>
        <v>Not available</v>
      </c>
      <c r="AI299" s="4" t="str">
        <f>IF(Input!AL300="","",Input!AL300)</f>
        <v/>
      </c>
    </row>
    <row r="300" spans="1:35" x14ac:dyDescent="0.25">
      <c r="A300" s="4" t="str">
        <f>VLOOKUP(Input!A301, Variabelen!$A$2:$B$7,2,FALSE)</f>
        <v>MEDIUM/HEAVY DUTY GEARBOX</v>
      </c>
      <c r="B300" s="284" t="str">
        <f>Input!B301</f>
        <v>HCD1400</v>
      </c>
      <c r="C300" s="4" t="str">
        <f>IF(Input!C301="","",Input!C301)</f>
        <v/>
      </c>
      <c r="D300" s="297">
        <f>Input!F301</f>
        <v>4.8</v>
      </c>
      <c r="E300" s="298" t="str">
        <f>Input!G301</f>
        <v>1,3812</v>
      </c>
      <c r="F300" s="4">
        <f>Input!D301</f>
        <v>600</v>
      </c>
      <c r="G300" s="298">
        <f>Input!E301</f>
        <v>1800</v>
      </c>
      <c r="H300" s="298" t="str">
        <f t="shared" si="66"/>
        <v>600-1800</v>
      </c>
      <c r="I300" s="298">
        <f t="shared" si="67"/>
        <v>1800</v>
      </c>
      <c r="J300" s="298">
        <f t="shared" si="68"/>
        <v>2486.16</v>
      </c>
      <c r="K300" s="298">
        <f t="shared" si="69"/>
        <v>2486.16</v>
      </c>
      <c r="L300" s="290">
        <f t="shared" si="79"/>
        <v>1243.08</v>
      </c>
      <c r="M300" s="290">
        <f t="shared" si="79"/>
        <v>1657.44</v>
      </c>
      <c r="N300" s="290">
        <f t="shared" si="79"/>
        <v>2071.8000000000002</v>
      </c>
      <c r="O300" s="290">
        <f t="shared" si="79"/>
        <v>2486.16</v>
      </c>
      <c r="P300" s="290" t="str">
        <f t="shared" si="79"/>
        <v/>
      </c>
      <c r="Q300" s="290" t="str">
        <f t="shared" si="79"/>
        <v/>
      </c>
      <c r="R300" s="298" t="str">
        <f>Input!I301</f>
        <v>1260x1380x1360</v>
      </c>
      <c r="S300" s="298" t="str">
        <f>Input!J301</f>
        <v>2800</v>
      </c>
      <c r="T300" s="298" t="str">
        <f>Input!K301</f>
        <v>485</v>
      </c>
      <c r="U300" s="298" t="str">
        <f>Input!L301</f>
        <v>175</v>
      </c>
      <c r="V300" s="4" t="str">
        <f>IF(Input!$M301=1,"Spec.","")&amp;IF(Input!$O301=1, "00","")&amp;IF(Input!$P301=1, "/0","")&amp;IF(Input!$Q301=1, "/1","")&amp;IF(Input!$R301=1, "/2","")&amp;IF(Input!$S301=1, "/3","")&amp;IF(Input!$T301=1, "/4","")&amp;IF(Input!$U301=1, "/5","")</f>
        <v>00</v>
      </c>
      <c r="W300" s="4" t="str">
        <f>IF(Input!$V301=1,"Spec.","")&amp;IF(Input!$W301=1, "/21","")&amp;IF(Input!$X301=1, "/18","")&amp;IF(Input!$Y301=1, "/16","")&amp;IF(Input!$Z301=1, "/14","")&amp;IF(Input!$AA301=1, "/11,5","")&amp;IF(Input!$AB301=1, "/10","")&amp;IF(Input!$AB301=1,"/7,5","")</f>
        <v>/21/18</v>
      </c>
      <c r="X300" s="291" t="str">
        <f t="shared" si="70"/>
        <v>00</v>
      </c>
      <c r="Y300" s="4" t="str">
        <f t="shared" si="71"/>
        <v>21/18</v>
      </c>
      <c r="Z300" s="4" t="str">
        <f>IF(Input!$M301=1,"Special match","")&amp;IF(Input!$N301=1, "/Without","")&amp;IF(Input!$O301=1, "/SAE-00","")&amp;IF(Input!$P301=1, "/SAE-0","")&amp;IF(Input!$Q301=1, "/SAE-1","")&amp;IF(Input!$R301=1, "/SAE-2","")&amp;IF(Input!$S301=1, "/SAE-3","")&amp;IF(Input!$T301=1, "/SAE-4","")&amp;IF(Input!$U301=1, "/SAE-5","")</f>
        <v>/Without/SAE-00</v>
      </c>
      <c r="AA300" s="4" t="str">
        <f>IF(Input!$V301=1,"Special match","")&amp;IF(Input!$W301=1, "/21 ","")&amp;IF(Input!$X301=1, "/18 ","")&amp;IF(Input!$Y301=1, "/16 ","")&amp;IF(Input!$Z301=1, "/14 ","")&amp;IF(Input!$AA301=1, "/11,5 ","")&amp;IF(Input!$AB301=1, "/10 ","")&amp;IF(Input!$AB301=1, "/7,5","")</f>
        <v xml:space="preserve">/21 /18 </v>
      </c>
      <c r="AB300" s="4" t="str">
        <f>IF(Input!$AD301=1,"Rubber wheel coupling","")&amp;IF(Input!$AE301=1, "/Rubber block drive, with alu. ring","")&amp;IF(Input!$AF301=1, "/(High) flexible coupling","")</f>
        <v>/Rubber block drive, with alu. ring</v>
      </c>
      <c r="AC300" s="4" t="str">
        <f>IF(Input!$AG301=1,"Mechanical-joint clutch","")&amp;IF(Input!$AH301=1, "/ Mechanical","")&amp;IF(Input!$AI301=1, "/ Electrical","")&amp;IF(Input!$AJ301=1, "/ Pneumatical","")</f>
        <v>/ Mechanical/ Electrical/ Pneumatical</v>
      </c>
      <c r="AD300" s="291" t="str">
        <f t="shared" si="72"/>
        <v>Without/SAE-00</v>
      </c>
      <c r="AE300" s="4" t="str">
        <f t="shared" si="73"/>
        <v>21 /18  inch</v>
      </c>
      <c r="AF300" s="4" t="str">
        <f t="shared" si="74"/>
        <v>Rubber block drive, with alu. ring</v>
      </c>
      <c r="AG300" s="4" t="str">
        <f t="shared" si="75"/>
        <v xml:space="preserve"> Mechanical/ Electrical/ Pneumatical</v>
      </c>
      <c r="AH300" s="4" t="str">
        <f>IF(Input!AK301=1,"Available","Not available")</f>
        <v>Not available</v>
      </c>
      <c r="AI300" s="4" t="str">
        <f>IF(Input!AL301="","",Input!AL301)</f>
        <v/>
      </c>
    </row>
    <row r="301" spans="1:35" x14ac:dyDescent="0.25">
      <c r="A301" s="4" t="str">
        <f>VLOOKUP(Input!A302, Variabelen!$A$2:$B$7,2,FALSE)</f>
        <v>MEDIUM/HEAVY DUTY GEARBOX</v>
      </c>
      <c r="B301" s="284" t="str">
        <f>Input!B302</f>
        <v>HCD1400</v>
      </c>
      <c r="C301" s="4" t="str">
        <f>IF(Input!C302="","",Input!C302)</f>
        <v/>
      </c>
      <c r="D301" s="297">
        <f>Input!F302</f>
        <v>5.0449999999999999</v>
      </c>
      <c r="E301" s="298" t="str">
        <f>Input!G302</f>
        <v>1,3812</v>
      </c>
      <c r="F301" s="4">
        <f>Input!D302</f>
        <v>600</v>
      </c>
      <c r="G301" s="298">
        <f>Input!E302</f>
        <v>1800</v>
      </c>
      <c r="H301" s="298" t="str">
        <f t="shared" si="66"/>
        <v>600-1800</v>
      </c>
      <c r="I301" s="298">
        <f t="shared" si="67"/>
        <v>1800</v>
      </c>
      <c r="J301" s="298">
        <f t="shared" si="68"/>
        <v>2486.16</v>
      </c>
      <c r="K301" s="298">
        <f t="shared" si="69"/>
        <v>2486.16</v>
      </c>
      <c r="L301" s="290">
        <f t="shared" si="79"/>
        <v>1243.08</v>
      </c>
      <c r="M301" s="290">
        <f t="shared" si="79"/>
        <v>1657.44</v>
      </c>
      <c r="N301" s="290">
        <f t="shared" si="79"/>
        <v>2071.8000000000002</v>
      </c>
      <c r="O301" s="290">
        <f t="shared" si="79"/>
        <v>2486.16</v>
      </c>
      <c r="P301" s="290" t="str">
        <f t="shared" si="79"/>
        <v/>
      </c>
      <c r="Q301" s="290" t="str">
        <f t="shared" si="79"/>
        <v/>
      </c>
      <c r="R301" s="298" t="str">
        <f>Input!I302</f>
        <v>1260x1380x1360</v>
      </c>
      <c r="S301" s="298" t="str">
        <f>Input!J302</f>
        <v>2800</v>
      </c>
      <c r="T301" s="298" t="str">
        <f>Input!K302</f>
        <v>485</v>
      </c>
      <c r="U301" s="298" t="str">
        <f>Input!L302</f>
        <v>175</v>
      </c>
      <c r="V301" s="4" t="str">
        <f>IF(Input!$M302=1,"Spec.","")&amp;IF(Input!$O302=1, "00","")&amp;IF(Input!$P302=1, "/0","")&amp;IF(Input!$Q302=1, "/1","")&amp;IF(Input!$R302=1, "/2","")&amp;IF(Input!$S302=1, "/3","")&amp;IF(Input!$T302=1, "/4","")&amp;IF(Input!$U302=1, "/5","")</f>
        <v>00</v>
      </c>
      <c r="W301" s="4" t="str">
        <f>IF(Input!$V302=1,"Spec.","")&amp;IF(Input!$W302=1, "/21","")&amp;IF(Input!$X302=1, "/18","")&amp;IF(Input!$Y302=1, "/16","")&amp;IF(Input!$Z302=1, "/14","")&amp;IF(Input!$AA302=1, "/11,5","")&amp;IF(Input!$AB302=1, "/10","")&amp;IF(Input!$AB302=1,"/7,5","")</f>
        <v>/21/18</v>
      </c>
      <c r="X301" s="291" t="str">
        <f t="shared" si="70"/>
        <v>00</v>
      </c>
      <c r="Y301" s="4" t="str">
        <f t="shared" si="71"/>
        <v>21/18</v>
      </c>
      <c r="Z301" s="4" t="str">
        <f>IF(Input!$M302=1,"Special match","")&amp;IF(Input!$N302=1, "/Without","")&amp;IF(Input!$O302=1, "/SAE-00","")&amp;IF(Input!$P302=1, "/SAE-0","")&amp;IF(Input!$Q302=1, "/SAE-1","")&amp;IF(Input!$R302=1, "/SAE-2","")&amp;IF(Input!$S302=1, "/SAE-3","")&amp;IF(Input!$T302=1, "/SAE-4","")&amp;IF(Input!$U302=1, "/SAE-5","")</f>
        <v>/Without/SAE-00</v>
      </c>
      <c r="AA301" s="4" t="str">
        <f>IF(Input!$V302=1,"Special match","")&amp;IF(Input!$W302=1, "/21 ","")&amp;IF(Input!$X302=1, "/18 ","")&amp;IF(Input!$Y302=1, "/16 ","")&amp;IF(Input!$Z302=1, "/14 ","")&amp;IF(Input!$AA302=1, "/11,5 ","")&amp;IF(Input!$AB302=1, "/10 ","")&amp;IF(Input!$AB302=1, "/7,5","")</f>
        <v xml:space="preserve">/21 /18 </v>
      </c>
      <c r="AB301" s="4" t="str">
        <f>IF(Input!$AD302=1,"Rubber wheel coupling","")&amp;IF(Input!$AE302=1, "/Rubber block drive, with alu. ring","")&amp;IF(Input!$AF302=1, "/(High) flexible coupling","")</f>
        <v>/Rubber block drive, with alu. ring</v>
      </c>
      <c r="AC301" s="4" t="str">
        <f>IF(Input!$AG302=1,"Mechanical-joint clutch","")&amp;IF(Input!$AH302=1, "/ Mechanical","")&amp;IF(Input!$AI302=1, "/ Electrical","")&amp;IF(Input!$AJ302=1, "/ Pneumatical","")</f>
        <v>/ Mechanical/ Electrical/ Pneumatical</v>
      </c>
      <c r="AD301" s="291" t="str">
        <f t="shared" si="72"/>
        <v>Without/SAE-00</v>
      </c>
      <c r="AE301" s="4" t="str">
        <f t="shared" si="73"/>
        <v>21 /18  inch</v>
      </c>
      <c r="AF301" s="4" t="str">
        <f t="shared" si="74"/>
        <v>Rubber block drive, with alu. ring</v>
      </c>
      <c r="AG301" s="4" t="str">
        <f t="shared" si="75"/>
        <v xml:space="preserve"> Mechanical/ Electrical/ Pneumatical</v>
      </c>
      <c r="AH301" s="4" t="str">
        <f>IF(Input!AK302=1,"Available","Not available")</f>
        <v>Not available</v>
      </c>
      <c r="AI301" s="4" t="str">
        <f>IF(Input!AL302="","",Input!AL302)</f>
        <v/>
      </c>
    </row>
    <row r="302" spans="1:35" x14ac:dyDescent="0.25">
      <c r="A302" s="4" t="str">
        <f>VLOOKUP(Input!A303, Variabelen!$A$2:$B$7,2,FALSE)</f>
        <v>MEDIUM/HEAVY DUTY GEARBOX</v>
      </c>
      <c r="B302" s="284" t="str">
        <f>Input!B303</f>
        <v>HCD1400</v>
      </c>
      <c r="C302" s="4" t="str">
        <f>IF(Input!C303="","",Input!C303)</f>
        <v/>
      </c>
      <c r="D302" s="297">
        <f>Input!F303</f>
        <v>5.5</v>
      </c>
      <c r="E302" s="298" t="str">
        <f>Input!G303</f>
        <v>1,0432</v>
      </c>
      <c r="F302" s="4">
        <f>Input!D303</f>
        <v>600</v>
      </c>
      <c r="G302" s="298">
        <f>Input!E303</f>
        <v>1800</v>
      </c>
      <c r="H302" s="298" t="str">
        <f t="shared" si="66"/>
        <v>600-1800</v>
      </c>
      <c r="I302" s="298">
        <f t="shared" si="67"/>
        <v>1800</v>
      </c>
      <c r="J302" s="298">
        <f t="shared" si="68"/>
        <v>1877.7599999999998</v>
      </c>
      <c r="K302" s="298">
        <f t="shared" si="69"/>
        <v>1877.7599999999998</v>
      </c>
      <c r="L302" s="290">
        <f t="shared" ref="L302:Q311" si="80">IF(AND(L$1&gt;=$F302,L$1&lt;=$G302),L$1*$E302,"")</f>
        <v>938.87999999999988</v>
      </c>
      <c r="M302" s="290">
        <f t="shared" si="80"/>
        <v>1251.8399999999999</v>
      </c>
      <c r="N302" s="290">
        <f t="shared" si="80"/>
        <v>1564.8</v>
      </c>
      <c r="O302" s="290">
        <f t="shared" si="80"/>
        <v>1877.7599999999998</v>
      </c>
      <c r="P302" s="290" t="str">
        <f t="shared" si="80"/>
        <v/>
      </c>
      <c r="Q302" s="290" t="str">
        <f t="shared" si="80"/>
        <v/>
      </c>
      <c r="R302" s="298" t="str">
        <f>Input!I303</f>
        <v>1260x1380x1360</v>
      </c>
      <c r="S302" s="298" t="str">
        <f>Input!J303</f>
        <v>2800</v>
      </c>
      <c r="T302" s="298" t="str">
        <f>Input!K303</f>
        <v>485</v>
      </c>
      <c r="U302" s="298" t="str">
        <f>Input!L303</f>
        <v>175</v>
      </c>
      <c r="V302" s="4" t="str">
        <f>IF(Input!$M303=1,"Spec.","")&amp;IF(Input!$O303=1, "00","")&amp;IF(Input!$P303=1, "/0","")&amp;IF(Input!$Q303=1, "/1","")&amp;IF(Input!$R303=1, "/2","")&amp;IF(Input!$S303=1, "/3","")&amp;IF(Input!$T303=1, "/4","")&amp;IF(Input!$U303=1, "/5","")</f>
        <v>00</v>
      </c>
      <c r="W302" s="4" t="str">
        <f>IF(Input!$V303=1,"Spec.","")&amp;IF(Input!$W303=1, "/21","")&amp;IF(Input!$X303=1, "/18","")&amp;IF(Input!$Y303=1, "/16","")&amp;IF(Input!$Z303=1, "/14","")&amp;IF(Input!$AA303=1, "/11,5","")&amp;IF(Input!$AB303=1, "/10","")&amp;IF(Input!$AB303=1,"/7,5","")</f>
        <v>/21/18</v>
      </c>
      <c r="X302" s="291" t="str">
        <f t="shared" si="70"/>
        <v>00</v>
      </c>
      <c r="Y302" s="4" t="str">
        <f t="shared" si="71"/>
        <v>21/18</v>
      </c>
      <c r="Z302" s="4" t="str">
        <f>IF(Input!$M303=1,"Special match","")&amp;IF(Input!$N303=1, "/Without","")&amp;IF(Input!$O303=1, "/SAE-00","")&amp;IF(Input!$P303=1, "/SAE-0","")&amp;IF(Input!$Q303=1, "/SAE-1","")&amp;IF(Input!$R303=1, "/SAE-2","")&amp;IF(Input!$S303=1, "/SAE-3","")&amp;IF(Input!$T303=1, "/SAE-4","")&amp;IF(Input!$U303=1, "/SAE-5","")</f>
        <v>/Without/SAE-00</v>
      </c>
      <c r="AA302" s="4" t="str">
        <f>IF(Input!$V303=1,"Special match","")&amp;IF(Input!$W303=1, "/21 ","")&amp;IF(Input!$X303=1, "/18 ","")&amp;IF(Input!$Y303=1, "/16 ","")&amp;IF(Input!$Z303=1, "/14 ","")&amp;IF(Input!$AA303=1, "/11,5 ","")&amp;IF(Input!$AB303=1, "/10 ","")&amp;IF(Input!$AB303=1, "/7,5","")</f>
        <v xml:space="preserve">/21 /18 </v>
      </c>
      <c r="AB302" s="4" t="str">
        <f>IF(Input!$AD303=1,"Rubber wheel coupling","")&amp;IF(Input!$AE303=1, "/Rubber block drive, with alu. ring","")&amp;IF(Input!$AF303=1, "/(High) flexible coupling","")</f>
        <v>/Rubber block drive, with alu. ring</v>
      </c>
      <c r="AC302" s="4" t="str">
        <f>IF(Input!$AG303=1,"Mechanical-joint clutch","")&amp;IF(Input!$AH303=1, "/ Mechanical","")&amp;IF(Input!$AI303=1, "/ Electrical","")&amp;IF(Input!$AJ303=1, "/ Pneumatical","")</f>
        <v>/ Mechanical/ Electrical/ Pneumatical</v>
      </c>
      <c r="AD302" s="291" t="str">
        <f t="shared" si="72"/>
        <v>Without/SAE-00</v>
      </c>
      <c r="AE302" s="4" t="str">
        <f t="shared" si="73"/>
        <v>21 /18  inch</v>
      </c>
      <c r="AF302" s="4" t="str">
        <f t="shared" si="74"/>
        <v>Rubber block drive, with alu. ring</v>
      </c>
      <c r="AG302" s="4" t="str">
        <f t="shared" si="75"/>
        <v xml:space="preserve"> Mechanical/ Electrical/ Pneumatical</v>
      </c>
      <c r="AH302" s="4" t="str">
        <f>IF(Input!AK303=1,"Available","Not available")</f>
        <v>Not available</v>
      </c>
      <c r="AI302" s="4" t="str">
        <f>IF(Input!AL303="","",Input!AL303)</f>
        <v/>
      </c>
    </row>
    <row r="303" spans="1:35" x14ac:dyDescent="0.25">
      <c r="A303" s="4" t="str">
        <f>VLOOKUP(Input!A304, Variabelen!$A$2:$B$7,2,FALSE)</f>
        <v>MEDIUM/HEAVY DUTY GEARBOX</v>
      </c>
      <c r="B303" s="284" t="str">
        <f>Input!B304</f>
        <v>HCD1400</v>
      </c>
      <c r="C303" s="4" t="str">
        <f>IF(Input!C304="","",Input!C304)</f>
        <v/>
      </c>
      <c r="D303" s="297">
        <f>Input!F304</f>
        <v>5.8570000000000002</v>
      </c>
      <c r="E303" s="298" t="str">
        <f>Input!G304</f>
        <v>1,0432</v>
      </c>
      <c r="F303" s="4">
        <f>Input!D304</f>
        <v>600</v>
      </c>
      <c r="G303" s="298">
        <f>Input!E304</f>
        <v>1800</v>
      </c>
      <c r="H303" s="298" t="str">
        <f t="shared" si="66"/>
        <v>600-1800</v>
      </c>
      <c r="I303" s="298">
        <f t="shared" si="67"/>
        <v>1800</v>
      </c>
      <c r="J303" s="298">
        <f t="shared" si="68"/>
        <v>1877.7599999999998</v>
      </c>
      <c r="K303" s="298">
        <f t="shared" si="69"/>
        <v>1877.7599999999998</v>
      </c>
      <c r="L303" s="290">
        <f t="shared" si="80"/>
        <v>938.87999999999988</v>
      </c>
      <c r="M303" s="290">
        <f t="shared" si="80"/>
        <v>1251.8399999999999</v>
      </c>
      <c r="N303" s="290">
        <f t="shared" si="80"/>
        <v>1564.8</v>
      </c>
      <c r="O303" s="290">
        <f t="shared" si="80"/>
        <v>1877.7599999999998</v>
      </c>
      <c r="P303" s="290" t="str">
        <f t="shared" si="80"/>
        <v/>
      </c>
      <c r="Q303" s="290" t="str">
        <f t="shared" si="80"/>
        <v/>
      </c>
      <c r="R303" s="298" t="str">
        <f>Input!I304</f>
        <v>1260x1380x1360</v>
      </c>
      <c r="S303" s="298" t="str">
        <f>Input!J304</f>
        <v>2800</v>
      </c>
      <c r="T303" s="298" t="str">
        <f>Input!K304</f>
        <v>485</v>
      </c>
      <c r="U303" s="298" t="str">
        <f>Input!L304</f>
        <v>175</v>
      </c>
      <c r="V303" s="4" t="str">
        <f>IF(Input!$M304=1,"Spec.","")&amp;IF(Input!$O304=1, "00","")&amp;IF(Input!$P304=1, "/0","")&amp;IF(Input!$Q304=1, "/1","")&amp;IF(Input!$R304=1, "/2","")&amp;IF(Input!$S304=1, "/3","")&amp;IF(Input!$T304=1, "/4","")&amp;IF(Input!$U304=1, "/5","")</f>
        <v>00</v>
      </c>
      <c r="W303" s="4" t="str">
        <f>IF(Input!$V304=1,"Spec.","")&amp;IF(Input!$W304=1, "/21","")&amp;IF(Input!$X304=1, "/18","")&amp;IF(Input!$Y304=1, "/16","")&amp;IF(Input!$Z304=1, "/14","")&amp;IF(Input!$AA304=1, "/11,5","")&amp;IF(Input!$AB304=1, "/10","")&amp;IF(Input!$AB304=1,"/7,5","")</f>
        <v>/21/18</v>
      </c>
      <c r="X303" s="291" t="str">
        <f t="shared" si="70"/>
        <v>00</v>
      </c>
      <c r="Y303" s="4" t="str">
        <f t="shared" si="71"/>
        <v>21/18</v>
      </c>
      <c r="Z303" s="4" t="str">
        <f>IF(Input!$M304=1,"Special match","")&amp;IF(Input!$N304=1, "/Without","")&amp;IF(Input!$O304=1, "/SAE-00","")&amp;IF(Input!$P304=1, "/SAE-0","")&amp;IF(Input!$Q304=1, "/SAE-1","")&amp;IF(Input!$R304=1, "/SAE-2","")&amp;IF(Input!$S304=1, "/SAE-3","")&amp;IF(Input!$T304=1, "/SAE-4","")&amp;IF(Input!$U304=1, "/SAE-5","")</f>
        <v>/Without/SAE-00</v>
      </c>
      <c r="AA303" s="4" t="str">
        <f>IF(Input!$V304=1,"Special match","")&amp;IF(Input!$W304=1, "/21 ","")&amp;IF(Input!$X304=1, "/18 ","")&amp;IF(Input!$Y304=1, "/16 ","")&amp;IF(Input!$Z304=1, "/14 ","")&amp;IF(Input!$AA304=1, "/11,5 ","")&amp;IF(Input!$AB304=1, "/10 ","")&amp;IF(Input!$AB304=1, "/7,5","")</f>
        <v xml:space="preserve">/21 /18 </v>
      </c>
      <c r="AB303" s="4" t="str">
        <f>IF(Input!$AD304=1,"Rubber wheel coupling","")&amp;IF(Input!$AE304=1, "/Rubber block drive, with alu. ring","")&amp;IF(Input!$AF304=1, "/(High) flexible coupling","")</f>
        <v>/Rubber block drive, with alu. ring</v>
      </c>
      <c r="AC303" s="4" t="str">
        <f>IF(Input!$AG304=1,"Mechanical-joint clutch","")&amp;IF(Input!$AH304=1, "/ Mechanical","")&amp;IF(Input!$AI304=1, "/ Electrical","")&amp;IF(Input!$AJ304=1, "/ Pneumatical","")</f>
        <v>/ Mechanical/ Electrical/ Pneumatical</v>
      </c>
      <c r="AD303" s="291" t="str">
        <f t="shared" si="72"/>
        <v>Without/SAE-00</v>
      </c>
      <c r="AE303" s="4" t="str">
        <f t="shared" si="73"/>
        <v>21 /18  inch</v>
      </c>
      <c r="AF303" s="4" t="str">
        <f t="shared" si="74"/>
        <v>Rubber block drive, with alu. ring</v>
      </c>
      <c r="AG303" s="4" t="str">
        <f t="shared" si="75"/>
        <v xml:space="preserve"> Mechanical/ Electrical/ Pneumatical</v>
      </c>
      <c r="AH303" s="4" t="str">
        <f>IF(Input!AK304=1,"Available","Not available")</f>
        <v>Not available</v>
      </c>
      <c r="AI303" s="4" t="str">
        <f>IF(Input!AL304="","",Input!AL304)</f>
        <v/>
      </c>
    </row>
    <row r="304" spans="1:35" x14ac:dyDescent="0.25">
      <c r="A304" s="4" t="str">
        <f>VLOOKUP(Input!A305, Variabelen!$A$2:$B$7,2,FALSE)</f>
        <v>MEDIUM/HEAVY DUTY GEARBOX</v>
      </c>
      <c r="B304" s="284" t="str">
        <f>Input!B305</f>
        <v>HCT1400</v>
      </c>
      <c r="C304" s="4" t="str">
        <f>IF(Input!C305="","",Input!C305)</f>
        <v/>
      </c>
      <c r="D304" s="297">
        <f>Input!F305</f>
        <v>5.0309999999999997</v>
      </c>
      <c r="E304" s="298" t="str">
        <f>Input!G305</f>
        <v>1,40</v>
      </c>
      <c r="F304" s="4">
        <f>Input!D305</f>
        <v>600</v>
      </c>
      <c r="G304" s="298">
        <f>Input!E305</f>
        <v>1800</v>
      </c>
      <c r="H304" s="298" t="str">
        <f t="shared" si="66"/>
        <v>600-1800</v>
      </c>
      <c r="I304" s="298">
        <f t="shared" si="67"/>
        <v>1800</v>
      </c>
      <c r="J304" s="298">
        <f t="shared" si="68"/>
        <v>2520</v>
      </c>
      <c r="K304" s="298">
        <f t="shared" si="69"/>
        <v>2520</v>
      </c>
      <c r="L304" s="290">
        <f t="shared" si="80"/>
        <v>1260</v>
      </c>
      <c r="M304" s="290">
        <f t="shared" si="80"/>
        <v>1680</v>
      </c>
      <c r="N304" s="290">
        <f t="shared" si="80"/>
        <v>2100</v>
      </c>
      <c r="O304" s="290">
        <f t="shared" si="80"/>
        <v>2520</v>
      </c>
      <c r="P304" s="290" t="str">
        <f t="shared" si="80"/>
        <v/>
      </c>
      <c r="Q304" s="290" t="str">
        <f t="shared" si="80"/>
        <v/>
      </c>
      <c r="R304" s="298" t="str">
        <f>Input!I305</f>
        <v>1306x1380x1750</v>
      </c>
      <c r="S304" s="298" t="str">
        <f>Input!J305</f>
        <v>3700</v>
      </c>
      <c r="T304" s="298" t="str">
        <f>Input!K305</f>
        <v>550</v>
      </c>
      <c r="U304" s="298" t="str">
        <f>Input!L305</f>
        <v>220</v>
      </c>
      <c r="V304" s="4" t="str">
        <f>IF(Input!$M305=1,"Spec.","")&amp;IF(Input!$O305=1, "00","")&amp;IF(Input!$P305=1, "/0","")&amp;IF(Input!$Q305=1, "/1","")&amp;IF(Input!$R305=1, "/2","")&amp;IF(Input!$S305=1, "/3","")&amp;IF(Input!$T305=1, "/4","")&amp;IF(Input!$U305=1, "/5","")</f>
        <v/>
      </c>
      <c r="W304" s="4" t="str">
        <f>IF(Input!$V305=1,"Spec.","")&amp;IF(Input!$W305=1, "/21","")&amp;IF(Input!$X305=1, "/18","")&amp;IF(Input!$Y305=1, "/16","")&amp;IF(Input!$Z305=1, "/14","")&amp;IF(Input!$AA305=1, "/11,5","")&amp;IF(Input!$AB305=1, "/10","")&amp;IF(Input!$AB305=1,"/7,5","")</f>
        <v>/21/18</v>
      </c>
      <c r="X304" s="291" t="str">
        <f t="shared" si="70"/>
        <v/>
      </c>
      <c r="Y304" s="4" t="str">
        <f t="shared" si="71"/>
        <v>21/18</v>
      </c>
      <c r="Z304" s="4" t="str">
        <f>IF(Input!$M305=1,"Special match","")&amp;IF(Input!$N305=1, "/Without","")&amp;IF(Input!$O305=1, "/SAE-00","")&amp;IF(Input!$P305=1, "/SAE-0","")&amp;IF(Input!$Q305=1, "/SAE-1","")&amp;IF(Input!$R305=1, "/SAE-2","")&amp;IF(Input!$S305=1, "/SAE-3","")&amp;IF(Input!$T305=1, "/SAE-4","")&amp;IF(Input!$U305=1, "/SAE-5","")</f>
        <v>/Without</v>
      </c>
      <c r="AA304" s="4" t="str">
        <f>IF(Input!$V305=1,"Special match","")&amp;IF(Input!$W305=1, "/21 ","")&amp;IF(Input!$X305=1, "/18 ","")&amp;IF(Input!$Y305=1, "/16 ","")&amp;IF(Input!$Z305=1, "/14 ","")&amp;IF(Input!$AA305=1, "/11,5 ","")&amp;IF(Input!$AB305=1, "/10 ","")&amp;IF(Input!$AB305=1, "/7,5","")</f>
        <v xml:space="preserve">/21 /18 </v>
      </c>
      <c r="AB304" s="4" t="str">
        <f>IF(Input!$AD305=1,"Rubber wheel coupling","")&amp;IF(Input!$AE305=1, "/Rubber block drive, with alu. ring","")&amp;IF(Input!$AF305=1, "/(High) flexible coupling","")</f>
        <v>/Rubber block drive, with alu. ring</v>
      </c>
      <c r="AC304" s="4" t="str">
        <f>IF(Input!$AG305=1,"Mechanical-joint clutch","")&amp;IF(Input!$AH305=1, "/ Mechanical","")&amp;IF(Input!$AI305=1, "/ Electrical","")&amp;IF(Input!$AJ305=1, "/ Pneumatical","")</f>
        <v>/ Mechanical/ Electrical</v>
      </c>
      <c r="AD304" s="291" t="str">
        <f t="shared" si="72"/>
        <v>Without</v>
      </c>
      <c r="AE304" s="4" t="str">
        <f t="shared" si="73"/>
        <v>21 /18  inch</v>
      </c>
      <c r="AF304" s="4" t="str">
        <f t="shared" si="74"/>
        <v>Rubber block drive, with alu. ring</v>
      </c>
      <c r="AG304" s="4" t="str">
        <f t="shared" si="75"/>
        <v xml:space="preserve"> Mechanical/ Electrical</v>
      </c>
      <c r="AH304" s="4" t="str">
        <f>IF(Input!AK305=1,"Available","Not available")</f>
        <v>Not available</v>
      </c>
      <c r="AI304" s="4" t="str">
        <f>IF(Input!AL305="","",Input!AL305)</f>
        <v/>
      </c>
    </row>
    <row r="305" spans="1:35" x14ac:dyDescent="0.25">
      <c r="A305" s="4" t="str">
        <f>VLOOKUP(Input!A306, Variabelen!$A$2:$B$7,2,FALSE)</f>
        <v>MEDIUM/HEAVY DUTY GEARBOX</v>
      </c>
      <c r="B305" s="284" t="str">
        <f>Input!B306</f>
        <v>HCT1400</v>
      </c>
      <c r="C305" s="4" t="str">
        <f>IF(Input!C306="","",Input!C306)</f>
        <v/>
      </c>
      <c r="D305" s="297">
        <f>Input!F306</f>
        <v>5.524</v>
      </c>
      <c r="E305" s="298" t="str">
        <f>Input!G306</f>
        <v>1,40</v>
      </c>
      <c r="F305" s="4">
        <f>Input!D306</f>
        <v>600</v>
      </c>
      <c r="G305" s="298">
        <f>Input!E306</f>
        <v>1800</v>
      </c>
      <c r="H305" s="298" t="str">
        <f t="shared" si="66"/>
        <v>600-1800</v>
      </c>
      <c r="I305" s="298">
        <f t="shared" si="67"/>
        <v>1800</v>
      </c>
      <c r="J305" s="298">
        <f t="shared" si="68"/>
        <v>2520</v>
      </c>
      <c r="K305" s="298">
        <f t="shared" si="69"/>
        <v>2520</v>
      </c>
      <c r="L305" s="290">
        <f t="shared" si="80"/>
        <v>1260</v>
      </c>
      <c r="M305" s="290">
        <f t="shared" si="80"/>
        <v>1680</v>
      </c>
      <c r="N305" s="290">
        <f t="shared" si="80"/>
        <v>2100</v>
      </c>
      <c r="O305" s="290">
        <f t="shared" si="80"/>
        <v>2520</v>
      </c>
      <c r="P305" s="290" t="str">
        <f t="shared" si="80"/>
        <v/>
      </c>
      <c r="Q305" s="290" t="str">
        <f t="shared" si="80"/>
        <v/>
      </c>
      <c r="R305" s="298" t="str">
        <f>Input!I306</f>
        <v>1306x1380x1750</v>
      </c>
      <c r="S305" s="298" t="str">
        <f>Input!J306</f>
        <v>3700</v>
      </c>
      <c r="T305" s="298" t="str">
        <f>Input!K306</f>
        <v>550</v>
      </c>
      <c r="U305" s="298" t="str">
        <f>Input!L306</f>
        <v>220</v>
      </c>
      <c r="V305" s="4" t="str">
        <f>IF(Input!$M306=1,"Spec.","")&amp;IF(Input!$O306=1, "00","")&amp;IF(Input!$P306=1, "/0","")&amp;IF(Input!$Q306=1, "/1","")&amp;IF(Input!$R306=1, "/2","")&amp;IF(Input!$S306=1, "/3","")&amp;IF(Input!$T306=1, "/4","")&amp;IF(Input!$U306=1, "/5","")</f>
        <v/>
      </c>
      <c r="W305" s="4" t="str">
        <f>IF(Input!$V306=1,"Spec.","")&amp;IF(Input!$W306=1, "/21","")&amp;IF(Input!$X306=1, "/18","")&amp;IF(Input!$Y306=1, "/16","")&amp;IF(Input!$Z306=1, "/14","")&amp;IF(Input!$AA306=1, "/11,5","")&amp;IF(Input!$AB306=1, "/10","")&amp;IF(Input!$AB306=1,"/7,5","")</f>
        <v>/21/18</v>
      </c>
      <c r="X305" s="291" t="str">
        <f t="shared" si="70"/>
        <v/>
      </c>
      <c r="Y305" s="4" t="str">
        <f t="shared" si="71"/>
        <v>21/18</v>
      </c>
      <c r="Z305" s="4" t="str">
        <f>IF(Input!$M306=1,"Special match","")&amp;IF(Input!$N306=1, "/Without","")&amp;IF(Input!$O306=1, "/SAE-00","")&amp;IF(Input!$P306=1, "/SAE-0","")&amp;IF(Input!$Q306=1, "/SAE-1","")&amp;IF(Input!$R306=1, "/SAE-2","")&amp;IF(Input!$S306=1, "/SAE-3","")&amp;IF(Input!$T306=1, "/SAE-4","")&amp;IF(Input!$U306=1, "/SAE-5","")</f>
        <v>/Without</v>
      </c>
      <c r="AA305" s="4" t="str">
        <f>IF(Input!$V306=1,"Special match","")&amp;IF(Input!$W306=1, "/21 ","")&amp;IF(Input!$X306=1, "/18 ","")&amp;IF(Input!$Y306=1, "/16 ","")&amp;IF(Input!$Z306=1, "/14 ","")&amp;IF(Input!$AA306=1, "/11,5 ","")&amp;IF(Input!$AB306=1, "/10 ","")&amp;IF(Input!$AB306=1, "/7,5","")</f>
        <v xml:space="preserve">/21 /18 </v>
      </c>
      <c r="AB305" s="4" t="str">
        <f>IF(Input!$AD306=1,"Rubber wheel coupling","")&amp;IF(Input!$AE306=1, "/Rubber block drive, with alu. ring","")&amp;IF(Input!$AF306=1, "/(High) flexible coupling","")</f>
        <v>/Rubber block drive, with alu. ring</v>
      </c>
      <c r="AC305" s="4" t="str">
        <f>IF(Input!$AG306=1,"Mechanical-joint clutch","")&amp;IF(Input!$AH306=1, "/ Mechanical","")&amp;IF(Input!$AI306=1, "/ Electrical","")&amp;IF(Input!$AJ306=1, "/ Pneumatical","")</f>
        <v>/ Mechanical/ Electrical</v>
      </c>
      <c r="AD305" s="291" t="str">
        <f t="shared" si="72"/>
        <v>Without</v>
      </c>
      <c r="AE305" s="4" t="str">
        <f t="shared" si="73"/>
        <v>21 /18  inch</v>
      </c>
      <c r="AF305" s="4" t="str">
        <f t="shared" si="74"/>
        <v>Rubber block drive, with alu. ring</v>
      </c>
      <c r="AG305" s="4" t="str">
        <f t="shared" si="75"/>
        <v xml:space="preserve"> Mechanical/ Electrical</v>
      </c>
      <c r="AH305" s="4" t="str">
        <f>IF(Input!AK306=1,"Available","Not available")</f>
        <v>Not available</v>
      </c>
      <c r="AI305" s="4" t="str">
        <f>IF(Input!AL306="","",Input!AL306)</f>
        <v/>
      </c>
    </row>
    <row r="306" spans="1:35" x14ac:dyDescent="0.25">
      <c r="A306" s="4" t="str">
        <f>VLOOKUP(Input!A307, Variabelen!$A$2:$B$7,2,FALSE)</f>
        <v>MEDIUM/HEAVY DUTY GEARBOX</v>
      </c>
      <c r="B306" s="284" t="str">
        <f>Input!B307</f>
        <v>HCT1400</v>
      </c>
      <c r="C306" s="4" t="str">
        <f>IF(Input!C307="","",Input!C307)</f>
        <v/>
      </c>
      <c r="D306" s="297">
        <f>Input!F307</f>
        <v>5.9660000000000002</v>
      </c>
      <c r="E306" s="298" t="str">
        <f>Input!G307</f>
        <v>1,40</v>
      </c>
      <c r="F306" s="4">
        <f>Input!D307</f>
        <v>600</v>
      </c>
      <c r="G306" s="298">
        <f>Input!E307</f>
        <v>1800</v>
      </c>
      <c r="H306" s="298" t="str">
        <f t="shared" si="66"/>
        <v>600-1800</v>
      </c>
      <c r="I306" s="298">
        <f t="shared" si="67"/>
        <v>1800</v>
      </c>
      <c r="J306" s="298">
        <f t="shared" si="68"/>
        <v>2520</v>
      </c>
      <c r="K306" s="298">
        <f t="shared" si="69"/>
        <v>2520</v>
      </c>
      <c r="L306" s="290">
        <f t="shared" si="80"/>
        <v>1260</v>
      </c>
      <c r="M306" s="290">
        <f t="shared" si="80"/>
        <v>1680</v>
      </c>
      <c r="N306" s="290">
        <f t="shared" si="80"/>
        <v>2100</v>
      </c>
      <c r="O306" s="290">
        <f t="shared" si="80"/>
        <v>2520</v>
      </c>
      <c r="P306" s="290" t="str">
        <f t="shared" si="80"/>
        <v/>
      </c>
      <c r="Q306" s="290" t="str">
        <f t="shared" si="80"/>
        <v/>
      </c>
      <c r="R306" s="298" t="str">
        <f>Input!I307</f>
        <v>1306x1380x1750</v>
      </c>
      <c r="S306" s="298" t="str">
        <f>Input!J307</f>
        <v>3700</v>
      </c>
      <c r="T306" s="298" t="str">
        <f>Input!K307</f>
        <v>550</v>
      </c>
      <c r="U306" s="298" t="str">
        <f>Input!L307</f>
        <v>220</v>
      </c>
      <c r="V306" s="4" t="str">
        <f>IF(Input!$M307=1,"Spec.","")&amp;IF(Input!$O307=1, "00","")&amp;IF(Input!$P307=1, "/0","")&amp;IF(Input!$Q307=1, "/1","")&amp;IF(Input!$R307=1, "/2","")&amp;IF(Input!$S307=1, "/3","")&amp;IF(Input!$T307=1, "/4","")&amp;IF(Input!$U307=1, "/5","")</f>
        <v/>
      </c>
      <c r="W306" s="4" t="str">
        <f>IF(Input!$V307=1,"Spec.","")&amp;IF(Input!$W307=1, "/21","")&amp;IF(Input!$X307=1, "/18","")&amp;IF(Input!$Y307=1, "/16","")&amp;IF(Input!$Z307=1, "/14","")&amp;IF(Input!$AA307=1, "/11,5","")&amp;IF(Input!$AB307=1, "/10","")&amp;IF(Input!$AB307=1,"/7,5","")</f>
        <v>/21/18</v>
      </c>
      <c r="X306" s="291" t="str">
        <f t="shared" si="70"/>
        <v/>
      </c>
      <c r="Y306" s="4" t="str">
        <f t="shared" si="71"/>
        <v>21/18</v>
      </c>
      <c r="Z306" s="4" t="str">
        <f>IF(Input!$M307=1,"Special match","")&amp;IF(Input!$N307=1, "/Without","")&amp;IF(Input!$O307=1, "/SAE-00","")&amp;IF(Input!$P307=1, "/SAE-0","")&amp;IF(Input!$Q307=1, "/SAE-1","")&amp;IF(Input!$R307=1, "/SAE-2","")&amp;IF(Input!$S307=1, "/SAE-3","")&amp;IF(Input!$T307=1, "/SAE-4","")&amp;IF(Input!$U307=1, "/SAE-5","")</f>
        <v>/Without</v>
      </c>
      <c r="AA306" s="4" t="str">
        <f>IF(Input!$V307=1,"Special match","")&amp;IF(Input!$W307=1, "/21 ","")&amp;IF(Input!$X307=1, "/18 ","")&amp;IF(Input!$Y307=1, "/16 ","")&amp;IF(Input!$Z307=1, "/14 ","")&amp;IF(Input!$AA307=1, "/11,5 ","")&amp;IF(Input!$AB307=1, "/10 ","")&amp;IF(Input!$AB307=1, "/7,5","")</f>
        <v xml:space="preserve">/21 /18 </v>
      </c>
      <c r="AB306" s="4" t="str">
        <f>IF(Input!$AD307=1,"Rubber wheel coupling","")&amp;IF(Input!$AE307=1, "/Rubber block drive, with alu. ring","")&amp;IF(Input!$AF307=1, "/(High) flexible coupling","")</f>
        <v>/Rubber block drive, with alu. ring</v>
      </c>
      <c r="AC306" s="4" t="str">
        <f>IF(Input!$AG307=1,"Mechanical-joint clutch","")&amp;IF(Input!$AH307=1, "/ Mechanical","")&amp;IF(Input!$AI307=1, "/ Electrical","")&amp;IF(Input!$AJ307=1, "/ Pneumatical","")</f>
        <v>/ Mechanical/ Electrical</v>
      </c>
      <c r="AD306" s="291" t="str">
        <f t="shared" si="72"/>
        <v>Without</v>
      </c>
      <c r="AE306" s="4" t="str">
        <f t="shared" si="73"/>
        <v>21 /18  inch</v>
      </c>
      <c r="AF306" s="4" t="str">
        <f t="shared" si="74"/>
        <v>Rubber block drive, with alu. ring</v>
      </c>
      <c r="AG306" s="4" t="str">
        <f t="shared" si="75"/>
        <v xml:space="preserve"> Mechanical/ Electrical</v>
      </c>
      <c r="AH306" s="4" t="str">
        <f>IF(Input!AK307=1,"Available","Not available")</f>
        <v>Not available</v>
      </c>
      <c r="AI306" s="4" t="str">
        <f>IF(Input!AL307="","",Input!AL307)</f>
        <v/>
      </c>
    </row>
    <row r="307" spans="1:35" x14ac:dyDescent="0.25">
      <c r="A307" s="4" t="str">
        <f>VLOOKUP(Input!A308, Variabelen!$A$2:$B$7,2,FALSE)</f>
        <v>MEDIUM/HEAVY DUTY GEARBOX</v>
      </c>
      <c r="B307" s="284" t="str">
        <f>Input!B308</f>
        <v>HCT1400</v>
      </c>
      <c r="C307" s="4" t="str">
        <f>IF(Input!C308="","",Input!C308)</f>
        <v/>
      </c>
      <c r="D307" s="297">
        <f>Input!F308</f>
        <v>6.4850000000000003</v>
      </c>
      <c r="E307" s="298" t="str">
        <f>Input!G308</f>
        <v>1,40</v>
      </c>
      <c r="F307" s="4">
        <f>Input!D308</f>
        <v>600</v>
      </c>
      <c r="G307" s="298">
        <f>Input!E308</f>
        <v>1800</v>
      </c>
      <c r="H307" s="298" t="str">
        <f t="shared" si="66"/>
        <v>600-1800</v>
      </c>
      <c r="I307" s="298">
        <f t="shared" si="67"/>
        <v>1800</v>
      </c>
      <c r="J307" s="298">
        <f t="shared" si="68"/>
        <v>2520</v>
      </c>
      <c r="K307" s="298">
        <f t="shared" si="69"/>
        <v>2520</v>
      </c>
      <c r="L307" s="290">
        <f t="shared" si="80"/>
        <v>1260</v>
      </c>
      <c r="M307" s="290">
        <f t="shared" si="80"/>
        <v>1680</v>
      </c>
      <c r="N307" s="290">
        <f t="shared" si="80"/>
        <v>2100</v>
      </c>
      <c r="O307" s="290">
        <f t="shared" si="80"/>
        <v>2520</v>
      </c>
      <c r="P307" s="290" t="str">
        <f t="shared" si="80"/>
        <v/>
      </c>
      <c r="Q307" s="290" t="str">
        <f t="shared" si="80"/>
        <v/>
      </c>
      <c r="R307" s="298" t="str">
        <f>Input!I308</f>
        <v>1306x1380x1750</v>
      </c>
      <c r="S307" s="298" t="str">
        <f>Input!J308</f>
        <v>3700</v>
      </c>
      <c r="T307" s="298" t="str">
        <f>Input!K308</f>
        <v>550</v>
      </c>
      <c r="U307" s="298" t="str">
        <f>Input!L308</f>
        <v>220</v>
      </c>
      <c r="V307" s="4" t="str">
        <f>IF(Input!$M308=1,"Spec.","")&amp;IF(Input!$O308=1, "00","")&amp;IF(Input!$P308=1, "/0","")&amp;IF(Input!$Q308=1, "/1","")&amp;IF(Input!$R308=1, "/2","")&amp;IF(Input!$S308=1, "/3","")&amp;IF(Input!$T308=1, "/4","")&amp;IF(Input!$U308=1, "/5","")</f>
        <v/>
      </c>
      <c r="W307" s="4" t="str">
        <f>IF(Input!$V308=1,"Spec.","")&amp;IF(Input!$W308=1, "/21","")&amp;IF(Input!$X308=1, "/18","")&amp;IF(Input!$Y308=1, "/16","")&amp;IF(Input!$Z308=1, "/14","")&amp;IF(Input!$AA308=1, "/11,5","")&amp;IF(Input!$AB308=1, "/10","")&amp;IF(Input!$AB308=1,"/7,5","")</f>
        <v>/21/18</v>
      </c>
      <c r="X307" s="291" t="str">
        <f t="shared" si="70"/>
        <v/>
      </c>
      <c r="Y307" s="4" t="str">
        <f t="shared" si="71"/>
        <v>21/18</v>
      </c>
      <c r="Z307" s="4" t="str">
        <f>IF(Input!$M308=1,"Special match","")&amp;IF(Input!$N308=1, "/Without","")&amp;IF(Input!$O308=1, "/SAE-00","")&amp;IF(Input!$P308=1, "/SAE-0","")&amp;IF(Input!$Q308=1, "/SAE-1","")&amp;IF(Input!$R308=1, "/SAE-2","")&amp;IF(Input!$S308=1, "/SAE-3","")&amp;IF(Input!$T308=1, "/SAE-4","")&amp;IF(Input!$U308=1, "/SAE-5","")</f>
        <v>/Without</v>
      </c>
      <c r="AA307" s="4" t="str">
        <f>IF(Input!$V308=1,"Special match","")&amp;IF(Input!$W308=1, "/21 ","")&amp;IF(Input!$X308=1, "/18 ","")&amp;IF(Input!$Y308=1, "/16 ","")&amp;IF(Input!$Z308=1, "/14 ","")&amp;IF(Input!$AA308=1, "/11,5 ","")&amp;IF(Input!$AB308=1, "/10 ","")&amp;IF(Input!$AB308=1, "/7,5","")</f>
        <v xml:space="preserve">/21 /18 </v>
      </c>
      <c r="AB307" s="4" t="str">
        <f>IF(Input!$AD308=1,"Rubber wheel coupling","")&amp;IF(Input!$AE308=1, "/Rubber block drive, with alu. ring","")&amp;IF(Input!$AF308=1, "/(High) flexible coupling","")</f>
        <v>/Rubber block drive, with alu. ring</v>
      </c>
      <c r="AC307" s="4" t="str">
        <f>IF(Input!$AG308=1,"Mechanical-joint clutch","")&amp;IF(Input!$AH308=1, "/ Mechanical","")&amp;IF(Input!$AI308=1, "/ Electrical","")&amp;IF(Input!$AJ308=1, "/ Pneumatical","")</f>
        <v>/ Mechanical/ Electrical</v>
      </c>
      <c r="AD307" s="291" t="str">
        <f t="shared" si="72"/>
        <v>Without</v>
      </c>
      <c r="AE307" s="4" t="str">
        <f t="shared" si="73"/>
        <v>21 /18  inch</v>
      </c>
      <c r="AF307" s="4" t="str">
        <f t="shared" si="74"/>
        <v>Rubber block drive, with alu. ring</v>
      </c>
      <c r="AG307" s="4" t="str">
        <f t="shared" si="75"/>
        <v xml:space="preserve"> Mechanical/ Electrical</v>
      </c>
      <c r="AH307" s="4" t="str">
        <f>IF(Input!AK308=1,"Available","Not available")</f>
        <v>Not available</v>
      </c>
      <c r="AI307" s="4" t="str">
        <f>IF(Input!AL308="","",Input!AL308)</f>
        <v/>
      </c>
    </row>
    <row r="308" spans="1:35" x14ac:dyDescent="0.25">
      <c r="A308" s="4" t="str">
        <f>VLOOKUP(Input!A309, Variabelen!$A$2:$B$7,2,FALSE)</f>
        <v>MEDIUM/HEAVY DUTY GEARBOX</v>
      </c>
      <c r="B308" s="284" t="str">
        <f>Input!B309</f>
        <v>HCT1400</v>
      </c>
      <c r="C308" s="4" t="str">
        <f>IF(Input!C309="","",Input!C309)</f>
        <v/>
      </c>
      <c r="D308" s="297">
        <f>Input!F309</f>
        <v>7.0309999999999997</v>
      </c>
      <c r="E308" s="298" t="str">
        <f>Input!G309</f>
        <v>1,40</v>
      </c>
      <c r="F308" s="4">
        <f>Input!D309</f>
        <v>600</v>
      </c>
      <c r="G308" s="298">
        <f>Input!E309</f>
        <v>1800</v>
      </c>
      <c r="H308" s="298" t="str">
        <f t="shared" si="66"/>
        <v>600-1800</v>
      </c>
      <c r="I308" s="298">
        <f t="shared" si="67"/>
        <v>1800</v>
      </c>
      <c r="J308" s="298">
        <f t="shared" si="68"/>
        <v>2520</v>
      </c>
      <c r="K308" s="298">
        <f t="shared" si="69"/>
        <v>2520</v>
      </c>
      <c r="L308" s="290">
        <f t="shared" si="80"/>
        <v>1260</v>
      </c>
      <c r="M308" s="290">
        <f t="shared" si="80"/>
        <v>1680</v>
      </c>
      <c r="N308" s="290">
        <f t="shared" si="80"/>
        <v>2100</v>
      </c>
      <c r="O308" s="290">
        <f t="shared" si="80"/>
        <v>2520</v>
      </c>
      <c r="P308" s="290" t="str">
        <f t="shared" si="80"/>
        <v/>
      </c>
      <c r="Q308" s="290" t="str">
        <f t="shared" si="80"/>
        <v/>
      </c>
      <c r="R308" s="298" t="str">
        <f>Input!I309</f>
        <v>1306x1380x1750</v>
      </c>
      <c r="S308" s="298" t="str">
        <f>Input!J309</f>
        <v>3700</v>
      </c>
      <c r="T308" s="298" t="str">
        <f>Input!K309</f>
        <v>550</v>
      </c>
      <c r="U308" s="298" t="str">
        <f>Input!L309</f>
        <v>220</v>
      </c>
      <c r="V308" s="4" t="str">
        <f>IF(Input!$M309=1,"Spec.","")&amp;IF(Input!$O309=1, "00","")&amp;IF(Input!$P309=1, "/0","")&amp;IF(Input!$Q309=1, "/1","")&amp;IF(Input!$R309=1, "/2","")&amp;IF(Input!$S309=1, "/3","")&amp;IF(Input!$T309=1, "/4","")&amp;IF(Input!$U309=1, "/5","")</f>
        <v/>
      </c>
      <c r="W308" s="4" t="str">
        <f>IF(Input!$V309=1,"Spec.","")&amp;IF(Input!$W309=1, "/21","")&amp;IF(Input!$X309=1, "/18","")&amp;IF(Input!$Y309=1, "/16","")&amp;IF(Input!$Z309=1, "/14","")&amp;IF(Input!$AA309=1, "/11,5","")&amp;IF(Input!$AB309=1, "/10","")&amp;IF(Input!$AB309=1,"/7,5","")</f>
        <v>/21/18</v>
      </c>
      <c r="X308" s="291" t="str">
        <f t="shared" si="70"/>
        <v/>
      </c>
      <c r="Y308" s="4" t="str">
        <f t="shared" si="71"/>
        <v>21/18</v>
      </c>
      <c r="Z308" s="4" t="str">
        <f>IF(Input!$M309=1,"Special match","")&amp;IF(Input!$N309=1, "/Without","")&amp;IF(Input!$O309=1, "/SAE-00","")&amp;IF(Input!$P309=1, "/SAE-0","")&amp;IF(Input!$Q309=1, "/SAE-1","")&amp;IF(Input!$R309=1, "/SAE-2","")&amp;IF(Input!$S309=1, "/SAE-3","")&amp;IF(Input!$T309=1, "/SAE-4","")&amp;IF(Input!$U309=1, "/SAE-5","")</f>
        <v>/Without</v>
      </c>
      <c r="AA308" s="4" t="str">
        <f>IF(Input!$V309=1,"Special match","")&amp;IF(Input!$W309=1, "/21 ","")&amp;IF(Input!$X309=1, "/18 ","")&amp;IF(Input!$Y309=1, "/16 ","")&amp;IF(Input!$Z309=1, "/14 ","")&amp;IF(Input!$AA309=1, "/11,5 ","")&amp;IF(Input!$AB309=1, "/10 ","")&amp;IF(Input!$AB309=1, "/7,5","")</f>
        <v xml:space="preserve">/21 /18 </v>
      </c>
      <c r="AB308" s="4" t="str">
        <f>IF(Input!$AD309=1,"Rubber wheel coupling","")&amp;IF(Input!$AE309=1, "/Rubber block drive, with alu. ring","")&amp;IF(Input!$AF309=1, "/(High) flexible coupling","")</f>
        <v>/Rubber block drive, with alu. ring</v>
      </c>
      <c r="AC308" s="4" t="str">
        <f>IF(Input!$AG309=1,"Mechanical-joint clutch","")&amp;IF(Input!$AH309=1, "/ Mechanical","")&amp;IF(Input!$AI309=1, "/ Electrical","")&amp;IF(Input!$AJ309=1, "/ Pneumatical","")</f>
        <v>/ Mechanical/ Electrical</v>
      </c>
      <c r="AD308" s="291" t="str">
        <f t="shared" si="72"/>
        <v>Without</v>
      </c>
      <c r="AE308" s="4" t="str">
        <f t="shared" si="73"/>
        <v>21 /18  inch</v>
      </c>
      <c r="AF308" s="4" t="str">
        <f t="shared" si="74"/>
        <v>Rubber block drive, with alu. ring</v>
      </c>
      <c r="AG308" s="4" t="str">
        <f t="shared" si="75"/>
        <v xml:space="preserve"> Mechanical/ Electrical</v>
      </c>
      <c r="AH308" s="4" t="str">
        <f>IF(Input!AK309=1,"Available","Not available")</f>
        <v>Not available</v>
      </c>
      <c r="AI308" s="4" t="str">
        <f>IF(Input!AL309="","",Input!AL309)</f>
        <v/>
      </c>
    </row>
    <row r="309" spans="1:35" x14ac:dyDescent="0.25">
      <c r="A309" s="4" t="str">
        <f>VLOOKUP(Input!A310, Variabelen!$A$2:$B$7,2,FALSE)</f>
        <v>MEDIUM/HEAVY DUTY GEARBOX</v>
      </c>
      <c r="B309" s="284" t="str">
        <f>Input!B310</f>
        <v>HCT1400</v>
      </c>
      <c r="C309" s="4" t="str">
        <f>IF(Input!C310="","",Input!C310)</f>
        <v/>
      </c>
      <c r="D309" s="297">
        <f>Input!F310</f>
        <v>7.4969999999999999</v>
      </c>
      <c r="E309" s="298" t="str">
        <f>Input!G310</f>
        <v>1,40</v>
      </c>
      <c r="F309" s="4">
        <f>Input!D310</f>
        <v>600</v>
      </c>
      <c r="G309" s="298">
        <f>Input!E310</f>
        <v>1800</v>
      </c>
      <c r="H309" s="298" t="str">
        <f t="shared" si="66"/>
        <v>600-1800</v>
      </c>
      <c r="I309" s="298">
        <f t="shared" si="67"/>
        <v>1800</v>
      </c>
      <c r="J309" s="298">
        <f t="shared" si="68"/>
        <v>2520</v>
      </c>
      <c r="K309" s="298">
        <f t="shared" si="69"/>
        <v>2520</v>
      </c>
      <c r="L309" s="290">
        <f t="shared" si="80"/>
        <v>1260</v>
      </c>
      <c r="M309" s="290">
        <f t="shared" si="80"/>
        <v>1680</v>
      </c>
      <c r="N309" s="290">
        <f t="shared" si="80"/>
        <v>2100</v>
      </c>
      <c r="O309" s="290">
        <f t="shared" si="80"/>
        <v>2520</v>
      </c>
      <c r="P309" s="290" t="str">
        <f t="shared" si="80"/>
        <v/>
      </c>
      <c r="Q309" s="290" t="str">
        <f t="shared" si="80"/>
        <v/>
      </c>
      <c r="R309" s="298" t="str">
        <f>Input!I310</f>
        <v>1306x1380x1750</v>
      </c>
      <c r="S309" s="298" t="str">
        <f>Input!J310</f>
        <v>3700</v>
      </c>
      <c r="T309" s="298" t="str">
        <f>Input!K310</f>
        <v>550</v>
      </c>
      <c r="U309" s="298" t="str">
        <f>Input!L310</f>
        <v>220</v>
      </c>
      <c r="V309" s="4" t="str">
        <f>IF(Input!$M310=1,"Spec.","")&amp;IF(Input!$O310=1, "00","")&amp;IF(Input!$P310=1, "/0","")&amp;IF(Input!$Q310=1, "/1","")&amp;IF(Input!$R310=1, "/2","")&amp;IF(Input!$S310=1, "/3","")&amp;IF(Input!$T310=1, "/4","")&amp;IF(Input!$U310=1, "/5","")</f>
        <v/>
      </c>
      <c r="W309" s="4" t="str">
        <f>IF(Input!$V310=1,"Spec.","")&amp;IF(Input!$W310=1, "/21","")&amp;IF(Input!$X310=1, "/18","")&amp;IF(Input!$Y310=1, "/16","")&amp;IF(Input!$Z310=1, "/14","")&amp;IF(Input!$AA310=1, "/11,5","")&amp;IF(Input!$AB310=1, "/10","")&amp;IF(Input!$AB310=1,"/7,5","")</f>
        <v>/21/18</v>
      </c>
      <c r="X309" s="291" t="str">
        <f t="shared" si="70"/>
        <v/>
      </c>
      <c r="Y309" s="4" t="str">
        <f t="shared" si="71"/>
        <v>21/18</v>
      </c>
      <c r="Z309" s="4" t="str">
        <f>IF(Input!$M310=1,"Special match","")&amp;IF(Input!$N310=1, "/Without","")&amp;IF(Input!$O310=1, "/SAE-00","")&amp;IF(Input!$P310=1, "/SAE-0","")&amp;IF(Input!$Q310=1, "/SAE-1","")&amp;IF(Input!$R310=1, "/SAE-2","")&amp;IF(Input!$S310=1, "/SAE-3","")&amp;IF(Input!$T310=1, "/SAE-4","")&amp;IF(Input!$U310=1, "/SAE-5","")</f>
        <v>/Without</v>
      </c>
      <c r="AA309" s="4" t="str">
        <f>IF(Input!$V310=1,"Special match","")&amp;IF(Input!$W310=1, "/21 ","")&amp;IF(Input!$X310=1, "/18 ","")&amp;IF(Input!$Y310=1, "/16 ","")&amp;IF(Input!$Z310=1, "/14 ","")&amp;IF(Input!$AA310=1, "/11,5 ","")&amp;IF(Input!$AB310=1, "/10 ","")&amp;IF(Input!$AB310=1, "/7,5","")</f>
        <v xml:space="preserve">/21 /18 </v>
      </c>
      <c r="AB309" s="4" t="str">
        <f>IF(Input!$AD310=1,"Rubber wheel coupling","")&amp;IF(Input!$AE310=1, "/Rubber block drive, with alu. ring","")&amp;IF(Input!$AF310=1, "/(High) flexible coupling","")</f>
        <v>/Rubber block drive, with alu. ring</v>
      </c>
      <c r="AC309" s="4" t="str">
        <f>IF(Input!$AG310=1,"Mechanical-joint clutch","")&amp;IF(Input!$AH310=1, "/ Mechanical","")&amp;IF(Input!$AI310=1, "/ Electrical","")&amp;IF(Input!$AJ310=1, "/ Pneumatical","")</f>
        <v>/ Mechanical/ Electrical</v>
      </c>
      <c r="AD309" s="291" t="str">
        <f t="shared" si="72"/>
        <v>Without</v>
      </c>
      <c r="AE309" s="4" t="str">
        <f t="shared" si="73"/>
        <v>21 /18  inch</v>
      </c>
      <c r="AF309" s="4" t="str">
        <f t="shared" si="74"/>
        <v>Rubber block drive, with alu. ring</v>
      </c>
      <c r="AG309" s="4" t="str">
        <f t="shared" si="75"/>
        <v xml:space="preserve"> Mechanical/ Electrical</v>
      </c>
      <c r="AH309" s="4" t="str">
        <f>IF(Input!AK310=1,"Available","Not available")</f>
        <v>Not available</v>
      </c>
      <c r="AI309" s="4" t="str">
        <f>IF(Input!AL310="","",Input!AL310)</f>
        <v/>
      </c>
    </row>
    <row r="310" spans="1:35" x14ac:dyDescent="0.25">
      <c r="A310" s="4" t="str">
        <f>VLOOKUP(Input!A311, Variabelen!$A$2:$B$7,2,FALSE)</f>
        <v>MEDIUM/HEAVY DUTY GEARBOX</v>
      </c>
      <c r="B310" s="284" t="str">
        <f>Input!B311</f>
        <v>HCT1400</v>
      </c>
      <c r="C310" s="4" t="str">
        <f>IF(Input!C311="","",Input!C311)</f>
        <v/>
      </c>
      <c r="D310" s="297">
        <f>Input!F311</f>
        <v>8.01</v>
      </c>
      <c r="E310" s="298" t="str">
        <f>Input!G311</f>
        <v>1,40</v>
      </c>
      <c r="F310" s="4">
        <f>Input!D311</f>
        <v>600</v>
      </c>
      <c r="G310" s="298">
        <f>Input!E311</f>
        <v>1800</v>
      </c>
      <c r="H310" s="298" t="str">
        <f t="shared" si="66"/>
        <v>600-1800</v>
      </c>
      <c r="I310" s="298">
        <f t="shared" si="67"/>
        <v>1800</v>
      </c>
      <c r="J310" s="298">
        <f t="shared" si="68"/>
        <v>2520</v>
      </c>
      <c r="K310" s="298">
        <f t="shared" si="69"/>
        <v>2520</v>
      </c>
      <c r="L310" s="290">
        <f t="shared" si="80"/>
        <v>1260</v>
      </c>
      <c r="M310" s="290">
        <f t="shared" si="80"/>
        <v>1680</v>
      </c>
      <c r="N310" s="290">
        <f t="shared" si="80"/>
        <v>2100</v>
      </c>
      <c r="O310" s="290">
        <f t="shared" si="80"/>
        <v>2520</v>
      </c>
      <c r="P310" s="290" t="str">
        <f t="shared" si="80"/>
        <v/>
      </c>
      <c r="Q310" s="290" t="str">
        <f t="shared" si="80"/>
        <v/>
      </c>
      <c r="R310" s="298" t="str">
        <f>Input!I311</f>
        <v>1306x1380x1750</v>
      </c>
      <c r="S310" s="298" t="str">
        <f>Input!J311</f>
        <v>3700</v>
      </c>
      <c r="T310" s="298" t="str">
        <f>Input!K311</f>
        <v>550</v>
      </c>
      <c r="U310" s="298" t="str">
        <f>Input!L311</f>
        <v>220</v>
      </c>
      <c r="V310" s="4" t="str">
        <f>IF(Input!$M311=1,"Spec.","")&amp;IF(Input!$O311=1, "00","")&amp;IF(Input!$P311=1, "/0","")&amp;IF(Input!$Q311=1, "/1","")&amp;IF(Input!$R311=1, "/2","")&amp;IF(Input!$S311=1, "/3","")&amp;IF(Input!$T311=1, "/4","")&amp;IF(Input!$U311=1, "/5","")</f>
        <v/>
      </c>
      <c r="W310" s="4" t="str">
        <f>IF(Input!$V311=1,"Spec.","")&amp;IF(Input!$W311=1, "/21","")&amp;IF(Input!$X311=1, "/18","")&amp;IF(Input!$Y311=1, "/16","")&amp;IF(Input!$Z311=1, "/14","")&amp;IF(Input!$AA311=1, "/11,5","")&amp;IF(Input!$AB311=1, "/10","")&amp;IF(Input!$AB311=1,"/7,5","")</f>
        <v>/21/18</v>
      </c>
      <c r="X310" s="291" t="str">
        <f t="shared" si="70"/>
        <v/>
      </c>
      <c r="Y310" s="4" t="str">
        <f t="shared" si="71"/>
        <v>21/18</v>
      </c>
      <c r="Z310" s="4" t="str">
        <f>IF(Input!$M311=1,"Special match","")&amp;IF(Input!$N311=1, "/Without","")&amp;IF(Input!$O311=1, "/SAE-00","")&amp;IF(Input!$P311=1, "/SAE-0","")&amp;IF(Input!$Q311=1, "/SAE-1","")&amp;IF(Input!$R311=1, "/SAE-2","")&amp;IF(Input!$S311=1, "/SAE-3","")&amp;IF(Input!$T311=1, "/SAE-4","")&amp;IF(Input!$U311=1, "/SAE-5","")</f>
        <v>/Without</v>
      </c>
      <c r="AA310" s="4" t="str">
        <f>IF(Input!$V311=1,"Special match","")&amp;IF(Input!$W311=1, "/21 ","")&amp;IF(Input!$X311=1, "/18 ","")&amp;IF(Input!$Y311=1, "/16 ","")&amp;IF(Input!$Z311=1, "/14 ","")&amp;IF(Input!$AA311=1, "/11,5 ","")&amp;IF(Input!$AB311=1, "/10 ","")&amp;IF(Input!$AB311=1, "/7,5","")</f>
        <v xml:space="preserve">/21 /18 </v>
      </c>
      <c r="AB310" s="4" t="str">
        <f>IF(Input!$AD311=1,"Rubber wheel coupling","")&amp;IF(Input!$AE311=1, "/Rubber block drive, with alu. ring","")&amp;IF(Input!$AF311=1, "/(High) flexible coupling","")</f>
        <v>/Rubber block drive, with alu. ring</v>
      </c>
      <c r="AC310" s="4" t="str">
        <f>IF(Input!$AG311=1,"Mechanical-joint clutch","")&amp;IF(Input!$AH311=1, "/ Mechanical","")&amp;IF(Input!$AI311=1, "/ Electrical","")&amp;IF(Input!$AJ311=1, "/ Pneumatical","")</f>
        <v>/ Mechanical/ Electrical</v>
      </c>
      <c r="AD310" s="291" t="str">
        <f t="shared" si="72"/>
        <v>Without</v>
      </c>
      <c r="AE310" s="4" t="str">
        <f t="shared" si="73"/>
        <v>21 /18  inch</v>
      </c>
      <c r="AF310" s="4" t="str">
        <f t="shared" si="74"/>
        <v>Rubber block drive, with alu. ring</v>
      </c>
      <c r="AG310" s="4" t="str">
        <f t="shared" si="75"/>
        <v xml:space="preserve"> Mechanical/ Electrical</v>
      </c>
      <c r="AH310" s="4" t="str">
        <f>IF(Input!AK311=1,"Available","Not available")</f>
        <v>Not available</v>
      </c>
      <c r="AI310" s="4" t="str">
        <f>IF(Input!AL311="","",Input!AL311)</f>
        <v/>
      </c>
    </row>
    <row r="311" spans="1:35" x14ac:dyDescent="0.25">
      <c r="A311" s="4" t="str">
        <f>VLOOKUP(Input!A312, Variabelen!$A$2:$B$7,2,FALSE)</f>
        <v>MEDIUM/HEAVY DUTY GEARBOX</v>
      </c>
      <c r="B311" s="284" t="str">
        <f>Input!B312</f>
        <v>HCT1400</v>
      </c>
      <c r="C311" s="4" t="str">
        <f>IF(Input!C312="","",Input!C312)</f>
        <v/>
      </c>
      <c r="D311" s="297">
        <f>Input!F312</f>
        <v>8.4649999999999999</v>
      </c>
      <c r="E311" s="298" t="str">
        <f>Input!G312</f>
        <v>1,36</v>
      </c>
      <c r="F311" s="4">
        <f>Input!D312</f>
        <v>600</v>
      </c>
      <c r="G311" s="298">
        <f>Input!E312</f>
        <v>1800</v>
      </c>
      <c r="H311" s="298" t="str">
        <f t="shared" si="66"/>
        <v>600-1800</v>
      </c>
      <c r="I311" s="298">
        <f t="shared" si="67"/>
        <v>1800</v>
      </c>
      <c r="J311" s="298">
        <f t="shared" si="68"/>
        <v>2448</v>
      </c>
      <c r="K311" s="298">
        <f t="shared" si="69"/>
        <v>2448</v>
      </c>
      <c r="L311" s="290">
        <f t="shared" si="80"/>
        <v>1224</v>
      </c>
      <c r="M311" s="290">
        <f t="shared" si="80"/>
        <v>1632.0000000000002</v>
      </c>
      <c r="N311" s="290">
        <f t="shared" si="80"/>
        <v>2040.0000000000002</v>
      </c>
      <c r="O311" s="290">
        <f t="shared" si="80"/>
        <v>2448</v>
      </c>
      <c r="P311" s="290" t="str">
        <f t="shared" si="80"/>
        <v/>
      </c>
      <c r="Q311" s="290" t="str">
        <f t="shared" si="80"/>
        <v/>
      </c>
      <c r="R311" s="298" t="str">
        <f>Input!I312</f>
        <v>1306x1380x1750</v>
      </c>
      <c r="S311" s="298" t="str">
        <f>Input!J312</f>
        <v>3700</v>
      </c>
      <c r="T311" s="298" t="str">
        <f>Input!K312</f>
        <v>550</v>
      </c>
      <c r="U311" s="298" t="str">
        <f>Input!L312</f>
        <v>220</v>
      </c>
      <c r="V311" s="4" t="str">
        <f>IF(Input!$M312=1,"Spec.","")&amp;IF(Input!$O312=1, "00","")&amp;IF(Input!$P312=1, "/0","")&amp;IF(Input!$Q312=1, "/1","")&amp;IF(Input!$R312=1, "/2","")&amp;IF(Input!$S312=1, "/3","")&amp;IF(Input!$T312=1, "/4","")&amp;IF(Input!$U312=1, "/5","")</f>
        <v/>
      </c>
      <c r="W311" s="4" t="str">
        <f>IF(Input!$V312=1,"Spec.","")&amp;IF(Input!$W312=1, "/21","")&amp;IF(Input!$X312=1, "/18","")&amp;IF(Input!$Y312=1, "/16","")&amp;IF(Input!$Z312=1, "/14","")&amp;IF(Input!$AA312=1, "/11,5","")&amp;IF(Input!$AB312=1, "/10","")&amp;IF(Input!$AB312=1,"/7,5","")</f>
        <v>/21/18</v>
      </c>
      <c r="X311" s="291" t="str">
        <f t="shared" si="70"/>
        <v/>
      </c>
      <c r="Y311" s="4" t="str">
        <f t="shared" si="71"/>
        <v>21/18</v>
      </c>
      <c r="Z311" s="4" t="str">
        <f>IF(Input!$M312=1,"Special match","")&amp;IF(Input!$N312=1, "/Without","")&amp;IF(Input!$O312=1, "/SAE-00","")&amp;IF(Input!$P312=1, "/SAE-0","")&amp;IF(Input!$Q312=1, "/SAE-1","")&amp;IF(Input!$R312=1, "/SAE-2","")&amp;IF(Input!$S312=1, "/SAE-3","")&amp;IF(Input!$T312=1, "/SAE-4","")&amp;IF(Input!$U312=1, "/SAE-5","")</f>
        <v>/Without</v>
      </c>
      <c r="AA311" s="4" t="str">
        <f>IF(Input!$V312=1,"Special match","")&amp;IF(Input!$W312=1, "/21 ","")&amp;IF(Input!$X312=1, "/18 ","")&amp;IF(Input!$Y312=1, "/16 ","")&amp;IF(Input!$Z312=1, "/14 ","")&amp;IF(Input!$AA312=1, "/11,5 ","")&amp;IF(Input!$AB312=1, "/10 ","")&amp;IF(Input!$AB312=1, "/7,5","")</f>
        <v xml:space="preserve">/21 /18 </v>
      </c>
      <c r="AB311" s="4" t="str">
        <f>IF(Input!$AD312=1,"Rubber wheel coupling","")&amp;IF(Input!$AE312=1, "/Rubber block drive, with alu. ring","")&amp;IF(Input!$AF312=1, "/(High) flexible coupling","")</f>
        <v>/Rubber block drive, with alu. ring</v>
      </c>
      <c r="AC311" s="4" t="str">
        <f>IF(Input!$AG312=1,"Mechanical-joint clutch","")&amp;IF(Input!$AH312=1, "/ Mechanical","")&amp;IF(Input!$AI312=1, "/ Electrical","")&amp;IF(Input!$AJ312=1, "/ Pneumatical","")</f>
        <v>/ Mechanical/ Electrical</v>
      </c>
      <c r="AD311" s="291" t="str">
        <f t="shared" si="72"/>
        <v>Without</v>
      </c>
      <c r="AE311" s="4" t="str">
        <f t="shared" si="73"/>
        <v>21 /18  inch</v>
      </c>
      <c r="AF311" s="4" t="str">
        <f t="shared" si="74"/>
        <v>Rubber block drive, with alu. ring</v>
      </c>
      <c r="AG311" s="4" t="str">
        <f t="shared" si="75"/>
        <v xml:space="preserve"> Mechanical/ Electrical</v>
      </c>
      <c r="AH311" s="4" t="str">
        <f>IF(Input!AK312=1,"Available","Not available")</f>
        <v>Not available</v>
      </c>
      <c r="AI311" s="4" t="str">
        <f>IF(Input!AL312="","",Input!AL312)</f>
        <v/>
      </c>
    </row>
    <row r="312" spans="1:35" x14ac:dyDescent="0.25">
      <c r="A312" s="4" t="str">
        <f>VLOOKUP(Input!A313, Variabelen!$A$2:$B$7,2,FALSE)</f>
        <v>MEDIUM/HEAVY DUTY GEARBOX</v>
      </c>
      <c r="B312" s="284" t="str">
        <f>Input!B313</f>
        <v>HCT1400</v>
      </c>
      <c r="C312" s="4" t="str">
        <f>IF(Input!C313="","",Input!C313)</f>
        <v/>
      </c>
      <c r="D312" s="297">
        <f>Input!F313</f>
        <v>8.593</v>
      </c>
      <c r="E312" s="298" t="str">
        <f>Input!G313</f>
        <v>1,31</v>
      </c>
      <c r="F312" s="4">
        <f>Input!D313</f>
        <v>600</v>
      </c>
      <c r="G312" s="298">
        <f>Input!E313</f>
        <v>1800</v>
      </c>
      <c r="H312" s="298" t="str">
        <f t="shared" si="66"/>
        <v>600-1800</v>
      </c>
      <c r="I312" s="298">
        <f t="shared" si="67"/>
        <v>1800</v>
      </c>
      <c r="J312" s="298">
        <f t="shared" si="68"/>
        <v>2358</v>
      </c>
      <c r="K312" s="298">
        <f t="shared" si="69"/>
        <v>2358</v>
      </c>
      <c r="L312" s="290">
        <f t="shared" ref="L312:Q321" si="81">IF(AND(L$1&gt;=$F312,L$1&lt;=$G312),L$1*$E312,"")</f>
        <v>1179</v>
      </c>
      <c r="M312" s="290">
        <f t="shared" si="81"/>
        <v>1572</v>
      </c>
      <c r="N312" s="290">
        <f t="shared" si="81"/>
        <v>1965</v>
      </c>
      <c r="O312" s="290">
        <f t="shared" si="81"/>
        <v>2358</v>
      </c>
      <c r="P312" s="290" t="str">
        <f t="shared" si="81"/>
        <v/>
      </c>
      <c r="Q312" s="290" t="str">
        <f t="shared" si="81"/>
        <v/>
      </c>
      <c r="R312" s="298" t="str">
        <f>Input!I313</f>
        <v>1306x1380x1750</v>
      </c>
      <c r="S312" s="298" t="str">
        <f>Input!J313</f>
        <v>3700</v>
      </c>
      <c r="T312" s="298" t="str">
        <f>Input!K313</f>
        <v>550</v>
      </c>
      <c r="U312" s="298" t="str">
        <f>Input!L313</f>
        <v>220</v>
      </c>
      <c r="V312" s="4" t="str">
        <f>IF(Input!$M313=1,"Spec.","")&amp;IF(Input!$O313=1, "00","")&amp;IF(Input!$P313=1, "/0","")&amp;IF(Input!$Q313=1, "/1","")&amp;IF(Input!$R313=1, "/2","")&amp;IF(Input!$S313=1, "/3","")&amp;IF(Input!$T313=1, "/4","")&amp;IF(Input!$U313=1, "/5","")</f>
        <v/>
      </c>
      <c r="W312" s="4" t="str">
        <f>IF(Input!$V313=1,"Spec.","")&amp;IF(Input!$W313=1, "/21","")&amp;IF(Input!$X313=1, "/18","")&amp;IF(Input!$Y313=1, "/16","")&amp;IF(Input!$Z313=1, "/14","")&amp;IF(Input!$AA313=1, "/11,5","")&amp;IF(Input!$AB313=1, "/10","")&amp;IF(Input!$AB313=1,"/7,5","")</f>
        <v>/21/18</v>
      </c>
      <c r="X312" s="291" t="str">
        <f t="shared" si="70"/>
        <v/>
      </c>
      <c r="Y312" s="4" t="str">
        <f t="shared" si="71"/>
        <v>21/18</v>
      </c>
      <c r="Z312" s="4" t="str">
        <f>IF(Input!$M313=1,"Special match","")&amp;IF(Input!$N313=1, "/Without","")&amp;IF(Input!$O313=1, "/SAE-00","")&amp;IF(Input!$P313=1, "/SAE-0","")&amp;IF(Input!$Q313=1, "/SAE-1","")&amp;IF(Input!$R313=1, "/SAE-2","")&amp;IF(Input!$S313=1, "/SAE-3","")&amp;IF(Input!$T313=1, "/SAE-4","")&amp;IF(Input!$U313=1, "/SAE-5","")</f>
        <v>/Without</v>
      </c>
      <c r="AA312" s="4" t="str">
        <f>IF(Input!$V313=1,"Special match","")&amp;IF(Input!$W313=1, "/21 ","")&amp;IF(Input!$X313=1, "/18 ","")&amp;IF(Input!$Y313=1, "/16 ","")&amp;IF(Input!$Z313=1, "/14 ","")&amp;IF(Input!$AA313=1, "/11,5 ","")&amp;IF(Input!$AB313=1, "/10 ","")&amp;IF(Input!$AB313=1, "/7,5","")</f>
        <v xml:space="preserve">/21 /18 </v>
      </c>
      <c r="AB312" s="4" t="str">
        <f>IF(Input!$AD313=1,"Rubber wheel coupling","")&amp;IF(Input!$AE313=1, "/Rubber block drive, with alu. ring","")&amp;IF(Input!$AF313=1, "/(High) flexible coupling","")</f>
        <v>/Rubber block drive, with alu. ring</v>
      </c>
      <c r="AC312" s="4" t="str">
        <f>IF(Input!$AG313=1,"Mechanical-joint clutch","")&amp;IF(Input!$AH313=1, "/ Mechanical","")&amp;IF(Input!$AI313=1, "/ Electrical","")&amp;IF(Input!$AJ313=1, "/ Pneumatical","")</f>
        <v>/ Mechanical/ Electrical</v>
      </c>
      <c r="AD312" s="291" t="str">
        <f t="shared" si="72"/>
        <v>Without</v>
      </c>
      <c r="AE312" s="4" t="str">
        <f t="shared" si="73"/>
        <v>21 /18  inch</v>
      </c>
      <c r="AF312" s="4" t="str">
        <f t="shared" si="74"/>
        <v>Rubber block drive, with alu. ring</v>
      </c>
      <c r="AG312" s="4" t="str">
        <f t="shared" si="75"/>
        <v xml:space="preserve"> Mechanical/ Electrical</v>
      </c>
      <c r="AH312" s="4" t="str">
        <f>IF(Input!AK313=1,"Available","Not available")</f>
        <v>Not available</v>
      </c>
      <c r="AI312" s="4" t="str">
        <f>IF(Input!AL313="","",Input!AL313)</f>
        <v/>
      </c>
    </row>
    <row r="313" spans="1:35" x14ac:dyDescent="0.25">
      <c r="A313" s="4" t="str">
        <f>VLOOKUP(Input!A314, Variabelen!$A$2:$B$7,2,FALSE)</f>
        <v>MEDIUM/HEAVY DUTY GEARBOX</v>
      </c>
      <c r="B313" s="284" t="str">
        <f>Input!B314</f>
        <v>HCT1400</v>
      </c>
      <c r="C313" s="4" t="str">
        <f>IF(Input!C314="","",Input!C314)</f>
        <v/>
      </c>
      <c r="D313" s="297">
        <f>Input!F314</f>
        <v>8.8940000000000001</v>
      </c>
      <c r="E313" s="298" t="str">
        <f>Input!G314</f>
        <v>1,26</v>
      </c>
      <c r="F313" s="4">
        <f>Input!D314</f>
        <v>600</v>
      </c>
      <c r="G313" s="298">
        <f>Input!E314</f>
        <v>1800</v>
      </c>
      <c r="H313" s="298" t="str">
        <f t="shared" si="66"/>
        <v>600-1800</v>
      </c>
      <c r="I313" s="298">
        <f t="shared" si="67"/>
        <v>1800</v>
      </c>
      <c r="J313" s="298">
        <f t="shared" si="68"/>
        <v>2268</v>
      </c>
      <c r="K313" s="298">
        <f t="shared" si="69"/>
        <v>2268</v>
      </c>
      <c r="L313" s="290">
        <f t="shared" si="81"/>
        <v>1134</v>
      </c>
      <c r="M313" s="290">
        <f t="shared" si="81"/>
        <v>1512</v>
      </c>
      <c r="N313" s="290">
        <f t="shared" si="81"/>
        <v>1890</v>
      </c>
      <c r="O313" s="290">
        <f t="shared" si="81"/>
        <v>2268</v>
      </c>
      <c r="P313" s="290" t="str">
        <f t="shared" si="81"/>
        <v/>
      </c>
      <c r="Q313" s="290" t="str">
        <f t="shared" si="81"/>
        <v/>
      </c>
      <c r="R313" s="298" t="str">
        <f>Input!I314</f>
        <v>1306x1380x1750</v>
      </c>
      <c r="S313" s="298" t="str">
        <f>Input!J314</f>
        <v>3700</v>
      </c>
      <c r="T313" s="298" t="str">
        <f>Input!K314</f>
        <v>550</v>
      </c>
      <c r="U313" s="298" t="str">
        <f>Input!L314</f>
        <v>220</v>
      </c>
      <c r="V313" s="4" t="str">
        <f>IF(Input!$M314=1,"Spec.","")&amp;IF(Input!$O314=1, "00","")&amp;IF(Input!$P314=1, "/0","")&amp;IF(Input!$Q314=1, "/1","")&amp;IF(Input!$R314=1, "/2","")&amp;IF(Input!$S314=1, "/3","")&amp;IF(Input!$T314=1, "/4","")&amp;IF(Input!$U314=1, "/5","")</f>
        <v/>
      </c>
      <c r="W313" s="4" t="str">
        <f>IF(Input!$V314=1,"Spec.","")&amp;IF(Input!$W314=1, "/21","")&amp;IF(Input!$X314=1, "/18","")&amp;IF(Input!$Y314=1, "/16","")&amp;IF(Input!$Z314=1, "/14","")&amp;IF(Input!$AA314=1, "/11,5","")&amp;IF(Input!$AB314=1, "/10","")&amp;IF(Input!$AB314=1,"/7,5","")</f>
        <v>/21/18</v>
      </c>
      <c r="X313" s="291" t="str">
        <f t="shared" si="70"/>
        <v/>
      </c>
      <c r="Y313" s="4" t="str">
        <f t="shared" si="71"/>
        <v>21/18</v>
      </c>
      <c r="Z313" s="4" t="str">
        <f>IF(Input!$M314=1,"Special match","")&amp;IF(Input!$N314=1, "/Without","")&amp;IF(Input!$O314=1, "/SAE-00","")&amp;IF(Input!$P314=1, "/SAE-0","")&amp;IF(Input!$Q314=1, "/SAE-1","")&amp;IF(Input!$R314=1, "/SAE-2","")&amp;IF(Input!$S314=1, "/SAE-3","")&amp;IF(Input!$T314=1, "/SAE-4","")&amp;IF(Input!$U314=1, "/SAE-5","")</f>
        <v>/Without</v>
      </c>
      <c r="AA313" s="4" t="str">
        <f>IF(Input!$V314=1,"Special match","")&amp;IF(Input!$W314=1, "/21 ","")&amp;IF(Input!$X314=1, "/18 ","")&amp;IF(Input!$Y314=1, "/16 ","")&amp;IF(Input!$Z314=1, "/14 ","")&amp;IF(Input!$AA314=1, "/11,5 ","")&amp;IF(Input!$AB314=1, "/10 ","")&amp;IF(Input!$AB314=1, "/7,5","")</f>
        <v xml:space="preserve">/21 /18 </v>
      </c>
      <c r="AB313" s="4" t="str">
        <f>IF(Input!$AD314=1,"Rubber wheel coupling","")&amp;IF(Input!$AE314=1, "/Rubber block drive, with alu. ring","")&amp;IF(Input!$AF314=1, "/(High) flexible coupling","")</f>
        <v>/Rubber block drive, with alu. ring</v>
      </c>
      <c r="AC313" s="4" t="str">
        <f>IF(Input!$AG314=1,"Mechanical-joint clutch","")&amp;IF(Input!$AH314=1, "/ Mechanical","")&amp;IF(Input!$AI314=1, "/ Electrical","")&amp;IF(Input!$AJ314=1, "/ Pneumatical","")</f>
        <v>/ Mechanical/ Electrical</v>
      </c>
      <c r="AD313" s="291" t="str">
        <f t="shared" si="72"/>
        <v>Without</v>
      </c>
      <c r="AE313" s="4" t="str">
        <f t="shared" si="73"/>
        <v>21 /18  inch</v>
      </c>
      <c r="AF313" s="4" t="str">
        <f t="shared" si="74"/>
        <v>Rubber block drive, with alu. ring</v>
      </c>
      <c r="AG313" s="4" t="str">
        <f t="shared" si="75"/>
        <v xml:space="preserve"> Mechanical/ Electrical</v>
      </c>
      <c r="AH313" s="4" t="str">
        <f>IF(Input!AK314=1,"Available","Not available")</f>
        <v>Not available</v>
      </c>
      <c r="AI313" s="4" t="str">
        <f>IF(Input!AL314="","",Input!AL314)</f>
        <v/>
      </c>
    </row>
    <row r="314" spans="1:35" x14ac:dyDescent="0.25">
      <c r="A314" s="4" t="str">
        <f>VLOOKUP(Input!A315, Variabelen!$A$2:$B$7,2,FALSE)</f>
        <v>MEDIUM/HEAVY DUTY GEARBOX</v>
      </c>
      <c r="B314" s="284" t="str">
        <f>Input!B315</f>
        <v>HCT1400</v>
      </c>
      <c r="C314" s="4" t="str">
        <f>IF(Input!C315="","",Input!C315)</f>
        <v/>
      </c>
      <c r="D314" s="297">
        <f>Input!F315</f>
        <v>9.1180000000000003</v>
      </c>
      <c r="E314" s="298" t="str">
        <f>Input!G315</f>
        <v>1,22</v>
      </c>
      <c r="F314" s="4">
        <f>Input!D315</f>
        <v>600</v>
      </c>
      <c r="G314" s="298">
        <f>Input!E315</f>
        <v>1800</v>
      </c>
      <c r="H314" s="298" t="str">
        <f t="shared" si="66"/>
        <v>600-1800</v>
      </c>
      <c r="I314" s="298">
        <f t="shared" si="67"/>
        <v>1800</v>
      </c>
      <c r="J314" s="298">
        <f t="shared" si="68"/>
        <v>2196</v>
      </c>
      <c r="K314" s="298">
        <f t="shared" si="69"/>
        <v>2196</v>
      </c>
      <c r="L314" s="290">
        <f t="shared" si="81"/>
        <v>1098</v>
      </c>
      <c r="M314" s="290">
        <f t="shared" si="81"/>
        <v>1464</v>
      </c>
      <c r="N314" s="290">
        <f t="shared" si="81"/>
        <v>1830</v>
      </c>
      <c r="O314" s="290">
        <f t="shared" si="81"/>
        <v>2196</v>
      </c>
      <c r="P314" s="290" t="str">
        <f t="shared" si="81"/>
        <v/>
      </c>
      <c r="Q314" s="290" t="str">
        <f t="shared" si="81"/>
        <v/>
      </c>
      <c r="R314" s="298" t="str">
        <f>Input!I315</f>
        <v>1306x1380x1750</v>
      </c>
      <c r="S314" s="298" t="str">
        <f>Input!J315</f>
        <v>3700</v>
      </c>
      <c r="T314" s="298" t="str">
        <f>Input!K315</f>
        <v>550</v>
      </c>
      <c r="U314" s="298" t="str">
        <f>Input!L315</f>
        <v>220</v>
      </c>
      <c r="V314" s="4" t="str">
        <f>IF(Input!$M315=1,"Spec.","")&amp;IF(Input!$O315=1, "00","")&amp;IF(Input!$P315=1, "/0","")&amp;IF(Input!$Q315=1, "/1","")&amp;IF(Input!$R315=1, "/2","")&amp;IF(Input!$S315=1, "/3","")&amp;IF(Input!$T315=1, "/4","")&amp;IF(Input!$U315=1, "/5","")</f>
        <v/>
      </c>
      <c r="W314" s="4" t="str">
        <f>IF(Input!$V315=1,"Spec.","")&amp;IF(Input!$W315=1, "/21","")&amp;IF(Input!$X315=1, "/18","")&amp;IF(Input!$Y315=1, "/16","")&amp;IF(Input!$Z315=1, "/14","")&amp;IF(Input!$AA315=1, "/11,5","")&amp;IF(Input!$AB315=1, "/10","")&amp;IF(Input!$AB315=1,"/7,5","")</f>
        <v>/21/18</v>
      </c>
      <c r="X314" s="291" t="str">
        <f t="shared" si="70"/>
        <v/>
      </c>
      <c r="Y314" s="4" t="str">
        <f t="shared" si="71"/>
        <v>21/18</v>
      </c>
      <c r="Z314" s="4" t="str">
        <f>IF(Input!$M315=1,"Special match","")&amp;IF(Input!$N315=1, "/Without","")&amp;IF(Input!$O315=1, "/SAE-00","")&amp;IF(Input!$P315=1, "/SAE-0","")&amp;IF(Input!$Q315=1, "/SAE-1","")&amp;IF(Input!$R315=1, "/SAE-2","")&amp;IF(Input!$S315=1, "/SAE-3","")&amp;IF(Input!$T315=1, "/SAE-4","")&amp;IF(Input!$U315=1, "/SAE-5","")</f>
        <v>/Without</v>
      </c>
      <c r="AA314" s="4" t="str">
        <f>IF(Input!$V315=1,"Special match","")&amp;IF(Input!$W315=1, "/21 ","")&amp;IF(Input!$X315=1, "/18 ","")&amp;IF(Input!$Y315=1, "/16 ","")&amp;IF(Input!$Z315=1, "/14 ","")&amp;IF(Input!$AA315=1, "/11,5 ","")&amp;IF(Input!$AB315=1, "/10 ","")&amp;IF(Input!$AB315=1, "/7,5","")</f>
        <v xml:space="preserve">/21 /18 </v>
      </c>
      <c r="AB314" s="4" t="str">
        <f>IF(Input!$AD315=1,"Rubber wheel coupling","")&amp;IF(Input!$AE315=1, "/Rubber block drive, with alu. ring","")&amp;IF(Input!$AF315=1, "/(High) flexible coupling","")</f>
        <v>/Rubber block drive, with alu. ring</v>
      </c>
      <c r="AC314" s="4" t="str">
        <f>IF(Input!$AG315=1,"Mechanical-joint clutch","")&amp;IF(Input!$AH315=1, "/ Mechanical","")&amp;IF(Input!$AI315=1, "/ Electrical","")&amp;IF(Input!$AJ315=1, "/ Pneumatical","")</f>
        <v>/ Mechanical/ Electrical</v>
      </c>
      <c r="AD314" s="291" t="str">
        <f t="shared" si="72"/>
        <v>Without</v>
      </c>
      <c r="AE314" s="4" t="str">
        <f t="shared" si="73"/>
        <v>21 /18  inch</v>
      </c>
      <c r="AF314" s="4" t="str">
        <f t="shared" si="74"/>
        <v>Rubber block drive, with alu. ring</v>
      </c>
      <c r="AG314" s="4" t="str">
        <f t="shared" si="75"/>
        <v xml:space="preserve"> Mechanical/ Electrical</v>
      </c>
      <c r="AH314" s="4" t="str">
        <f>IF(Input!AK315=1,"Available","Not available")</f>
        <v>Not available</v>
      </c>
      <c r="AI314" s="4" t="str">
        <f>IF(Input!AL315="","",Input!AL315)</f>
        <v/>
      </c>
    </row>
    <row r="315" spans="1:35" x14ac:dyDescent="0.25">
      <c r="A315" s="4" t="str">
        <f>VLOOKUP(Input!A316, Variabelen!$A$2:$B$7,2,FALSE)</f>
        <v>MEDIUM/HEAVY DUTY GEARBOX</v>
      </c>
      <c r="B315" s="284" t="str">
        <f>Input!B316</f>
        <v>HCT1400</v>
      </c>
      <c r="C315" s="4" t="str">
        <f>IF(Input!C316="","",Input!C316)</f>
        <v/>
      </c>
      <c r="D315" s="297">
        <f>Input!F316</f>
        <v>9.5519999999999996</v>
      </c>
      <c r="E315" s="298" t="str">
        <f>Input!G316</f>
        <v>1,16</v>
      </c>
      <c r="F315" s="4">
        <f>Input!D316</f>
        <v>600</v>
      </c>
      <c r="G315" s="298">
        <f>Input!E316</f>
        <v>1800</v>
      </c>
      <c r="H315" s="298" t="str">
        <f t="shared" si="66"/>
        <v>600-1800</v>
      </c>
      <c r="I315" s="298">
        <f t="shared" si="67"/>
        <v>1800</v>
      </c>
      <c r="J315" s="298">
        <f t="shared" si="68"/>
        <v>2088</v>
      </c>
      <c r="K315" s="298">
        <f t="shared" si="69"/>
        <v>2088</v>
      </c>
      <c r="L315" s="290">
        <f t="shared" si="81"/>
        <v>1044</v>
      </c>
      <c r="M315" s="290">
        <f t="shared" si="81"/>
        <v>1392</v>
      </c>
      <c r="N315" s="290">
        <f t="shared" si="81"/>
        <v>1739.9999999999998</v>
      </c>
      <c r="O315" s="290">
        <f t="shared" si="81"/>
        <v>2088</v>
      </c>
      <c r="P315" s="290" t="str">
        <f t="shared" si="81"/>
        <v/>
      </c>
      <c r="Q315" s="290" t="str">
        <f t="shared" si="81"/>
        <v/>
      </c>
      <c r="R315" s="298" t="str">
        <f>Input!I316</f>
        <v>1306x1380x1750</v>
      </c>
      <c r="S315" s="298" t="str">
        <f>Input!J316</f>
        <v>3700</v>
      </c>
      <c r="T315" s="298" t="str">
        <f>Input!K316</f>
        <v>550</v>
      </c>
      <c r="U315" s="298" t="str">
        <f>Input!L316</f>
        <v>220</v>
      </c>
      <c r="V315" s="4" t="str">
        <f>IF(Input!$M316=1,"Spec.","")&amp;IF(Input!$O316=1, "00","")&amp;IF(Input!$P316=1, "/0","")&amp;IF(Input!$Q316=1, "/1","")&amp;IF(Input!$R316=1, "/2","")&amp;IF(Input!$S316=1, "/3","")&amp;IF(Input!$T316=1, "/4","")&amp;IF(Input!$U316=1, "/5","")</f>
        <v/>
      </c>
      <c r="W315" s="4" t="str">
        <f>IF(Input!$V316=1,"Spec.","")&amp;IF(Input!$W316=1, "/21","")&amp;IF(Input!$X316=1, "/18","")&amp;IF(Input!$Y316=1, "/16","")&amp;IF(Input!$Z316=1, "/14","")&amp;IF(Input!$AA316=1, "/11,5","")&amp;IF(Input!$AB316=1, "/10","")&amp;IF(Input!$AB316=1,"/7,5","")</f>
        <v>/21/18</v>
      </c>
      <c r="X315" s="291" t="str">
        <f t="shared" si="70"/>
        <v/>
      </c>
      <c r="Y315" s="4" t="str">
        <f t="shared" si="71"/>
        <v>21/18</v>
      </c>
      <c r="Z315" s="4" t="str">
        <f>IF(Input!$M316=1,"Special match","")&amp;IF(Input!$N316=1, "/Without","")&amp;IF(Input!$O316=1, "/SAE-00","")&amp;IF(Input!$P316=1, "/SAE-0","")&amp;IF(Input!$Q316=1, "/SAE-1","")&amp;IF(Input!$R316=1, "/SAE-2","")&amp;IF(Input!$S316=1, "/SAE-3","")&amp;IF(Input!$T316=1, "/SAE-4","")&amp;IF(Input!$U316=1, "/SAE-5","")</f>
        <v>/Without</v>
      </c>
      <c r="AA315" s="4" t="str">
        <f>IF(Input!$V316=1,"Special match","")&amp;IF(Input!$W316=1, "/21 ","")&amp;IF(Input!$X316=1, "/18 ","")&amp;IF(Input!$Y316=1, "/16 ","")&amp;IF(Input!$Z316=1, "/14 ","")&amp;IF(Input!$AA316=1, "/11,5 ","")&amp;IF(Input!$AB316=1, "/10 ","")&amp;IF(Input!$AB316=1, "/7,5","")</f>
        <v xml:space="preserve">/21 /18 </v>
      </c>
      <c r="AB315" s="4" t="str">
        <f>IF(Input!$AD316=1,"Rubber wheel coupling","")&amp;IF(Input!$AE316=1, "/Rubber block drive, with alu. ring","")&amp;IF(Input!$AF316=1, "/(High) flexible coupling","")</f>
        <v>/Rubber block drive, with alu. ring</v>
      </c>
      <c r="AC315" s="4" t="str">
        <f>IF(Input!$AG316=1,"Mechanical-joint clutch","")&amp;IF(Input!$AH316=1, "/ Mechanical","")&amp;IF(Input!$AI316=1, "/ Electrical","")&amp;IF(Input!$AJ316=1, "/ Pneumatical","")</f>
        <v>/ Mechanical/ Electrical</v>
      </c>
      <c r="AD315" s="291" t="str">
        <f t="shared" si="72"/>
        <v>Without</v>
      </c>
      <c r="AE315" s="4" t="str">
        <f t="shared" si="73"/>
        <v>21 /18  inch</v>
      </c>
      <c r="AF315" s="4" t="str">
        <f t="shared" si="74"/>
        <v>Rubber block drive, with alu. ring</v>
      </c>
      <c r="AG315" s="4" t="str">
        <f t="shared" si="75"/>
        <v xml:space="preserve"> Mechanical/ Electrical</v>
      </c>
      <c r="AH315" s="4" t="str">
        <f>IF(Input!AK316=1,"Available","Not available")</f>
        <v>Not available</v>
      </c>
      <c r="AI315" s="4" t="str">
        <f>IF(Input!AL316="","",Input!AL316)</f>
        <v/>
      </c>
    </row>
    <row r="316" spans="1:35" x14ac:dyDescent="0.25">
      <c r="A316" s="4" t="str">
        <f>VLOOKUP(Input!A317, Variabelen!$A$2:$B$7,2,FALSE)</f>
        <v>MEDIUM/HEAVY DUTY GEARBOX</v>
      </c>
      <c r="B316" s="284" t="str">
        <f>Input!B317</f>
        <v>HCT1600</v>
      </c>
      <c r="C316" s="4" t="str">
        <f>IF(Input!C317="","",Input!C317)</f>
        <v/>
      </c>
      <c r="D316" s="297">
        <f>Input!F317</f>
        <v>5.5449999999999999</v>
      </c>
      <c r="E316" s="298" t="str">
        <f>Input!G317</f>
        <v>1,6266</v>
      </c>
      <c r="F316" s="4">
        <f>Input!D317</f>
        <v>500</v>
      </c>
      <c r="G316" s="298">
        <f>Input!E317</f>
        <v>1650</v>
      </c>
      <c r="H316" s="298" t="str">
        <f t="shared" si="66"/>
        <v>500-1650</v>
      </c>
      <c r="I316" s="298">
        <f t="shared" si="67"/>
        <v>1000</v>
      </c>
      <c r="J316" s="298">
        <f t="shared" si="68"/>
        <v>1626.6000000000001</v>
      </c>
      <c r="K316" s="298">
        <f t="shared" si="69"/>
        <v>2683.89</v>
      </c>
      <c r="L316" s="290">
        <f t="shared" si="81"/>
        <v>1463.94</v>
      </c>
      <c r="M316" s="290">
        <f t="shared" si="81"/>
        <v>1951.92</v>
      </c>
      <c r="N316" s="290">
        <f t="shared" si="81"/>
        <v>2439.9</v>
      </c>
      <c r="O316" s="290" t="str">
        <f t="shared" si="81"/>
        <v/>
      </c>
      <c r="P316" s="290" t="str">
        <f t="shared" si="81"/>
        <v/>
      </c>
      <c r="Q316" s="290" t="str">
        <f t="shared" si="81"/>
        <v/>
      </c>
      <c r="R316" s="298" t="str">
        <f>Input!I317</f>
        <v>1246x1500x1750</v>
      </c>
      <c r="S316" s="298" t="str">
        <f>Input!J317</f>
        <v>4200</v>
      </c>
      <c r="T316" s="298" t="str">
        <f>Input!K317</f>
        <v>625</v>
      </c>
      <c r="U316" s="298" t="str">
        <f>Input!L317</f>
        <v>280</v>
      </c>
      <c r="V316" s="4" t="str">
        <f>IF(Input!$M317=1,"Spec.","")&amp;IF(Input!$O317=1, "00","")&amp;IF(Input!$P317=1, "/0","")&amp;IF(Input!$Q317=1, "/1","")&amp;IF(Input!$R317=1, "/2","")&amp;IF(Input!$S317=1, "/3","")&amp;IF(Input!$T317=1, "/4","")&amp;IF(Input!$U317=1, "/5","")</f>
        <v/>
      </c>
      <c r="W316" s="4" t="str">
        <f>IF(Input!$V317=1,"Spec.","")&amp;IF(Input!$W317=1, "/21","")&amp;IF(Input!$X317=1, "/18","")&amp;IF(Input!$Y317=1, "/16","")&amp;IF(Input!$Z317=1, "/14","")&amp;IF(Input!$AA317=1, "/11,5","")&amp;IF(Input!$AB317=1, "/10","")&amp;IF(Input!$AB317=1,"/7,5","")</f>
        <v>/21/18/16</v>
      </c>
      <c r="X316" s="291" t="str">
        <f t="shared" si="70"/>
        <v/>
      </c>
      <c r="Y316" s="4" t="str">
        <f t="shared" si="71"/>
        <v>21/18/16</v>
      </c>
      <c r="Z316" s="4" t="str">
        <f>IF(Input!$M317=1,"Special match","")&amp;IF(Input!$N317=1, "/Without","")&amp;IF(Input!$O317=1, "/SAE-00","")&amp;IF(Input!$P317=1, "/SAE-0","")&amp;IF(Input!$Q317=1, "/SAE-1","")&amp;IF(Input!$R317=1, "/SAE-2","")&amp;IF(Input!$S317=1, "/SAE-3","")&amp;IF(Input!$T317=1, "/SAE-4","")&amp;IF(Input!$U317=1, "/SAE-5","")</f>
        <v>/Without</v>
      </c>
      <c r="AA316" s="4" t="str">
        <f>IF(Input!$V317=1,"Special match","")&amp;IF(Input!$W317=1, "/21 ","")&amp;IF(Input!$X317=1, "/18 ","")&amp;IF(Input!$Y317=1, "/16 ","")&amp;IF(Input!$Z317=1, "/14 ","")&amp;IF(Input!$AA317=1, "/11,5 ","")&amp;IF(Input!$AB317=1, "/10 ","")&amp;IF(Input!$AB317=1, "/7,5","")</f>
        <v xml:space="preserve">/21 /18 /16 </v>
      </c>
      <c r="AB316" s="4" t="str">
        <f>IF(Input!$AD317=1,"Rubber wheel coupling","")&amp;IF(Input!$AE317=1, "/Rubber block drive, with alu. ring","")&amp;IF(Input!$AF317=1, "/(High) flexible coupling","")</f>
        <v>/Rubber block drive, with alu. ring</v>
      </c>
      <c r="AC316" s="4" t="str">
        <f>IF(Input!$AG317=1,"Mechanical-joint clutch","")&amp;IF(Input!$AH317=1, "/ Mechanical","")&amp;IF(Input!$AI317=1, "/ Electrical","")&amp;IF(Input!$AJ317=1, "/ Pneumatical","")</f>
        <v>/ Mechanical/ Electrical/ Pneumatical</v>
      </c>
      <c r="AD316" s="291" t="str">
        <f t="shared" si="72"/>
        <v>Without</v>
      </c>
      <c r="AE316" s="4" t="str">
        <f t="shared" si="73"/>
        <v>21 /18 /16  inch</v>
      </c>
      <c r="AF316" s="4" t="str">
        <f t="shared" si="74"/>
        <v>Rubber block drive, with alu. ring</v>
      </c>
      <c r="AG316" s="4" t="str">
        <f t="shared" si="75"/>
        <v xml:space="preserve"> Mechanical/ Electrical/ Pneumatical</v>
      </c>
      <c r="AH316" s="4" t="str">
        <f>IF(Input!AK317=1,"Available","Not available")</f>
        <v>Not available</v>
      </c>
      <c r="AI316" s="4" t="str">
        <f>IF(Input!AL317="","",Input!AL317)</f>
        <v/>
      </c>
    </row>
    <row r="317" spans="1:35" x14ac:dyDescent="0.25">
      <c r="A317" s="4" t="str">
        <f>VLOOKUP(Input!A318, Variabelen!$A$2:$B$7,2,FALSE)</f>
        <v>MEDIUM/HEAVY DUTY GEARBOX</v>
      </c>
      <c r="B317" s="284" t="str">
        <f>Input!B318</f>
        <v>HCT1600</v>
      </c>
      <c r="C317" s="4" t="str">
        <f>IF(Input!C318="","",Input!C318)</f>
        <v/>
      </c>
      <c r="D317" s="297">
        <f>Input!F318</f>
        <v>5.9720000000000004</v>
      </c>
      <c r="E317" s="298" t="str">
        <f>Input!G318</f>
        <v>1,6266</v>
      </c>
      <c r="F317" s="4">
        <f>Input!D318</f>
        <v>500</v>
      </c>
      <c r="G317" s="298">
        <f>Input!E318</f>
        <v>1650</v>
      </c>
      <c r="H317" s="298" t="str">
        <f t="shared" si="66"/>
        <v>500-1650</v>
      </c>
      <c r="I317" s="298">
        <f t="shared" si="67"/>
        <v>1000</v>
      </c>
      <c r="J317" s="298">
        <f t="shared" si="68"/>
        <v>1626.6000000000001</v>
      </c>
      <c r="K317" s="298">
        <f t="shared" si="69"/>
        <v>2683.89</v>
      </c>
      <c r="L317" s="290">
        <f t="shared" si="81"/>
        <v>1463.94</v>
      </c>
      <c r="M317" s="290">
        <f t="shared" si="81"/>
        <v>1951.92</v>
      </c>
      <c r="N317" s="290">
        <f t="shared" si="81"/>
        <v>2439.9</v>
      </c>
      <c r="O317" s="290" t="str">
        <f t="shared" si="81"/>
        <v/>
      </c>
      <c r="P317" s="290" t="str">
        <f t="shared" si="81"/>
        <v/>
      </c>
      <c r="Q317" s="290" t="str">
        <f t="shared" si="81"/>
        <v/>
      </c>
      <c r="R317" s="298" t="str">
        <f>Input!I318</f>
        <v>1246x1500x1750</v>
      </c>
      <c r="S317" s="298" t="str">
        <f>Input!J318</f>
        <v>4200</v>
      </c>
      <c r="T317" s="298" t="str">
        <f>Input!K318</f>
        <v>625</v>
      </c>
      <c r="U317" s="298" t="str">
        <f>Input!L318</f>
        <v>280</v>
      </c>
      <c r="V317" s="4" t="str">
        <f>IF(Input!$M318=1,"Spec.","")&amp;IF(Input!$O318=1, "00","")&amp;IF(Input!$P318=1, "/0","")&amp;IF(Input!$Q318=1, "/1","")&amp;IF(Input!$R318=1, "/2","")&amp;IF(Input!$S318=1, "/3","")&amp;IF(Input!$T318=1, "/4","")&amp;IF(Input!$U318=1, "/5","")</f>
        <v/>
      </c>
      <c r="W317" s="4" t="str">
        <f>IF(Input!$V318=1,"Spec.","")&amp;IF(Input!$W318=1, "/21","")&amp;IF(Input!$X318=1, "/18","")&amp;IF(Input!$Y318=1, "/16","")&amp;IF(Input!$Z318=1, "/14","")&amp;IF(Input!$AA318=1, "/11,5","")&amp;IF(Input!$AB318=1, "/10","")&amp;IF(Input!$AB318=1,"/7,5","")</f>
        <v>/21/18/16</v>
      </c>
      <c r="X317" s="291" t="str">
        <f t="shared" si="70"/>
        <v/>
      </c>
      <c r="Y317" s="4" t="str">
        <f t="shared" si="71"/>
        <v>21/18/16</v>
      </c>
      <c r="Z317" s="4" t="str">
        <f>IF(Input!$M318=1,"Special match","")&amp;IF(Input!$N318=1, "/Without","")&amp;IF(Input!$O318=1, "/SAE-00","")&amp;IF(Input!$P318=1, "/SAE-0","")&amp;IF(Input!$Q318=1, "/SAE-1","")&amp;IF(Input!$R318=1, "/SAE-2","")&amp;IF(Input!$S318=1, "/SAE-3","")&amp;IF(Input!$T318=1, "/SAE-4","")&amp;IF(Input!$U318=1, "/SAE-5","")</f>
        <v>/Without</v>
      </c>
      <c r="AA317" s="4" t="str">
        <f>IF(Input!$V318=1,"Special match","")&amp;IF(Input!$W318=1, "/21 ","")&amp;IF(Input!$X318=1, "/18 ","")&amp;IF(Input!$Y318=1, "/16 ","")&amp;IF(Input!$Z318=1, "/14 ","")&amp;IF(Input!$AA318=1, "/11,5 ","")&amp;IF(Input!$AB318=1, "/10 ","")&amp;IF(Input!$AB318=1, "/7,5","")</f>
        <v xml:space="preserve">/21 /18 /16 </v>
      </c>
      <c r="AB317" s="4" t="str">
        <f>IF(Input!$AD318=1,"Rubber wheel coupling","")&amp;IF(Input!$AE318=1, "/Rubber block drive, with alu. ring","")&amp;IF(Input!$AF318=1, "/(High) flexible coupling","")</f>
        <v>/Rubber block drive, with alu. ring</v>
      </c>
      <c r="AC317" s="4" t="str">
        <f>IF(Input!$AG318=1,"Mechanical-joint clutch","")&amp;IF(Input!$AH318=1, "/ Mechanical","")&amp;IF(Input!$AI318=1, "/ Electrical","")&amp;IF(Input!$AJ318=1, "/ Pneumatical","")</f>
        <v>/ Mechanical/ Electrical/ Pneumatical</v>
      </c>
      <c r="AD317" s="291" t="str">
        <f t="shared" si="72"/>
        <v>Without</v>
      </c>
      <c r="AE317" s="4" t="str">
        <f t="shared" si="73"/>
        <v>21 /18 /16  inch</v>
      </c>
      <c r="AF317" s="4" t="str">
        <f t="shared" si="74"/>
        <v>Rubber block drive, with alu. ring</v>
      </c>
      <c r="AG317" s="4" t="str">
        <f t="shared" si="75"/>
        <v xml:space="preserve"> Mechanical/ Electrical/ Pneumatical</v>
      </c>
      <c r="AH317" s="4" t="str">
        <f>IF(Input!AK318=1,"Available","Not available")</f>
        <v>Not available</v>
      </c>
      <c r="AI317" s="4" t="str">
        <f>IF(Input!AL318="","",Input!AL318)</f>
        <v/>
      </c>
    </row>
    <row r="318" spans="1:35" x14ac:dyDescent="0.25">
      <c r="A318" s="4" t="str">
        <f>VLOOKUP(Input!A319, Variabelen!$A$2:$B$7,2,FALSE)</f>
        <v>MEDIUM/HEAVY DUTY GEARBOX</v>
      </c>
      <c r="B318" s="284" t="str">
        <f>Input!B319</f>
        <v>HCT1600</v>
      </c>
      <c r="C318" s="4" t="str">
        <f>IF(Input!C319="","",Input!C319)</f>
        <v/>
      </c>
      <c r="D318" s="297">
        <f>Input!F319</f>
        <v>6.585</v>
      </c>
      <c r="E318" s="298" t="str">
        <f>Input!G319</f>
        <v>1,6266</v>
      </c>
      <c r="F318" s="4">
        <f>Input!D319</f>
        <v>500</v>
      </c>
      <c r="G318" s="298">
        <f>Input!E319</f>
        <v>1650</v>
      </c>
      <c r="H318" s="298" t="str">
        <f t="shared" si="66"/>
        <v>500-1650</v>
      </c>
      <c r="I318" s="298">
        <f t="shared" si="67"/>
        <v>1000</v>
      </c>
      <c r="J318" s="298">
        <f t="shared" si="68"/>
        <v>1626.6000000000001</v>
      </c>
      <c r="K318" s="298">
        <f t="shared" si="69"/>
        <v>2683.89</v>
      </c>
      <c r="L318" s="290">
        <f t="shared" si="81"/>
        <v>1463.94</v>
      </c>
      <c r="M318" s="290">
        <f t="shared" si="81"/>
        <v>1951.92</v>
      </c>
      <c r="N318" s="290">
        <f t="shared" si="81"/>
        <v>2439.9</v>
      </c>
      <c r="O318" s="290" t="str">
        <f t="shared" si="81"/>
        <v/>
      </c>
      <c r="P318" s="290" t="str">
        <f t="shared" si="81"/>
        <v/>
      </c>
      <c r="Q318" s="290" t="str">
        <f t="shared" si="81"/>
        <v/>
      </c>
      <c r="R318" s="298" t="str">
        <f>Input!I319</f>
        <v>1246x1500x1750</v>
      </c>
      <c r="S318" s="298" t="str">
        <f>Input!J319</f>
        <v>4200</v>
      </c>
      <c r="T318" s="298" t="str">
        <f>Input!K319</f>
        <v>625</v>
      </c>
      <c r="U318" s="298" t="str">
        <f>Input!L319</f>
        <v>280</v>
      </c>
      <c r="V318" s="4" t="str">
        <f>IF(Input!$M319=1,"Spec.","")&amp;IF(Input!$O319=1, "00","")&amp;IF(Input!$P319=1, "/0","")&amp;IF(Input!$Q319=1, "/1","")&amp;IF(Input!$R319=1, "/2","")&amp;IF(Input!$S319=1, "/3","")&amp;IF(Input!$T319=1, "/4","")&amp;IF(Input!$U319=1, "/5","")</f>
        <v/>
      </c>
      <c r="W318" s="4" t="str">
        <f>IF(Input!$V319=1,"Spec.","")&amp;IF(Input!$W319=1, "/21","")&amp;IF(Input!$X319=1, "/18","")&amp;IF(Input!$Y319=1, "/16","")&amp;IF(Input!$Z319=1, "/14","")&amp;IF(Input!$AA319=1, "/11,5","")&amp;IF(Input!$AB319=1, "/10","")&amp;IF(Input!$AB319=1,"/7,5","")</f>
        <v>/21/18/16</v>
      </c>
      <c r="X318" s="291" t="str">
        <f t="shared" si="70"/>
        <v/>
      </c>
      <c r="Y318" s="4" t="str">
        <f t="shared" si="71"/>
        <v>21/18/16</v>
      </c>
      <c r="Z318" s="4" t="str">
        <f>IF(Input!$M319=1,"Special match","")&amp;IF(Input!$N319=1, "/Without","")&amp;IF(Input!$O319=1, "/SAE-00","")&amp;IF(Input!$P319=1, "/SAE-0","")&amp;IF(Input!$Q319=1, "/SAE-1","")&amp;IF(Input!$R319=1, "/SAE-2","")&amp;IF(Input!$S319=1, "/SAE-3","")&amp;IF(Input!$T319=1, "/SAE-4","")&amp;IF(Input!$U319=1, "/SAE-5","")</f>
        <v>/Without</v>
      </c>
      <c r="AA318" s="4" t="str">
        <f>IF(Input!$V319=1,"Special match","")&amp;IF(Input!$W319=1, "/21 ","")&amp;IF(Input!$X319=1, "/18 ","")&amp;IF(Input!$Y319=1, "/16 ","")&amp;IF(Input!$Z319=1, "/14 ","")&amp;IF(Input!$AA319=1, "/11,5 ","")&amp;IF(Input!$AB319=1, "/10 ","")&amp;IF(Input!$AB319=1, "/7,5","")</f>
        <v xml:space="preserve">/21 /18 /16 </v>
      </c>
      <c r="AB318" s="4" t="str">
        <f>IF(Input!$AD319=1,"Rubber wheel coupling","")&amp;IF(Input!$AE319=1, "/Rubber block drive, with alu. ring","")&amp;IF(Input!$AF319=1, "/(High) flexible coupling","")</f>
        <v>/Rubber block drive, with alu. ring</v>
      </c>
      <c r="AC318" s="4" t="str">
        <f>IF(Input!$AG319=1,"Mechanical-joint clutch","")&amp;IF(Input!$AH319=1, "/ Mechanical","")&amp;IF(Input!$AI319=1, "/ Electrical","")&amp;IF(Input!$AJ319=1, "/ Pneumatical","")</f>
        <v>/ Mechanical/ Electrical/ Pneumatical</v>
      </c>
      <c r="AD318" s="291" t="str">
        <f t="shared" si="72"/>
        <v>Without</v>
      </c>
      <c r="AE318" s="4" t="str">
        <f t="shared" si="73"/>
        <v>21 /18 /16  inch</v>
      </c>
      <c r="AF318" s="4" t="str">
        <f t="shared" si="74"/>
        <v>Rubber block drive, with alu. ring</v>
      </c>
      <c r="AG318" s="4" t="str">
        <f t="shared" si="75"/>
        <v xml:space="preserve"> Mechanical/ Electrical/ Pneumatical</v>
      </c>
      <c r="AH318" s="4" t="str">
        <f>IF(Input!AK319=1,"Available","Not available")</f>
        <v>Not available</v>
      </c>
      <c r="AI318" s="4" t="str">
        <f>IF(Input!AL319="","",Input!AL319)</f>
        <v/>
      </c>
    </row>
    <row r="319" spans="1:35" x14ac:dyDescent="0.25">
      <c r="A319" s="4" t="str">
        <f>VLOOKUP(Input!A320, Variabelen!$A$2:$B$7,2,FALSE)</f>
        <v>MEDIUM/HEAVY DUTY GEARBOX</v>
      </c>
      <c r="B319" s="284" t="str">
        <f>Input!B320</f>
        <v>HCT1600</v>
      </c>
      <c r="C319" s="4" t="str">
        <f>IF(Input!C320="","",Input!C320)</f>
        <v/>
      </c>
      <c r="D319" s="297">
        <f>Input!F320</f>
        <v>6.99</v>
      </c>
      <c r="E319" s="298" t="str">
        <f>Input!G320</f>
        <v>1,6266</v>
      </c>
      <c r="F319" s="4">
        <f>Input!D320</f>
        <v>500</v>
      </c>
      <c r="G319" s="298">
        <f>Input!E320</f>
        <v>1650</v>
      </c>
      <c r="H319" s="298" t="str">
        <f t="shared" si="66"/>
        <v>500-1650</v>
      </c>
      <c r="I319" s="298">
        <f t="shared" si="67"/>
        <v>1000</v>
      </c>
      <c r="J319" s="298">
        <f t="shared" si="68"/>
        <v>1626.6000000000001</v>
      </c>
      <c r="K319" s="298">
        <f t="shared" si="69"/>
        <v>2683.89</v>
      </c>
      <c r="L319" s="290">
        <f t="shared" si="81"/>
        <v>1463.94</v>
      </c>
      <c r="M319" s="290">
        <f t="shared" si="81"/>
        <v>1951.92</v>
      </c>
      <c r="N319" s="290">
        <f t="shared" si="81"/>
        <v>2439.9</v>
      </c>
      <c r="O319" s="290" t="str">
        <f t="shared" si="81"/>
        <v/>
      </c>
      <c r="P319" s="290" t="str">
        <f t="shared" si="81"/>
        <v/>
      </c>
      <c r="Q319" s="290" t="str">
        <f t="shared" si="81"/>
        <v/>
      </c>
      <c r="R319" s="298" t="str">
        <f>Input!I320</f>
        <v>1246x1500x1750</v>
      </c>
      <c r="S319" s="298" t="str">
        <f>Input!J320</f>
        <v>4200</v>
      </c>
      <c r="T319" s="298" t="str">
        <f>Input!K320</f>
        <v>625</v>
      </c>
      <c r="U319" s="298" t="str">
        <f>Input!L320</f>
        <v>280</v>
      </c>
      <c r="V319" s="4" t="str">
        <f>IF(Input!$M320=1,"Spec.","")&amp;IF(Input!$O320=1, "00","")&amp;IF(Input!$P320=1, "/0","")&amp;IF(Input!$Q320=1, "/1","")&amp;IF(Input!$R320=1, "/2","")&amp;IF(Input!$S320=1, "/3","")&amp;IF(Input!$T320=1, "/4","")&amp;IF(Input!$U320=1, "/5","")</f>
        <v/>
      </c>
      <c r="W319" s="4" t="str">
        <f>IF(Input!$V320=1,"Spec.","")&amp;IF(Input!$W320=1, "/21","")&amp;IF(Input!$X320=1, "/18","")&amp;IF(Input!$Y320=1, "/16","")&amp;IF(Input!$Z320=1, "/14","")&amp;IF(Input!$AA320=1, "/11,5","")&amp;IF(Input!$AB320=1, "/10","")&amp;IF(Input!$AB320=1,"/7,5","")</f>
        <v>/21/18/16</v>
      </c>
      <c r="X319" s="291" t="str">
        <f t="shared" si="70"/>
        <v/>
      </c>
      <c r="Y319" s="4" t="str">
        <f t="shared" si="71"/>
        <v>21/18/16</v>
      </c>
      <c r="Z319" s="4" t="str">
        <f>IF(Input!$M320=1,"Special match","")&amp;IF(Input!$N320=1, "/Without","")&amp;IF(Input!$O320=1, "/SAE-00","")&amp;IF(Input!$P320=1, "/SAE-0","")&amp;IF(Input!$Q320=1, "/SAE-1","")&amp;IF(Input!$R320=1, "/SAE-2","")&amp;IF(Input!$S320=1, "/SAE-3","")&amp;IF(Input!$T320=1, "/SAE-4","")&amp;IF(Input!$U320=1, "/SAE-5","")</f>
        <v>/Without</v>
      </c>
      <c r="AA319" s="4" t="str">
        <f>IF(Input!$V320=1,"Special match","")&amp;IF(Input!$W320=1, "/21 ","")&amp;IF(Input!$X320=1, "/18 ","")&amp;IF(Input!$Y320=1, "/16 ","")&amp;IF(Input!$Z320=1, "/14 ","")&amp;IF(Input!$AA320=1, "/11,5 ","")&amp;IF(Input!$AB320=1, "/10 ","")&amp;IF(Input!$AB320=1, "/7,5","")</f>
        <v xml:space="preserve">/21 /18 /16 </v>
      </c>
      <c r="AB319" s="4" t="str">
        <f>IF(Input!$AD320=1,"Rubber wheel coupling","")&amp;IF(Input!$AE320=1, "/Rubber block drive, with alu. ring","")&amp;IF(Input!$AF320=1, "/(High) flexible coupling","")</f>
        <v>/Rubber block drive, with alu. ring</v>
      </c>
      <c r="AC319" s="4" t="str">
        <f>IF(Input!$AG320=1,"Mechanical-joint clutch","")&amp;IF(Input!$AH320=1, "/ Mechanical","")&amp;IF(Input!$AI320=1, "/ Electrical","")&amp;IF(Input!$AJ320=1, "/ Pneumatical","")</f>
        <v>/ Mechanical/ Electrical/ Pneumatical</v>
      </c>
      <c r="AD319" s="291" t="str">
        <f t="shared" si="72"/>
        <v>Without</v>
      </c>
      <c r="AE319" s="4" t="str">
        <f t="shared" si="73"/>
        <v>21 /18 /16  inch</v>
      </c>
      <c r="AF319" s="4" t="str">
        <f t="shared" si="74"/>
        <v>Rubber block drive, with alu. ring</v>
      </c>
      <c r="AG319" s="4" t="str">
        <f t="shared" si="75"/>
        <v xml:space="preserve"> Mechanical/ Electrical/ Pneumatical</v>
      </c>
      <c r="AH319" s="4" t="str">
        <f>IF(Input!AK320=1,"Available","Not available")</f>
        <v>Not available</v>
      </c>
      <c r="AI319" s="4" t="str">
        <f>IF(Input!AL320="","",Input!AL320)</f>
        <v/>
      </c>
    </row>
    <row r="320" spans="1:35" x14ac:dyDescent="0.25">
      <c r="A320" s="4" t="str">
        <f>VLOOKUP(Input!A321, Variabelen!$A$2:$B$7,2,FALSE)</f>
        <v>MEDIUM/HEAVY DUTY GEARBOX</v>
      </c>
      <c r="B320" s="284" t="str">
        <f>Input!B321</f>
        <v>HCT1600</v>
      </c>
      <c r="C320" s="4" t="str">
        <f>IF(Input!C321="","",Input!C321)</f>
        <v/>
      </c>
      <c r="D320" s="297">
        <f>Input!F321</f>
        <v>7.4560000000000004</v>
      </c>
      <c r="E320" s="298" t="str">
        <f>Input!G321</f>
        <v>1,6266</v>
      </c>
      <c r="F320" s="4">
        <f>Input!D321</f>
        <v>500</v>
      </c>
      <c r="G320" s="298">
        <f>Input!E321</f>
        <v>1650</v>
      </c>
      <c r="H320" s="298" t="str">
        <f t="shared" si="66"/>
        <v>500-1650</v>
      </c>
      <c r="I320" s="298">
        <f t="shared" si="67"/>
        <v>1000</v>
      </c>
      <c r="J320" s="298">
        <f t="shared" si="68"/>
        <v>1626.6000000000001</v>
      </c>
      <c r="K320" s="298">
        <f t="shared" si="69"/>
        <v>2683.89</v>
      </c>
      <c r="L320" s="290">
        <f t="shared" si="81"/>
        <v>1463.94</v>
      </c>
      <c r="M320" s="290">
        <f t="shared" si="81"/>
        <v>1951.92</v>
      </c>
      <c r="N320" s="290">
        <f t="shared" si="81"/>
        <v>2439.9</v>
      </c>
      <c r="O320" s="290" t="str">
        <f t="shared" si="81"/>
        <v/>
      </c>
      <c r="P320" s="290" t="str">
        <f t="shared" si="81"/>
        <v/>
      </c>
      <c r="Q320" s="290" t="str">
        <f t="shared" si="81"/>
        <v/>
      </c>
      <c r="R320" s="298" t="str">
        <f>Input!I321</f>
        <v>1246x1500x1750</v>
      </c>
      <c r="S320" s="298" t="str">
        <f>Input!J321</f>
        <v>4200</v>
      </c>
      <c r="T320" s="298" t="str">
        <f>Input!K321</f>
        <v>625</v>
      </c>
      <c r="U320" s="298" t="str">
        <f>Input!L321</f>
        <v>280</v>
      </c>
      <c r="V320" s="4" t="str">
        <f>IF(Input!$M321=1,"Spec.","")&amp;IF(Input!$O321=1, "00","")&amp;IF(Input!$P321=1, "/0","")&amp;IF(Input!$Q321=1, "/1","")&amp;IF(Input!$R321=1, "/2","")&amp;IF(Input!$S321=1, "/3","")&amp;IF(Input!$T321=1, "/4","")&amp;IF(Input!$U321=1, "/5","")</f>
        <v/>
      </c>
      <c r="W320" s="4" t="str">
        <f>IF(Input!$V321=1,"Spec.","")&amp;IF(Input!$W321=1, "/21","")&amp;IF(Input!$X321=1, "/18","")&amp;IF(Input!$Y321=1, "/16","")&amp;IF(Input!$Z321=1, "/14","")&amp;IF(Input!$AA321=1, "/11,5","")&amp;IF(Input!$AB321=1, "/10","")&amp;IF(Input!$AB321=1,"/7,5","")</f>
        <v>/21/18/16</v>
      </c>
      <c r="X320" s="291" t="str">
        <f t="shared" si="70"/>
        <v/>
      </c>
      <c r="Y320" s="4" t="str">
        <f t="shared" si="71"/>
        <v>21/18/16</v>
      </c>
      <c r="Z320" s="4" t="str">
        <f>IF(Input!$M321=1,"Special match","")&amp;IF(Input!$N321=1, "/Without","")&amp;IF(Input!$O321=1, "/SAE-00","")&amp;IF(Input!$P321=1, "/SAE-0","")&amp;IF(Input!$Q321=1, "/SAE-1","")&amp;IF(Input!$R321=1, "/SAE-2","")&amp;IF(Input!$S321=1, "/SAE-3","")&amp;IF(Input!$T321=1, "/SAE-4","")&amp;IF(Input!$U321=1, "/SAE-5","")</f>
        <v>/Without</v>
      </c>
      <c r="AA320" s="4" t="str">
        <f>IF(Input!$V321=1,"Special match","")&amp;IF(Input!$W321=1, "/21 ","")&amp;IF(Input!$X321=1, "/18 ","")&amp;IF(Input!$Y321=1, "/16 ","")&amp;IF(Input!$Z321=1, "/14 ","")&amp;IF(Input!$AA321=1, "/11,5 ","")&amp;IF(Input!$AB321=1, "/10 ","")&amp;IF(Input!$AB321=1, "/7,5","")</f>
        <v xml:space="preserve">/21 /18 /16 </v>
      </c>
      <c r="AB320" s="4" t="str">
        <f>IF(Input!$AD321=1,"Rubber wheel coupling","")&amp;IF(Input!$AE321=1, "/Rubber block drive, with alu. ring","")&amp;IF(Input!$AF321=1, "/(High) flexible coupling","")</f>
        <v>/Rubber block drive, with alu. ring</v>
      </c>
      <c r="AC320" s="4" t="str">
        <f>IF(Input!$AG321=1,"Mechanical-joint clutch","")&amp;IF(Input!$AH321=1, "/ Mechanical","")&amp;IF(Input!$AI321=1, "/ Electrical","")&amp;IF(Input!$AJ321=1, "/ Pneumatical","")</f>
        <v>/ Mechanical/ Electrical/ Pneumatical</v>
      </c>
      <c r="AD320" s="291" t="str">
        <f t="shared" si="72"/>
        <v>Without</v>
      </c>
      <c r="AE320" s="4" t="str">
        <f t="shared" si="73"/>
        <v>21 /18 /16  inch</v>
      </c>
      <c r="AF320" s="4" t="str">
        <f t="shared" si="74"/>
        <v>Rubber block drive, with alu. ring</v>
      </c>
      <c r="AG320" s="4" t="str">
        <f t="shared" si="75"/>
        <v xml:space="preserve"> Mechanical/ Electrical/ Pneumatical</v>
      </c>
      <c r="AH320" s="4" t="str">
        <f>IF(Input!AK321=1,"Available","Not available")</f>
        <v>Not available</v>
      </c>
      <c r="AI320" s="4" t="str">
        <f>IF(Input!AL321="","",Input!AL321)</f>
        <v/>
      </c>
    </row>
    <row r="321" spans="1:35" x14ac:dyDescent="0.25">
      <c r="A321" s="4" t="str">
        <f>VLOOKUP(Input!A322, Variabelen!$A$2:$B$7,2,FALSE)</f>
        <v>MEDIUM/HEAVY DUTY GEARBOX</v>
      </c>
      <c r="B321" s="284" t="str">
        <f>Input!B322</f>
        <v>HCT1600</v>
      </c>
      <c r="C321" s="4" t="str">
        <f>IF(Input!C322="","",Input!C322)</f>
        <v/>
      </c>
      <c r="D321" s="297">
        <f>Input!F322</f>
        <v>7.9</v>
      </c>
      <c r="E321" s="298" t="str">
        <f>Input!G322</f>
        <v>1,6266</v>
      </c>
      <c r="F321" s="4">
        <f>Input!D322</f>
        <v>500</v>
      </c>
      <c r="G321" s="298">
        <f>Input!E322</f>
        <v>1650</v>
      </c>
      <c r="H321" s="298" t="str">
        <f t="shared" si="66"/>
        <v>500-1650</v>
      </c>
      <c r="I321" s="298">
        <f t="shared" si="67"/>
        <v>1000</v>
      </c>
      <c r="J321" s="298">
        <f t="shared" si="68"/>
        <v>1626.6000000000001</v>
      </c>
      <c r="K321" s="298">
        <f t="shared" si="69"/>
        <v>2683.89</v>
      </c>
      <c r="L321" s="290">
        <f t="shared" si="81"/>
        <v>1463.94</v>
      </c>
      <c r="M321" s="290">
        <f t="shared" si="81"/>
        <v>1951.92</v>
      </c>
      <c r="N321" s="290">
        <f t="shared" si="81"/>
        <v>2439.9</v>
      </c>
      <c r="O321" s="290" t="str">
        <f t="shared" si="81"/>
        <v/>
      </c>
      <c r="P321" s="290" t="str">
        <f t="shared" si="81"/>
        <v/>
      </c>
      <c r="Q321" s="290" t="str">
        <f t="shared" si="81"/>
        <v/>
      </c>
      <c r="R321" s="298" t="str">
        <f>Input!I322</f>
        <v>1246x1500x1750</v>
      </c>
      <c r="S321" s="298" t="str">
        <f>Input!J322</f>
        <v>4200</v>
      </c>
      <c r="T321" s="298" t="str">
        <f>Input!K322</f>
        <v>625</v>
      </c>
      <c r="U321" s="298" t="str">
        <f>Input!L322</f>
        <v>280</v>
      </c>
      <c r="V321" s="4" t="str">
        <f>IF(Input!$M322=1,"Spec.","")&amp;IF(Input!$O322=1, "00","")&amp;IF(Input!$P322=1, "/0","")&amp;IF(Input!$Q322=1, "/1","")&amp;IF(Input!$R322=1, "/2","")&amp;IF(Input!$S322=1, "/3","")&amp;IF(Input!$T322=1, "/4","")&amp;IF(Input!$U322=1, "/5","")</f>
        <v/>
      </c>
      <c r="W321" s="4" t="str">
        <f>IF(Input!$V322=1,"Spec.","")&amp;IF(Input!$W322=1, "/21","")&amp;IF(Input!$X322=1, "/18","")&amp;IF(Input!$Y322=1, "/16","")&amp;IF(Input!$Z322=1, "/14","")&amp;IF(Input!$AA322=1, "/11,5","")&amp;IF(Input!$AB322=1, "/10","")&amp;IF(Input!$AB322=1,"/7,5","")</f>
        <v>/21/18/16</v>
      </c>
      <c r="X321" s="291" t="str">
        <f t="shared" si="70"/>
        <v/>
      </c>
      <c r="Y321" s="4" t="str">
        <f t="shared" si="71"/>
        <v>21/18/16</v>
      </c>
      <c r="Z321" s="4" t="str">
        <f>IF(Input!$M322=1,"Special match","")&amp;IF(Input!$N322=1, "/Without","")&amp;IF(Input!$O322=1, "/SAE-00","")&amp;IF(Input!$P322=1, "/SAE-0","")&amp;IF(Input!$Q322=1, "/SAE-1","")&amp;IF(Input!$R322=1, "/SAE-2","")&amp;IF(Input!$S322=1, "/SAE-3","")&amp;IF(Input!$T322=1, "/SAE-4","")&amp;IF(Input!$U322=1, "/SAE-5","")</f>
        <v>/Without</v>
      </c>
      <c r="AA321" s="4" t="str">
        <f>IF(Input!$V322=1,"Special match","")&amp;IF(Input!$W322=1, "/21 ","")&amp;IF(Input!$X322=1, "/18 ","")&amp;IF(Input!$Y322=1, "/16 ","")&amp;IF(Input!$Z322=1, "/14 ","")&amp;IF(Input!$AA322=1, "/11,5 ","")&amp;IF(Input!$AB322=1, "/10 ","")&amp;IF(Input!$AB322=1, "/7,5","")</f>
        <v xml:space="preserve">/21 /18 /16 </v>
      </c>
      <c r="AB321" s="4" t="str">
        <f>IF(Input!$AD322=1,"Rubber wheel coupling","")&amp;IF(Input!$AE322=1, "/Rubber block drive, with alu. ring","")&amp;IF(Input!$AF322=1, "/(High) flexible coupling","")</f>
        <v>/Rubber block drive, with alu. ring</v>
      </c>
      <c r="AC321" s="4" t="str">
        <f>IF(Input!$AG322=1,"Mechanical-joint clutch","")&amp;IF(Input!$AH322=1, "/ Mechanical","")&amp;IF(Input!$AI322=1, "/ Electrical","")&amp;IF(Input!$AJ322=1, "/ Pneumatical","")</f>
        <v>/ Mechanical/ Electrical/ Pneumatical</v>
      </c>
      <c r="AD321" s="291" t="str">
        <f t="shared" si="72"/>
        <v>Without</v>
      </c>
      <c r="AE321" s="4" t="str">
        <f t="shared" si="73"/>
        <v>21 /18 /16  inch</v>
      </c>
      <c r="AF321" s="4" t="str">
        <f t="shared" si="74"/>
        <v>Rubber block drive, with alu. ring</v>
      </c>
      <c r="AG321" s="4" t="str">
        <f t="shared" si="75"/>
        <v xml:space="preserve"> Mechanical/ Electrical/ Pneumatical</v>
      </c>
      <c r="AH321" s="4" t="str">
        <f>IF(Input!AK322=1,"Available","Not available")</f>
        <v>Not available</v>
      </c>
      <c r="AI321" s="4" t="str">
        <f>IF(Input!AL322="","",Input!AL322)</f>
        <v/>
      </c>
    </row>
    <row r="322" spans="1:35" x14ac:dyDescent="0.25">
      <c r="A322" s="4" t="str">
        <f>VLOOKUP(Input!A323, Variabelen!$A$2:$B$7,2,FALSE)</f>
        <v>MEDIUM/HEAVY DUTY GEARBOX</v>
      </c>
      <c r="B322" s="284" t="str">
        <f>Input!B323</f>
        <v>HCT1600</v>
      </c>
      <c r="C322" s="4" t="str">
        <f>IF(Input!C323="","",Input!C323)</f>
        <v/>
      </c>
      <c r="D322" s="297">
        <f>Input!F323</f>
        <v>8.4499999999999993</v>
      </c>
      <c r="E322" s="298" t="str">
        <f>Input!G323</f>
        <v>1,4804</v>
      </c>
      <c r="F322" s="4">
        <f>Input!D323</f>
        <v>500</v>
      </c>
      <c r="G322" s="298">
        <f>Input!E323</f>
        <v>1650</v>
      </c>
      <c r="H322" s="298" t="str">
        <f t="shared" si="66"/>
        <v>500-1650</v>
      </c>
      <c r="I322" s="298">
        <f t="shared" si="67"/>
        <v>1000</v>
      </c>
      <c r="J322" s="298">
        <f t="shared" si="68"/>
        <v>1480.3999999999999</v>
      </c>
      <c r="K322" s="298">
        <f t="shared" si="69"/>
        <v>2442.66</v>
      </c>
      <c r="L322" s="290">
        <f t="shared" ref="L322:Q331" si="82">IF(AND(L$1&gt;=$F322,L$1&lt;=$G322),L$1*$E322,"")</f>
        <v>1332.36</v>
      </c>
      <c r="M322" s="290">
        <f t="shared" si="82"/>
        <v>1776.48</v>
      </c>
      <c r="N322" s="290">
        <f t="shared" si="82"/>
        <v>2220.6</v>
      </c>
      <c r="O322" s="290" t="str">
        <f t="shared" si="82"/>
        <v/>
      </c>
      <c r="P322" s="290" t="str">
        <f t="shared" si="82"/>
        <v/>
      </c>
      <c r="Q322" s="290" t="str">
        <f t="shared" si="82"/>
        <v/>
      </c>
      <c r="R322" s="298" t="str">
        <f>Input!I323</f>
        <v>1246x1500x1750</v>
      </c>
      <c r="S322" s="298" t="str">
        <f>Input!J323</f>
        <v>4200</v>
      </c>
      <c r="T322" s="298" t="str">
        <f>Input!K323</f>
        <v>625</v>
      </c>
      <c r="U322" s="298" t="str">
        <f>Input!L323</f>
        <v>280</v>
      </c>
      <c r="V322" s="4" t="str">
        <f>IF(Input!$M323=1,"Spec.","")&amp;IF(Input!$O323=1, "00","")&amp;IF(Input!$P323=1, "/0","")&amp;IF(Input!$Q323=1, "/1","")&amp;IF(Input!$R323=1, "/2","")&amp;IF(Input!$S323=1, "/3","")&amp;IF(Input!$T323=1, "/4","")&amp;IF(Input!$U323=1, "/5","")</f>
        <v/>
      </c>
      <c r="W322" s="4" t="str">
        <f>IF(Input!$V323=1,"Spec.","")&amp;IF(Input!$W323=1, "/21","")&amp;IF(Input!$X323=1, "/18","")&amp;IF(Input!$Y323=1, "/16","")&amp;IF(Input!$Z323=1, "/14","")&amp;IF(Input!$AA323=1, "/11,5","")&amp;IF(Input!$AB323=1, "/10","")&amp;IF(Input!$AB323=1,"/7,5","")</f>
        <v>/21/18/16</v>
      </c>
      <c r="X322" s="291" t="str">
        <f t="shared" si="70"/>
        <v/>
      </c>
      <c r="Y322" s="4" t="str">
        <f t="shared" si="71"/>
        <v>21/18/16</v>
      </c>
      <c r="Z322" s="4" t="str">
        <f>IF(Input!$M323=1,"Special match","")&amp;IF(Input!$N323=1, "/Without","")&amp;IF(Input!$O323=1, "/SAE-00","")&amp;IF(Input!$P323=1, "/SAE-0","")&amp;IF(Input!$Q323=1, "/SAE-1","")&amp;IF(Input!$R323=1, "/SAE-2","")&amp;IF(Input!$S323=1, "/SAE-3","")&amp;IF(Input!$T323=1, "/SAE-4","")&amp;IF(Input!$U323=1, "/SAE-5","")</f>
        <v>/Without</v>
      </c>
      <c r="AA322" s="4" t="str">
        <f>IF(Input!$V323=1,"Special match","")&amp;IF(Input!$W323=1, "/21 ","")&amp;IF(Input!$X323=1, "/18 ","")&amp;IF(Input!$Y323=1, "/16 ","")&amp;IF(Input!$Z323=1, "/14 ","")&amp;IF(Input!$AA323=1, "/11,5 ","")&amp;IF(Input!$AB323=1, "/10 ","")&amp;IF(Input!$AB323=1, "/7,5","")</f>
        <v xml:space="preserve">/21 /18 /16 </v>
      </c>
      <c r="AB322" s="4" t="str">
        <f>IF(Input!$AD323=1,"Rubber wheel coupling","")&amp;IF(Input!$AE323=1, "/Rubber block drive, with alu. ring","")&amp;IF(Input!$AF323=1, "/(High) flexible coupling","")</f>
        <v>/Rubber block drive, with alu. ring</v>
      </c>
      <c r="AC322" s="4" t="str">
        <f>IF(Input!$AG323=1,"Mechanical-joint clutch","")&amp;IF(Input!$AH323=1, "/ Mechanical","")&amp;IF(Input!$AI323=1, "/ Electrical","")&amp;IF(Input!$AJ323=1, "/ Pneumatical","")</f>
        <v>/ Mechanical/ Electrical/ Pneumatical</v>
      </c>
      <c r="AD322" s="291" t="str">
        <f t="shared" si="72"/>
        <v>Without</v>
      </c>
      <c r="AE322" s="4" t="str">
        <f t="shared" si="73"/>
        <v>21 /18 /16  inch</v>
      </c>
      <c r="AF322" s="4" t="str">
        <f t="shared" si="74"/>
        <v>Rubber block drive, with alu. ring</v>
      </c>
      <c r="AG322" s="4" t="str">
        <f t="shared" si="75"/>
        <v xml:space="preserve"> Mechanical/ Electrical/ Pneumatical</v>
      </c>
      <c r="AH322" s="4" t="str">
        <f>IF(Input!AK323=1,"Available","Not available")</f>
        <v>Not available</v>
      </c>
      <c r="AI322" s="4" t="str">
        <f>IF(Input!AL323="","",Input!AL323)</f>
        <v/>
      </c>
    </row>
    <row r="323" spans="1:35" x14ac:dyDescent="0.25">
      <c r="A323" s="4" t="str">
        <f>VLOOKUP(Input!A324, Variabelen!$A$2:$B$7,2,FALSE)</f>
        <v>MEDIUM/HEAVY DUTY GEARBOX</v>
      </c>
      <c r="B323" s="284" t="str">
        <f>Input!B324</f>
        <v>HCT1600</v>
      </c>
      <c r="C323" s="4" t="str">
        <f>IF(Input!C324="","",Input!C324)</f>
        <v/>
      </c>
      <c r="D323" s="297">
        <f>Input!F324</f>
        <v>9</v>
      </c>
      <c r="E323" s="298" t="str">
        <f>Input!G324</f>
        <v>1,4804</v>
      </c>
      <c r="F323" s="4">
        <f>Input!D324</f>
        <v>500</v>
      </c>
      <c r="G323" s="298">
        <f>Input!E324</f>
        <v>1650</v>
      </c>
      <c r="H323" s="298" t="str">
        <f t="shared" ref="H323:H386" si="83">F323&amp;"-"&amp;G323</f>
        <v>500-1650</v>
      </c>
      <c r="I323" s="298">
        <f t="shared" ref="I323:I386" si="84">IF(AND(F323&lt;=1800,G323&gt;=1800),1800,1000)</f>
        <v>1000</v>
      </c>
      <c r="J323" s="298">
        <f t="shared" ref="J323:J386" si="85">E323*I323</f>
        <v>1480.3999999999999</v>
      </c>
      <c r="K323" s="298">
        <f t="shared" ref="K323:K386" si="86">E323*G323</f>
        <v>2442.66</v>
      </c>
      <c r="L323" s="290">
        <f t="shared" si="82"/>
        <v>1332.36</v>
      </c>
      <c r="M323" s="290">
        <f t="shared" si="82"/>
        <v>1776.48</v>
      </c>
      <c r="N323" s="290">
        <f t="shared" si="82"/>
        <v>2220.6</v>
      </c>
      <c r="O323" s="290" t="str">
        <f t="shared" si="82"/>
        <v/>
      </c>
      <c r="P323" s="290" t="str">
        <f t="shared" si="82"/>
        <v/>
      </c>
      <c r="Q323" s="290" t="str">
        <f t="shared" si="82"/>
        <v/>
      </c>
      <c r="R323" s="298" t="str">
        <f>Input!I324</f>
        <v>1246x1500x1750</v>
      </c>
      <c r="S323" s="298" t="str">
        <f>Input!J324</f>
        <v>4200</v>
      </c>
      <c r="T323" s="298" t="str">
        <f>Input!K324</f>
        <v>625</v>
      </c>
      <c r="U323" s="298" t="str">
        <f>Input!L324</f>
        <v>280</v>
      </c>
      <c r="V323" s="4" t="str">
        <f>IF(Input!$M324=1,"Spec.","")&amp;IF(Input!$O324=1, "00","")&amp;IF(Input!$P324=1, "/0","")&amp;IF(Input!$Q324=1, "/1","")&amp;IF(Input!$R324=1, "/2","")&amp;IF(Input!$S324=1, "/3","")&amp;IF(Input!$T324=1, "/4","")&amp;IF(Input!$U324=1, "/5","")</f>
        <v/>
      </c>
      <c r="W323" s="4" t="str">
        <f>IF(Input!$V324=1,"Spec.","")&amp;IF(Input!$W324=1, "/21","")&amp;IF(Input!$X324=1, "/18","")&amp;IF(Input!$Y324=1, "/16","")&amp;IF(Input!$Z324=1, "/14","")&amp;IF(Input!$AA324=1, "/11,5","")&amp;IF(Input!$AB324=1, "/10","")&amp;IF(Input!$AB324=1,"/7,5","")</f>
        <v>/21/18/16</v>
      </c>
      <c r="X323" s="291" t="str">
        <f t="shared" ref="X323:X386" si="87">SUBSTITUTE($V323,"/","",1)</f>
        <v/>
      </c>
      <c r="Y323" s="4" t="str">
        <f t="shared" ref="Y323:Y386" si="88">SUBSTITUTE($W323,"/","",1)</f>
        <v>21/18/16</v>
      </c>
      <c r="Z323" s="4" t="str">
        <f>IF(Input!$M324=1,"Special match","")&amp;IF(Input!$N324=1, "/Without","")&amp;IF(Input!$O324=1, "/SAE-00","")&amp;IF(Input!$P324=1, "/SAE-0","")&amp;IF(Input!$Q324=1, "/SAE-1","")&amp;IF(Input!$R324=1, "/SAE-2","")&amp;IF(Input!$S324=1, "/SAE-3","")&amp;IF(Input!$T324=1, "/SAE-4","")&amp;IF(Input!$U324=1, "/SAE-5","")</f>
        <v>/Without</v>
      </c>
      <c r="AA323" s="4" t="str">
        <f>IF(Input!$V324=1,"Special match","")&amp;IF(Input!$W324=1, "/21 ","")&amp;IF(Input!$X324=1, "/18 ","")&amp;IF(Input!$Y324=1, "/16 ","")&amp;IF(Input!$Z324=1, "/14 ","")&amp;IF(Input!$AA324=1, "/11,5 ","")&amp;IF(Input!$AB324=1, "/10 ","")&amp;IF(Input!$AB324=1, "/7,5","")</f>
        <v xml:space="preserve">/21 /18 /16 </v>
      </c>
      <c r="AB323" s="4" t="str">
        <f>IF(Input!$AD324=1,"Rubber wheel coupling","")&amp;IF(Input!$AE324=1, "/Rubber block drive, with alu. ring","")&amp;IF(Input!$AF324=1, "/(High) flexible coupling","")</f>
        <v>/Rubber block drive, with alu. ring</v>
      </c>
      <c r="AC323" s="4" t="str">
        <f>IF(Input!$AG324=1,"Mechanical-joint clutch","")&amp;IF(Input!$AH324=1, "/ Mechanical","")&amp;IF(Input!$AI324=1, "/ Electrical","")&amp;IF(Input!$AJ324=1, "/ Pneumatical","")</f>
        <v>/ Mechanical/ Electrical/ Pneumatical</v>
      </c>
      <c r="AD323" s="291" t="str">
        <f t="shared" ref="AD323:AD386" si="89">SUBSTITUTE($Z323,"/","",1)</f>
        <v>Without</v>
      </c>
      <c r="AE323" s="4" t="str">
        <f t="shared" ref="AE323:AE386" si="90">SUBSTITUTE($AA323,"/","",1)&amp;" inch"</f>
        <v>21 /18 /16  inch</v>
      </c>
      <c r="AF323" s="4" t="str">
        <f t="shared" ref="AF323:AF386" si="91">SUBSTITUTE($AB323,"/","",1)</f>
        <v>Rubber block drive, with alu. ring</v>
      </c>
      <c r="AG323" s="4" t="str">
        <f t="shared" ref="AG323:AG386" si="92">SUBSTITUTE($AC323,"/","",1)</f>
        <v xml:space="preserve"> Mechanical/ Electrical/ Pneumatical</v>
      </c>
      <c r="AH323" s="4" t="str">
        <f>IF(Input!AK324=1,"Available","Not available")</f>
        <v>Not available</v>
      </c>
      <c r="AI323" s="4" t="str">
        <f>IF(Input!AL324="","",Input!AL324)</f>
        <v/>
      </c>
    </row>
    <row r="324" spans="1:35" x14ac:dyDescent="0.25">
      <c r="A324" s="4" t="str">
        <f>VLOOKUP(Input!A325, Variabelen!$A$2:$B$7,2,FALSE)</f>
        <v>MEDIUM/HEAVY DUTY GEARBOX</v>
      </c>
      <c r="B324" s="284" t="str">
        <f>Input!B325</f>
        <v>HCT1600</v>
      </c>
      <c r="C324" s="4" t="str">
        <f>IF(Input!C325="","",Input!C325)</f>
        <v/>
      </c>
      <c r="D324" s="297">
        <f>Input!F325</f>
        <v>9.5</v>
      </c>
      <c r="E324" s="298" t="str">
        <f>Input!G325</f>
        <v>1,2471</v>
      </c>
      <c r="F324" s="4">
        <f>Input!D325</f>
        <v>500</v>
      </c>
      <c r="G324" s="298">
        <f>Input!E325</f>
        <v>1650</v>
      </c>
      <c r="H324" s="298" t="str">
        <f t="shared" si="83"/>
        <v>500-1650</v>
      </c>
      <c r="I324" s="298">
        <f t="shared" si="84"/>
        <v>1000</v>
      </c>
      <c r="J324" s="298">
        <f t="shared" si="85"/>
        <v>1247.1000000000001</v>
      </c>
      <c r="K324" s="298">
        <f t="shared" si="86"/>
        <v>2057.7150000000001</v>
      </c>
      <c r="L324" s="290">
        <f t="shared" si="82"/>
        <v>1122.3900000000001</v>
      </c>
      <c r="M324" s="290">
        <f t="shared" si="82"/>
        <v>1496.5200000000002</v>
      </c>
      <c r="N324" s="290">
        <f t="shared" si="82"/>
        <v>1870.65</v>
      </c>
      <c r="O324" s="290" t="str">
        <f t="shared" si="82"/>
        <v/>
      </c>
      <c r="P324" s="290" t="str">
        <f t="shared" si="82"/>
        <v/>
      </c>
      <c r="Q324" s="290" t="str">
        <f t="shared" si="82"/>
        <v/>
      </c>
      <c r="R324" s="298" t="str">
        <f>Input!I325</f>
        <v>1246x1500x1750</v>
      </c>
      <c r="S324" s="298" t="str">
        <f>Input!J325</f>
        <v>4200</v>
      </c>
      <c r="T324" s="298" t="str">
        <f>Input!K325</f>
        <v>625</v>
      </c>
      <c r="U324" s="298" t="str">
        <f>Input!L325</f>
        <v>280</v>
      </c>
      <c r="V324" s="4" t="str">
        <f>IF(Input!$M325=1,"Spec.","")&amp;IF(Input!$O325=1, "00","")&amp;IF(Input!$P325=1, "/0","")&amp;IF(Input!$Q325=1, "/1","")&amp;IF(Input!$R325=1, "/2","")&amp;IF(Input!$S325=1, "/3","")&amp;IF(Input!$T325=1, "/4","")&amp;IF(Input!$U325=1, "/5","")</f>
        <v/>
      </c>
      <c r="W324" s="4" t="str">
        <f>IF(Input!$V325=1,"Spec.","")&amp;IF(Input!$W325=1, "/21","")&amp;IF(Input!$X325=1, "/18","")&amp;IF(Input!$Y325=1, "/16","")&amp;IF(Input!$Z325=1, "/14","")&amp;IF(Input!$AA325=1, "/11,5","")&amp;IF(Input!$AB325=1, "/10","")&amp;IF(Input!$AB325=1,"/7,5","")</f>
        <v>/21/18/16</v>
      </c>
      <c r="X324" s="291" t="str">
        <f t="shared" si="87"/>
        <v/>
      </c>
      <c r="Y324" s="4" t="str">
        <f t="shared" si="88"/>
        <v>21/18/16</v>
      </c>
      <c r="Z324" s="4" t="str">
        <f>IF(Input!$M325=1,"Special match","")&amp;IF(Input!$N325=1, "/Without","")&amp;IF(Input!$O325=1, "/SAE-00","")&amp;IF(Input!$P325=1, "/SAE-0","")&amp;IF(Input!$Q325=1, "/SAE-1","")&amp;IF(Input!$R325=1, "/SAE-2","")&amp;IF(Input!$S325=1, "/SAE-3","")&amp;IF(Input!$T325=1, "/SAE-4","")&amp;IF(Input!$U325=1, "/SAE-5","")</f>
        <v>/Without</v>
      </c>
      <c r="AA324" s="4" t="str">
        <f>IF(Input!$V325=1,"Special match","")&amp;IF(Input!$W325=1, "/21 ","")&amp;IF(Input!$X325=1, "/18 ","")&amp;IF(Input!$Y325=1, "/16 ","")&amp;IF(Input!$Z325=1, "/14 ","")&amp;IF(Input!$AA325=1, "/11,5 ","")&amp;IF(Input!$AB325=1, "/10 ","")&amp;IF(Input!$AB325=1, "/7,5","")</f>
        <v xml:space="preserve">/21 /18 /16 </v>
      </c>
      <c r="AB324" s="4" t="str">
        <f>IF(Input!$AD325=1,"Rubber wheel coupling","")&amp;IF(Input!$AE325=1, "/Rubber block drive, with alu. ring","")&amp;IF(Input!$AF325=1, "/(High) flexible coupling","")</f>
        <v>/Rubber block drive, with alu. ring</v>
      </c>
      <c r="AC324" s="4" t="str">
        <f>IF(Input!$AG325=1,"Mechanical-joint clutch","")&amp;IF(Input!$AH325=1, "/ Mechanical","")&amp;IF(Input!$AI325=1, "/ Electrical","")&amp;IF(Input!$AJ325=1, "/ Pneumatical","")</f>
        <v>/ Mechanical/ Electrical/ Pneumatical</v>
      </c>
      <c r="AD324" s="291" t="str">
        <f t="shared" si="89"/>
        <v>Without</v>
      </c>
      <c r="AE324" s="4" t="str">
        <f t="shared" si="90"/>
        <v>21 /18 /16  inch</v>
      </c>
      <c r="AF324" s="4" t="str">
        <f t="shared" si="91"/>
        <v>Rubber block drive, with alu. ring</v>
      </c>
      <c r="AG324" s="4" t="str">
        <f t="shared" si="92"/>
        <v xml:space="preserve"> Mechanical/ Electrical/ Pneumatical</v>
      </c>
      <c r="AH324" s="4" t="str">
        <f>IF(Input!AK325=1,"Available","Not available")</f>
        <v>Not available</v>
      </c>
      <c r="AI324" s="4" t="str">
        <f>IF(Input!AL325="","",Input!AL325)</f>
        <v/>
      </c>
    </row>
    <row r="325" spans="1:35" x14ac:dyDescent="0.25">
      <c r="A325" s="4" t="str">
        <f>VLOOKUP(Input!A326, Variabelen!$A$2:$B$7,2,FALSE)</f>
        <v>MEDIUM/HEAVY DUTY GEARBOX</v>
      </c>
      <c r="B325" s="284" t="str">
        <f>Input!B326</f>
        <v>HCD2000</v>
      </c>
      <c r="C325" s="4" t="str">
        <f>IF(Input!C326="","",Input!C326)</f>
        <v/>
      </c>
      <c r="D325" s="297">
        <f>Input!F326</f>
        <v>3</v>
      </c>
      <c r="E325" s="298" t="str">
        <f>Input!G326</f>
        <v>1,9846</v>
      </c>
      <c r="F325" s="4">
        <f>Input!D326</f>
        <v>600</v>
      </c>
      <c r="G325" s="298">
        <f>Input!E326</f>
        <v>1500</v>
      </c>
      <c r="H325" s="298" t="str">
        <f t="shared" si="83"/>
        <v>600-1500</v>
      </c>
      <c r="I325" s="298">
        <f t="shared" si="84"/>
        <v>1000</v>
      </c>
      <c r="J325" s="298">
        <f t="shared" si="85"/>
        <v>1984.6</v>
      </c>
      <c r="K325" s="298">
        <f t="shared" si="86"/>
        <v>2976.9</v>
      </c>
      <c r="L325" s="290">
        <f t="shared" si="82"/>
        <v>1786.1399999999999</v>
      </c>
      <c r="M325" s="290">
        <f t="shared" si="82"/>
        <v>2381.52</v>
      </c>
      <c r="N325" s="290">
        <f t="shared" si="82"/>
        <v>2976.9</v>
      </c>
      <c r="O325" s="290" t="str">
        <f t="shared" si="82"/>
        <v/>
      </c>
      <c r="P325" s="290" t="str">
        <f t="shared" si="82"/>
        <v/>
      </c>
      <c r="Q325" s="290" t="str">
        <f t="shared" si="82"/>
        <v/>
      </c>
      <c r="R325" s="298" t="str">
        <f>Input!I326</f>
        <v>1600x1620x1645</v>
      </c>
      <c r="S325" s="298" t="str">
        <f>Input!J326</f>
        <v>4000</v>
      </c>
      <c r="T325" s="298" t="str">
        <f>Input!K326</f>
        <v>560</v>
      </c>
      <c r="U325" s="298" t="str">
        <f>Input!L326</f>
        <v>220</v>
      </c>
      <c r="V325" s="4" t="str">
        <f>IF(Input!$M326=1,"Spec.","")&amp;IF(Input!$O326=1, "00","")&amp;IF(Input!$P326=1, "/0","")&amp;IF(Input!$Q326=1, "/1","")&amp;IF(Input!$R326=1, "/2","")&amp;IF(Input!$S326=1, "/3","")&amp;IF(Input!$T326=1, "/4","")&amp;IF(Input!$U326=1, "/5","")</f>
        <v/>
      </c>
      <c r="W325" s="4" t="str">
        <f>IF(Input!$V326=1,"Spec.","")&amp;IF(Input!$W326=1, "/21","")&amp;IF(Input!$X326=1, "/18","")&amp;IF(Input!$Y326=1, "/16","")&amp;IF(Input!$Z326=1, "/14","")&amp;IF(Input!$AA326=1, "/11,5","")&amp;IF(Input!$AB326=1, "/10","")&amp;IF(Input!$AB326=1,"/7,5","")</f>
        <v>/21/18</v>
      </c>
      <c r="X325" s="291" t="str">
        <f t="shared" si="87"/>
        <v/>
      </c>
      <c r="Y325" s="4" t="str">
        <f t="shared" si="88"/>
        <v>21/18</v>
      </c>
      <c r="Z325" s="4" t="str">
        <f>IF(Input!$M326=1,"Special match","")&amp;IF(Input!$N326=1, "/Without","")&amp;IF(Input!$O326=1, "/SAE-00","")&amp;IF(Input!$P326=1, "/SAE-0","")&amp;IF(Input!$Q326=1, "/SAE-1","")&amp;IF(Input!$R326=1, "/SAE-2","")&amp;IF(Input!$S326=1, "/SAE-3","")&amp;IF(Input!$T326=1, "/SAE-4","")&amp;IF(Input!$U326=1, "/SAE-5","")</f>
        <v>/Without</v>
      </c>
      <c r="AA325" s="4" t="str">
        <f>IF(Input!$V326=1,"Special match","")&amp;IF(Input!$W326=1, "/21 ","")&amp;IF(Input!$X326=1, "/18 ","")&amp;IF(Input!$Y326=1, "/16 ","")&amp;IF(Input!$Z326=1, "/14 ","")&amp;IF(Input!$AA326=1, "/11,5 ","")&amp;IF(Input!$AB326=1, "/10 ","")&amp;IF(Input!$AB326=1, "/7,5","")</f>
        <v xml:space="preserve">/21 /18 </v>
      </c>
      <c r="AB325" s="4" t="str">
        <f>IF(Input!$AD326=1,"Rubber wheel coupling","")&amp;IF(Input!$AE326=1, "/Rubber block drive, with alu. ring","")&amp;IF(Input!$AF326=1, "/(High) flexible coupling","")</f>
        <v>/Rubber block drive, with alu. ring</v>
      </c>
      <c r="AC325" s="4" t="str">
        <f>IF(Input!$AG326=1,"Mechanical-joint clutch","")&amp;IF(Input!$AH326=1, "/ Mechanical","")&amp;IF(Input!$AI326=1, "/ Electrical","")&amp;IF(Input!$AJ326=1, "/ Pneumatical","")</f>
        <v>/ Mechanical/ Electrical/ Pneumatical</v>
      </c>
      <c r="AD325" s="291" t="str">
        <f t="shared" si="89"/>
        <v>Without</v>
      </c>
      <c r="AE325" s="4" t="str">
        <f t="shared" si="90"/>
        <v>21 /18  inch</v>
      </c>
      <c r="AF325" s="4" t="str">
        <f t="shared" si="91"/>
        <v>Rubber block drive, with alu. ring</v>
      </c>
      <c r="AG325" s="4" t="str">
        <f t="shared" si="92"/>
        <v xml:space="preserve"> Mechanical/ Electrical/ Pneumatical</v>
      </c>
      <c r="AH325" s="4" t="str">
        <f>IF(Input!AK326=1,"Available","Not available")</f>
        <v>Not available</v>
      </c>
      <c r="AI325" s="4" t="str">
        <f>IF(Input!AL326="","",Input!AL326)</f>
        <v/>
      </c>
    </row>
    <row r="326" spans="1:35" x14ac:dyDescent="0.25">
      <c r="A326" s="4" t="str">
        <f>VLOOKUP(Input!A327, Variabelen!$A$2:$B$7,2,FALSE)</f>
        <v>MEDIUM/HEAVY DUTY GEARBOX</v>
      </c>
      <c r="B326" s="284" t="str">
        <f>Input!B327</f>
        <v>HCD2000</v>
      </c>
      <c r="C326" s="4" t="str">
        <f>IF(Input!C327="","",Input!C327)</f>
        <v/>
      </c>
      <c r="D326" s="297">
        <f>Input!F327</f>
        <v>3.577</v>
      </c>
      <c r="E326" s="298" t="str">
        <f>Input!G327</f>
        <v>1,9846</v>
      </c>
      <c r="F326" s="4">
        <f>Input!D327</f>
        <v>600</v>
      </c>
      <c r="G326" s="298">
        <f>Input!E327</f>
        <v>1500</v>
      </c>
      <c r="H326" s="298" t="str">
        <f t="shared" si="83"/>
        <v>600-1500</v>
      </c>
      <c r="I326" s="298">
        <f t="shared" si="84"/>
        <v>1000</v>
      </c>
      <c r="J326" s="298">
        <f t="shared" si="85"/>
        <v>1984.6</v>
      </c>
      <c r="K326" s="298">
        <f t="shared" si="86"/>
        <v>2976.9</v>
      </c>
      <c r="L326" s="290">
        <f t="shared" si="82"/>
        <v>1786.1399999999999</v>
      </c>
      <c r="M326" s="290">
        <f t="shared" si="82"/>
        <v>2381.52</v>
      </c>
      <c r="N326" s="290">
        <f t="shared" si="82"/>
        <v>2976.9</v>
      </c>
      <c r="O326" s="290" t="str">
        <f t="shared" si="82"/>
        <v/>
      </c>
      <c r="P326" s="290" t="str">
        <f t="shared" si="82"/>
        <v/>
      </c>
      <c r="Q326" s="290" t="str">
        <f t="shared" si="82"/>
        <v/>
      </c>
      <c r="R326" s="298" t="str">
        <f>Input!I327</f>
        <v>1600x1620x1645</v>
      </c>
      <c r="S326" s="298" t="str">
        <f>Input!J327</f>
        <v>4000</v>
      </c>
      <c r="T326" s="298" t="str">
        <f>Input!K327</f>
        <v>560</v>
      </c>
      <c r="U326" s="298" t="str">
        <f>Input!L327</f>
        <v>220</v>
      </c>
      <c r="V326" s="4" t="str">
        <f>IF(Input!$M327=1,"Spec.","")&amp;IF(Input!$O327=1, "00","")&amp;IF(Input!$P327=1, "/0","")&amp;IF(Input!$Q327=1, "/1","")&amp;IF(Input!$R327=1, "/2","")&amp;IF(Input!$S327=1, "/3","")&amp;IF(Input!$T327=1, "/4","")&amp;IF(Input!$U327=1, "/5","")</f>
        <v/>
      </c>
      <c r="W326" s="4" t="str">
        <f>IF(Input!$V327=1,"Spec.","")&amp;IF(Input!$W327=1, "/21","")&amp;IF(Input!$X327=1, "/18","")&amp;IF(Input!$Y327=1, "/16","")&amp;IF(Input!$Z327=1, "/14","")&amp;IF(Input!$AA327=1, "/11,5","")&amp;IF(Input!$AB327=1, "/10","")&amp;IF(Input!$AB327=1,"/7,5","")</f>
        <v>/21/18</v>
      </c>
      <c r="X326" s="291" t="str">
        <f t="shared" si="87"/>
        <v/>
      </c>
      <c r="Y326" s="4" t="str">
        <f t="shared" si="88"/>
        <v>21/18</v>
      </c>
      <c r="Z326" s="4" t="str">
        <f>IF(Input!$M327=1,"Special match","")&amp;IF(Input!$N327=1, "/Without","")&amp;IF(Input!$O327=1, "/SAE-00","")&amp;IF(Input!$P327=1, "/SAE-0","")&amp;IF(Input!$Q327=1, "/SAE-1","")&amp;IF(Input!$R327=1, "/SAE-2","")&amp;IF(Input!$S327=1, "/SAE-3","")&amp;IF(Input!$T327=1, "/SAE-4","")&amp;IF(Input!$U327=1, "/SAE-5","")</f>
        <v>/Without</v>
      </c>
      <c r="AA326" s="4" t="str">
        <f>IF(Input!$V327=1,"Special match","")&amp;IF(Input!$W327=1, "/21 ","")&amp;IF(Input!$X327=1, "/18 ","")&amp;IF(Input!$Y327=1, "/16 ","")&amp;IF(Input!$Z327=1, "/14 ","")&amp;IF(Input!$AA327=1, "/11,5 ","")&amp;IF(Input!$AB327=1, "/10 ","")&amp;IF(Input!$AB327=1, "/7,5","")</f>
        <v xml:space="preserve">/21 /18 </v>
      </c>
      <c r="AB326" s="4" t="str">
        <f>IF(Input!$AD327=1,"Rubber wheel coupling","")&amp;IF(Input!$AE327=1, "/Rubber block drive, with alu. ring","")&amp;IF(Input!$AF327=1, "/(High) flexible coupling","")</f>
        <v>/Rubber block drive, with alu. ring</v>
      </c>
      <c r="AC326" s="4" t="str">
        <f>IF(Input!$AG327=1,"Mechanical-joint clutch","")&amp;IF(Input!$AH327=1, "/ Mechanical","")&amp;IF(Input!$AI327=1, "/ Electrical","")&amp;IF(Input!$AJ327=1, "/ Pneumatical","")</f>
        <v>/ Mechanical/ Electrical/ Pneumatical</v>
      </c>
      <c r="AD326" s="291" t="str">
        <f t="shared" si="89"/>
        <v>Without</v>
      </c>
      <c r="AE326" s="4" t="str">
        <f t="shared" si="90"/>
        <v>21 /18  inch</v>
      </c>
      <c r="AF326" s="4" t="str">
        <f t="shared" si="91"/>
        <v>Rubber block drive, with alu. ring</v>
      </c>
      <c r="AG326" s="4" t="str">
        <f t="shared" si="92"/>
        <v xml:space="preserve"> Mechanical/ Electrical/ Pneumatical</v>
      </c>
      <c r="AH326" s="4" t="str">
        <f>IF(Input!AK327=1,"Available","Not available")</f>
        <v>Not available</v>
      </c>
      <c r="AI326" s="4" t="str">
        <f>IF(Input!AL327="","",Input!AL327)</f>
        <v/>
      </c>
    </row>
    <row r="327" spans="1:35" x14ac:dyDescent="0.25">
      <c r="A327" s="4" t="str">
        <f>VLOOKUP(Input!A328, Variabelen!$A$2:$B$7,2,FALSE)</f>
        <v>MEDIUM/HEAVY DUTY GEARBOX</v>
      </c>
      <c r="B327" s="284" t="str">
        <f>Input!B328</f>
        <v>HCD2000</v>
      </c>
      <c r="C327" s="4" t="str">
        <f>IF(Input!C328="","",Input!C328)</f>
        <v/>
      </c>
      <c r="D327" s="297">
        <f>Input!F328</f>
        <v>3.9580000000000002</v>
      </c>
      <c r="E327" s="298" t="str">
        <f>Input!G328</f>
        <v>1,9846</v>
      </c>
      <c r="F327" s="4">
        <f>Input!D328</f>
        <v>600</v>
      </c>
      <c r="G327" s="298">
        <f>Input!E328</f>
        <v>1500</v>
      </c>
      <c r="H327" s="298" t="str">
        <f t="shared" si="83"/>
        <v>600-1500</v>
      </c>
      <c r="I327" s="298">
        <f t="shared" si="84"/>
        <v>1000</v>
      </c>
      <c r="J327" s="298">
        <f t="shared" si="85"/>
        <v>1984.6</v>
      </c>
      <c r="K327" s="298">
        <f t="shared" si="86"/>
        <v>2976.9</v>
      </c>
      <c r="L327" s="290">
        <f t="shared" si="82"/>
        <v>1786.1399999999999</v>
      </c>
      <c r="M327" s="290">
        <f t="shared" si="82"/>
        <v>2381.52</v>
      </c>
      <c r="N327" s="290">
        <f t="shared" si="82"/>
        <v>2976.9</v>
      </c>
      <c r="O327" s="290" t="str">
        <f t="shared" si="82"/>
        <v/>
      </c>
      <c r="P327" s="290" t="str">
        <f t="shared" si="82"/>
        <v/>
      </c>
      <c r="Q327" s="290" t="str">
        <f t="shared" si="82"/>
        <v/>
      </c>
      <c r="R327" s="298" t="str">
        <f>Input!I328</f>
        <v>1600x1620x1645</v>
      </c>
      <c r="S327" s="298" t="str">
        <f>Input!J328</f>
        <v>4000</v>
      </c>
      <c r="T327" s="298" t="str">
        <f>Input!K328</f>
        <v>560</v>
      </c>
      <c r="U327" s="298" t="str">
        <f>Input!L328</f>
        <v>220</v>
      </c>
      <c r="V327" s="4" t="str">
        <f>IF(Input!$M328=1,"Spec.","")&amp;IF(Input!$O328=1, "00","")&amp;IF(Input!$P328=1, "/0","")&amp;IF(Input!$Q328=1, "/1","")&amp;IF(Input!$R328=1, "/2","")&amp;IF(Input!$S328=1, "/3","")&amp;IF(Input!$T328=1, "/4","")&amp;IF(Input!$U328=1, "/5","")</f>
        <v/>
      </c>
      <c r="W327" s="4" t="str">
        <f>IF(Input!$V328=1,"Spec.","")&amp;IF(Input!$W328=1, "/21","")&amp;IF(Input!$X328=1, "/18","")&amp;IF(Input!$Y328=1, "/16","")&amp;IF(Input!$Z328=1, "/14","")&amp;IF(Input!$AA328=1, "/11,5","")&amp;IF(Input!$AB328=1, "/10","")&amp;IF(Input!$AB328=1,"/7,5","")</f>
        <v>/21/18</v>
      </c>
      <c r="X327" s="291" t="str">
        <f t="shared" si="87"/>
        <v/>
      </c>
      <c r="Y327" s="4" t="str">
        <f t="shared" si="88"/>
        <v>21/18</v>
      </c>
      <c r="Z327" s="4" t="str">
        <f>IF(Input!$M328=1,"Special match","")&amp;IF(Input!$N328=1, "/Without","")&amp;IF(Input!$O328=1, "/SAE-00","")&amp;IF(Input!$P328=1, "/SAE-0","")&amp;IF(Input!$Q328=1, "/SAE-1","")&amp;IF(Input!$R328=1, "/SAE-2","")&amp;IF(Input!$S328=1, "/SAE-3","")&amp;IF(Input!$T328=1, "/SAE-4","")&amp;IF(Input!$U328=1, "/SAE-5","")</f>
        <v>/Without</v>
      </c>
      <c r="AA327" s="4" t="str">
        <f>IF(Input!$V328=1,"Special match","")&amp;IF(Input!$W328=1, "/21 ","")&amp;IF(Input!$X328=1, "/18 ","")&amp;IF(Input!$Y328=1, "/16 ","")&amp;IF(Input!$Z328=1, "/14 ","")&amp;IF(Input!$AA328=1, "/11,5 ","")&amp;IF(Input!$AB328=1, "/10 ","")&amp;IF(Input!$AB328=1, "/7,5","")</f>
        <v xml:space="preserve">/21 /18 </v>
      </c>
      <c r="AB327" s="4" t="str">
        <f>IF(Input!$AD328=1,"Rubber wheel coupling","")&amp;IF(Input!$AE328=1, "/Rubber block drive, with alu. ring","")&amp;IF(Input!$AF328=1, "/(High) flexible coupling","")</f>
        <v>/Rubber block drive, with alu. ring</v>
      </c>
      <c r="AC327" s="4" t="str">
        <f>IF(Input!$AG328=1,"Mechanical-joint clutch","")&amp;IF(Input!$AH328=1, "/ Mechanical","")&amp;IF(Input!$AI328=1, "/ Electrical","")&amp;IF(Input!$AJ328=1, "/ Pneumatical","")</f>
        <v>/ Mechanical/ Electrical/ Pneumatical</v>
      </c>
      <c r="AD327" s="291" t="str">
        <f t="shared" si="89"/>
        <v>Without</v>
      </c>
      <c r="AE327" s="4" t="str">
        <f t="shared" si="90"/>
        <v>21 /18  inch</v>
      </c>
      <c r="AF327" s="4" t="str">
        <f t="shared" si="91"/>
        <v>Rubber block drive, with alu. ring</v>
      </c>
      <c r="AG327" s="4" t="str">
        <f t="shared" si="92"/>
        <v xml:space="preserve"> Mechanical/ Electrical/ Pneumatical</v>
      </c>
      <c r="AH327" s="4" t="str">
        <f>IF(Input!AK328=1,"Available","Not available")</f>
        <v>Not available</v>
      </c>
      <c r="AI327" s="4" t="str">
        <f>IF(Input!AL328="","",Input!AL328)</f>
        <v/>
      </c>
    </row>
    <row r="328" spans="1:35" x14ac:dyDescent="0.25">
      <c r="A328" s="4" t="str">
        <f>VLOOKUP(Input!A329, Variabelen!$A$2:$B$7,2,FALSE)</f>
        <v>MEDIUM/HEAVY DUTY GEARBOX</v>
      </c>
      <c r="B328" s="284" t="str">
        <f>Input!B329</f>
        <v>HCD2000</v>
      </c>
      <c r="C328" s="4" t="str">
        <f>IF(Input!C329="","",Input!C329)</f>
        <v/>
      </c>
      <c r="D328" s="297">
        <f>Input!F329</f>
        <v>4.4550000000000001</v>
      </c>
      <c r="E328" s="298" t="str">
        <f>Input!G329</f>
        <v>1,9846</v>
      </c>
      <c r="F328" s="4">
        <f>Input!D329</f>
        <v>600</v>
      </c>
      <c r="G328" s="298">
        <f>Input!E329</f>
        <v>1500</v>
      </c>
      <c r="H328" s="298" t="str">
        <f t="shared" si="83"/>
        <v>600-1500</v>
      </c>
      <c r="I328" s="298">
        <f t="shared" si="84"/>
        <v>1000</v>
      </c>
      <c r="J328" s="298">
        <f t="shared" si="85"/>
        <v>1984.6</v>
      </c>
      <c r="K328" s="298">
        <f t="shared" si="86"/>
        <v>2976.9</v>
      </c>
      <c r="L328" s="290">
        <f t="shared" si="82"/>
        <v>1786.1399999999999</v>
      </c>
      <c r="M328" s="290">
        <f t="shared" si="82"/>
        <v>2381.52</v>
      </c>
      <c r="N328" s="290">
        <f t="shared" si="82"/>
        <v>2976.9</v>
      </c>
      <c r="O328" s="290" t="str">
        <f t="shared" si="82"/>
        <v/>
      </c>
      <c r="P328" s="290" t="str">
        <f t="shared" si="82"/>
        <v/>
      </c>
      <c r="Q328" s="290" t="str">
        <f t="shared" si="82"/>
        <v/>
      </c>
      <c r="R328" s="298" t="str">
        <f>Input!I329</f>
        <v>1600x1620x1645</v>
      </c>
      <c r="S328" s="298" t="str">
        <f>Input!J329</f>
        <v>4000</v>
      </c>
      <c r="T328" s="298" t="str">
        <f>Input!K329</f>
        <v>560</v>
      </c>
      <c r="U328" s="298" t="str">
        <f>Input!L329</f>
        <v>220</v>
      </c>
      <c r="V328" s="4" t="str">
        <f>IF(Input!$M329=1,"Spec.","")&amp;IF(Input!$O329=1, "00","")&amp;IF(Input!$P329=1, "/0","")&amp;IF(Input!$Q329=1, "/1","")&amp;IF(Input!$R329=1, "/2","")&amp;IF(Input!$S329=1, "/3","")&amp;IF(Input!$T329=1, "/4","")&amp;IF(Input!$U329=1, "/5","")</f>
        <v/>
      </c>
      <c r="W328" s="4" t="str">
        <f>IF(Input!$V329=1,"Spec.","")&amp;IF(Input!$W329=1, "/21","")&amp;IF(Input!$X329=1, "/18","")&amp;IF(Input!$Y329=1, "/16","")&amp;IF(Input!$Z329=1, "/14","")&amp;IF(Input!$AA329=1, "/11,5","")&amp;IF(Input!$AB329=1, "/10","")&amp;IF(Input!$AB329=1,"/7,5","")</f>
        <v>/21/18</v>
      </c>
      <c r="X328" s="291" t="str">
        <f t="shared" si="87"/>
        <v/>
      </c>
      <c r="Y328" s="4" t="str">
        <f t="shared" si="88"/>
        <v>21/18</v>
      </c>
      <c r="Z328" s="4" t="str">
        <f>IF(Input!$M329=1,"Special match","")&amp;IF(Input!$N329=1, "/Without","")&amp;IF(Input!$O329=1, "/SAE-00","")&amp;IF(Input!$P329=1, "/SAE-0","")&amp;IF(Input!$Q329=1, "/SAE-1","")&amp;IF(Input!$R329=1, "/SAE-2","")&amp;IF(Input!$S329=1, "/SAE-3","")&amp;IF(Input!$T329=1, "/SAE-4","")&amp;IF(Input!$U329=1, "/SAE-5","")</f>
        <v>/Without</v>
      </c>
      <c r="AA328" s="4" t="str">
        <f>IF(Input!$V329=1,"Special match","")&amp;IF(Input!$W329=1, "/21 ","")&amp;IF(Input!$X329=1, "/18 ","")&amp;IF(Input!$Y329=1, "/16 ","")&amp;IF(Input!$Z329=1, "/14 ","")&amp;IF(Input!$AA329=1, "/11,5 ","")&amp;IF(Input!$AB329=1, "/10 ","")&amp;IF(Input!$AB329=1, "/7,5","")</f>
        <v xml:space="preserve">/21 /18 </v>
      </c>
      <c r="AB328" s="4" t="str">
        <f>IF(Input!$AD329=1,"Rubber wheel coupling","")&amp;IF(Input!$AE329=1, "/Rubber block drive, with alu. ring","")&amp;IF(Input!$AF329=1, "/(High) flexible coupling","")</f>
        <v>/Rubber block drive, with alu. ring</v>
      </c>
      <c r="AC328" s="4" t="str">
        <f>IF(Input!$AG329=1,"Mechanical-joint clutch","")&amp;IF(Input!$AH329=1, "/ Mechanical","")&amp;IF(Input!$AI329=1, "/ Electrical","")&amp;IF(Input!$AJ329=1, "/ Pneumatical","")</f>
        <v>/ Mechanical/ Electrical/ Pneumatical</v>
      </c>
      <c r="AD328" s="291" t="str">
        <f t="shared" si="89"/>
        <v>Without</v>
      </c>
      <c r="AE328" s="4" t="str">
        <f t="shared" si="90"/>
        <v>21 /18  inch</v>
      </c>
      <c r="AF328" s="4" t="str">
        <f t="shared" si="91"/>
        <v>Rubber block drive, with alu. ring</v>
      </c>
      <c r="AG328" s="4" t="str">
        <f t="shared" si="92"/>
        <v xml:space="preserve"> Mechanical/ Electrical/ Pneumatical</v>
      </c>
      <c r="AH328" s="4" t="str">
        <f>IF(Input!AK329=1,"Available","Not available")</f>
        <v>Not available</v>
      </c>
      <c r="AI328" s="4" t="str">
        <f>IF(Input!AL329="","",Input!AL329)</f>
        <v/>
      </c>
    </row>
    <row r="329" spans="1:35" x14ac:dyDescent="0.25">
      <c r="A329" s="4" t="str">
        <f>VLOOKUP(Input!A330, Variabelen!$A$2:$B$7,2,FALSE)</f>
        <v>MEDIUM/HEAVY DUTY GEARBOX</v>
      </c>
      <c r="B329" s="284" t="str">
        <f>Input!B330</f>
        <v>HCD2000</v>
      </c>
      <c r="C329" s="4" t="str">
        <f>IF(Input!C330="","",Input!C330)</f>
        <v/>
      </c>
      <c r="D329" s="297">
        <f>Input!F330</f>
        <v>4.95</v>
      </c>
      <c r="E329" s="298" t="str">
        <f>Input!G330</f>
        <v>1,9846</v>
      </c>
      <c r="F329" s="4">
        <f>Input!D330</f>
        <v>600</v>
      </c>
      <c r="G329" s="298">
        <f>Input!E330</f>
        <v>1500</v>
      </c>
      <c r="H329" s="298" t="str">
        <f t="shared" si="83"/>
        <v>600-1500</v>
      </c>
      <c r="I329" s="298">
        <f t="shared" si="84"/>
        <v>1000</v>
      </c>
      <c r="J329" s="298">
        <f t="shared" si="85"/>
        <v>1984.6</v>
      </c>
      <c r="K329" s="298">
        <f t="shared" si="86"/>
        <v>2976.9</v>
      </c>
      <c r="L329" s="290">
        <f t="shared" si="82"/>
        <v>1786.1399999999999</v>
      </c>
      <c r="M329" s="290">
        <f t="shared" si="82"/>
        <v>2381.52</v>
      </c>
      <c r="N329" s="290">
        <f t="shared" si="82"/>
        <v>2976.9</v>
      </c>
      <c r="O329" s="290" t="str">
        <f t="shared" si="82"/>
        <v/>
      </c>
      <c r="P329" s="290" t="str">
        <f t="shared" si="82"/>
        <v/>
      </c>
      <c r="Q329" s="290" t="str">
        <f t="shared" si="82"/>
        <v/>
      </c>
      <c r="R329" s="298" t="str">
        <f>Input!I330</f>
        <v>1600x1620x1645</v>
      </c>
      <c r="S329" s="298" t="str">
        <f>Input!J330</f>
        <v>4000</v>
      </c>
      <c r="T329" s="298" t="str">
        <f>Input!K330</f>
        <v>560</v>
      </c>
      <c r="U329" s="298" t="str">
        <f>Input!L330</f>
        <v>220</v>
      </c>
      <c r="V329" s="4" t="str">
        <f>IF(Input!$M330=1,"Spec.","")&amp;IF(Input!$O330=1, "00","")&amp;IF(Input!$P330=1, "/0","")&amp;IF(Input!$Q330=1, "/1","")&amp;IF(Input!$R330=1, "/2","")&amp;IF(Input!$S330=1, "/3","")&amp;IF(Input!$T330=1, "/4","")&amp;IF(Input!$U330=1, "/5","")</f>
        <v/>
      </c>
      <c r="W329" s="4" t="str">
        <f>IF(Input!$V330=1,"Spec.","")&amp;IF(Input!$W330=1, "/21","")&amp;IF(Input!$X330=1, "/18","")&amp;IF(Input!$Y330=1, "/16","")&amp;IF(Input!$Z330=1, "/14","")&amp;IF(Input!$AA330=1, "/11,5","")&amp;IF(Input!$AB330=1, "/10","")&amp;IF(Input!$AB330=1,"/7,5","")</f>
        <v>/21/18</v>
      </c>
      <c r="X329" s="291" t="str">
        <f t="shared" si="87"/>
        <v/>
      </c>
      <c r="Y329" s="4" t="str">
        <f t="shared" si="88"/>
        <v>21/18</v>
      </c>
      <c r="Z329" s="4" t="str">
        <f>IF(Input!$M330=1,"Special match","")&amp;IF(Input!$N330=1, "/Without","")&amp;IF(Input!$O330=1, "/SAE-00","")&amp;IF(Input!$P330=1, "/SAE-0","")&amp;IF(Input!$Q330=1, "/SAE-1","")&amp;IF(Input!$R330=1, "/SAE-2","")&amp;IF(Input!$S330=1, "/SAE-3","")&amp;IF(Input!$T330=1, "/SAE-4","")&amp;IF(Input!$U330=1, "/SAE-5","")</f>
        <v>/Without</v>
      </c>
      <c r="AA329" s="4" t="str">
        <f>IF(Input!$V330=1,"Special match","")&amp;IF(Input!$W330=1, "/21 ","")&amp;IF(Input!$X330=1, "/18 ","")&amp;IF(Input!$Y330=1, "/16 ","")&amp;IF(Input!$Z330=1, "/14 ","")&amp;IF(Input!$AA330=1, "/11,5 ","")&amp;IF(Input!$AB330=1, "/10 ","")&amp;IF(Input!$AB330=1, "/7,5","")</f>
        <v xml:space="preserve">/21 /18 </v>
      </c>
      <c r="AB329" s="4" t="str">
        <f>IF(Input!$AD330=1,"Rubber wheel coupling","")&amp;IF(Input!$AE330=1, "/Rubber block drive, with alu. ring","")&amp;IF(Input!$AF330=1, "/(High) flexible coupling","")</f>
        <v>/Rubber block drive, with alu. ring</v>
      </c>
      <c r="AC329" s="4" t="str">
        <f>IF(Input!$AG330=1,"Mechanical-joint clutch","")&amp;IF(Input!$AH330=1, "/ Mechanical","")&amp;IF(Input!$AI330=1, "/ Electrical","")&amp;IF(Input!$AJ330=1, "/ Pneumatical","")</f>
        <v>/ Mechanical/ Electrical/ Pneumatical</v>
      </c>
      <c r="AD329" s="291" t="str">
        <f t="shared" si="89"/>
        <v>Without</v>
      </c>
      <c r="AE329" s="4" t="str">
        <f t="shared" si="90"/>
        <v>21 /18  inch</v>
      </c>
      <c r="AF329" s="4" t="str">
        <f t="shared" si="91"/>
        <v>Rubber block drive, with alu. ring</v>
      </c>
      <c r="AG329" s="4" t="str">
        <f t="shared" si="92"/>
        <v xml:space="preserve"> Mechanical/ Electrical/ Pneumatical</v>
      </c>
      <c r="AH329" s="4" t="str">
        <f>IF(Input!AK330=1,"Available","Not available")</f>
        <v>Not available</v>
      </c>
      <c r="AI329" s="4" t="str">
        <f>IF(Input!AL330="","",Input!AL330)</f>
        <v/>
      </c>
    </row>
    <row r="330" spans="1:35" x14ac:dyDescent="0.25">
      <c r="A330" s="4" t="str">
        <f>VLOOKUP(Input!A331, Variabelen!$A$2:$B$7,2,FALSE)</f>
        <v>MEDIUM/HEAVY DUTY GEARBOX</v>
      </c>
      <c r="B330" s="284" t="str">
        <f>Input!B331</f>
        <v>HCD2000</v>
      </c>
      <c r="C330" s="4" t="str">
        <f>IF(Input!C331="","",Input!C331)</f>
        <v/>
      </c>
      <c r="D330" s="297">
        <f>Input!F331</f>
        <v>5.2629999999999999</v>
      </c>
      <c r="E330" s="298" t="str">
        <f>Input!G331</f>
        <v>1,9042</v>
      </c>
      <c r="F330" s="4">
        <f>Input!D331</f>
        <v>600</v>
      </c>
      <c r="G330" s="298">
        <f>Input!E331</f>
        <v>1500</v>
      </c>
      <c r="H330" s="298" t="str">
        <f t="shared" si="83"/>
        <v>600-1500</v>
      </c>
      <c r="I330" s="298">
        <f t="shared" si="84"/>
        <v>1000</v>
      </c>
      <c r="J330" s="298">
        <f t="shared" si="85"/>
        <v>1904.1999999999998</v>
      </c>
      <c r="K330" s="298">
        <f t="shared" si="86"/>
        <v>2856.2999999999997</v>
      </c>
      <c r="L330" s="290">
        <f t="shared" si="82"/>
        <v>1713.78</v>
      </c>
      <c r="M330" s="290">
        <f t="shared" si="82"/>
        <v>2285.04</v>
      </c>
      <c r="N330" s="290">
        <f t="shared" si="82"/>
        <v>2856.2999999999997</v>
      </c>
      <c r="O330" s="290" t="str">
        <f t="shared" si="82"/>
        <v/>
      </c>
      <c r="P330" s="290" t="str">
        <f t="shared" si="82"/>
        <v/>
      </c>
      <c r="Q330" s="290" t="str">
        <f t="shared" si="82"/>
        <v/>
      </c>
      <c r="R330" s="298" t="str">
        <f>Input!I331</f>
        <v>1600x1620x1645</v>
      </c>
      <c r="S330" s="298" t="str">
        <f>Input!J331</f>
        <v>4000</v>
      </c>
      <c r="T330" s="298" t="str">
        <f>Input!K331</f>
        <v>560</v>
      </c>
      <c r="U330" s="298" t="str">
        <f>Input!L331</f>
        <v>220</v>
      </c>
      <c r="V330" s="4" t="str">
        <f>IF(Input!$M331=1,"Spec.","")&amp;IF(Input!$O331=1, "00","")&amp;IF(Input!$P331=1, "/0","")&amp;IF(Input!$Q331=1, "/1","")&amp;IF(Input!$R331=1, "/2","")&amp;IF(Input!$S331=1, "/3","")&amp;IF(Input!$T331=1, "/4","")&amp;IF(Input!$U331=1, "/5","")</f>
        <v/>
      </c>
      <c r="W330" s="4" t="str">
        <f>IF(Input!$V331=1,"Spec.","")&amp;IF(Input!$W331=1, "/21","")&amp;IF(Input!$X331=1, "/18","")&amp;IF(Input!$Y331=1, "/16","")&amp;IF(Input!$Z331=1, "/14","")&amp;IF(Input!$AA331=1, "/11,5","")&amp;IF(Input!$AB331=1, "/10","")&amp;IF(Input!$AB331=1,"/7,5","")</f>
        <v>/21/18</v>
      </c>
      <c r="X330" s="291" t="str">
        <f t="shared" si="87"/>
        <v/>
      </c>
      <c r="Y330" s="4" t="str">
        <f t="shared" si="88"/>
        <v>21/18</v>
      </c>
      <c r="Z330" s="4" t="str">
        <f>IF(Input!$M331=1,"Special match","")&amp;IF(Input!$N331=1, "/Without","")&amp;IF(Input!$O331=1, "/SAE-00","")&amp;IF(Input!$P331=1, "/SAE-0","")&amp;IF(Input!$Q331=1, "/SAE-1","")&amp;IF(Input!$R331=1, "/SAE-2","")&amp;IF(Input!$S331=1, "/SAE-3","")&amp;IF(Input!$T331=1, "/SAE-4","")&amp;IF(Input!$U331=1, "/SAE-5","")</f>
        <v>/Without</v>
      </c>
      <c r="AA330" s="4" t="str">
        <f>IF(Input!$V331=1,"Special match","")&amp;IF(Input!$W331=1, "/21 ","")&amp;IF(Input!$X331=1, "/18 ","")&amp;IF(Input!$Y331=1, "/16 ","")&amp;IF(Input!$Z331=1, "/14 ","")&amp;IF(Input!$AA331=1, "/11,5 ","")&amp;IF(Input!$AB331=1, "/10 ","")&amp;IF(Input!$AB331=1, "/7,5","")</f>
        <v xml:space="preserve">/21 /18 </v>
      </c>
      <c r="AB330" s="4" t="str">
        <f>IF(Input!$AD331=1,"Rubber wheel coupling","")&amp;IF(Input!$AE331=1, "/Rubber block drive, with alu. ring","")&amp;IF(Input!$AF331=1, "/(High) flexible coupling","")</f>
        <v>/Rubber block drive, with alu. ring</v>
      </c>
      <c r="AC330" s="4" t="str">
        <f>IF(Input!$AG331=1,"Mechanical-joint clutch","")&amp;IF(Input!$AH331=1, "/ Mechanical","")&amp;IF(Input!$AI331=1, "/ Electrical","")&amp;IF(Input!$AJ331=1, "/ Pneumatical","")</f>
        <v>/ Mechanical/ Electrical/ Pneumatical</v>
      </c>
      <c r="AD330" s="291" t="str">
        <f t="shared" si="89"/>
        <v>Without</v>
      </c>
      <c r="AE330" s="4" t="str">
        <f t="shared" si="90"/>
        <v>21 /18  inch</v>
      </c>
      <c r="AF330" s="4" t="str">
        <f t="shared" si="91"/>
        <v>Rubber block drive, with alu. ring</v>
      </c>
      <c r="AG330" s="4" t="str">
        <f t="shared" si="92"/>
        <v xml:space="preserve"> Mechanical/ Electrical/ Pneumatical</v>
      </c>
      <c r="AH330" s="4" t="str">
        <f>IF(Input!AK331=1,"Available","Not available")</f>
        <v>Not available</v>
      </c>
      <c r="AI330" s="4" t="str">
        <f>IF(Input!AL331="","",Input!AL331)</f>
        <v/>
      </c>
    </row>
    <row r="331" spans="1:35" x14ac:dyDescent="0.25">
      <c r="A331" s="4" t="str">
        <f>VLOOKUP(Input!A332, Variabelen!$A$2:$B$7,2,FALSE)</f>
        <v>MEDIUM/HEAVY DUTY GEARBOX</v>
      </c>
      <c r="B331" s="284" t="str">
        <f>Input!B332</f>
        <v>HCD2000</v>
      </c>
      <c r="C331" s="4" t="str">
        <f>IF(Input!C332="","",Input!C332)</f>
        <v/>
      </c>
      <c r="D331" s="297">
        <f>Input!F332</f>
        <v>5.4290000000000003</v>
      </c>
      <c r="E331" s="298" t="str">
        <f>Input!G332</f>
        <v>1,7969</v>
      </c>
      <c r="F331" s="4">
        <f>Input!D332</f>
        <v>600</v>
      </c>
      <c r="G331" s="298">
        <f>Input!E332</f>
        <v>1500</v>
      </c>
      <c r="H331" s="298" t="str">
        <f t="shared" si="83"/>
        <v>600-1500</v>
      </c>
      <c r="I331" s="298">
        <f t="shared" si="84"/>
        <v>1000</v>
      </c>
      <c r="J331" s="298">
        <f t="shared" si="85"/>
        <v>1796.8999999999999</v>
      </c>
      <c r="K331" s="298">
        <f t="shared" si="86"/>
        <v>2695.35</v>
      </c>
      <c r="L331" s="290">
        <f t="shared" si="82"/>
        <v>1617.21</v>
      </c>
      <c r="M331" s="290">
        <f t="shared" si="82"/>
        <v>2156.2799999999997</v>
      </c>
      <c r="N331" s="290">
        <f t="shared" si="82"/>
        <v>2695.35</v>
      </c>
      <c r="O331" s="290" t="str">
        <f t="shared" si="82"/>
        <v/>
      </c>
      <c r="P331" s="290" t="str">
        <f t="shared" si="82"/>
        <v/>
      </c>
      <c r="Q331" s="290" t="str">
        <f t="shared" si="82"/>
        <v/>
      </c>
      <c r="R331" s="298" t="str">
        <f>Input!I332</f>
        <v>1600x1620x1645</v>
      </c>
      <c r="S331" s="298" t="str">
        <f>Input!J332</f>
        <v>4000</v>
      </c>
      <c r="T331" s="298" t="str">
        <f>Input!K332</f>
        <v>560</v>
      </c>
      <c r="U331" s="298" t="str">
        <f>Input!L332</f>
        <v>220</v>
      </c>
      <c r="V331" s="4" t="str">
        <f>IF(Input!$M332=1,"Spec.","")&amp;IF(Input!$O332=1, "00","")&amp;IF(Input!$P332=1, "/0","")&amp;IF(Input!$Q332=1, "/1","")&amp;IF(Input!$R332=1, "/2","")&amp;IF(Input!$S332=1, "/3","")&amp;IF(Input!$T332=1, "/4","")&amp;IF(Input!$U332=1, "/5","")</f>
        <v/>
      </c>
      <c r="W331" s="4" t="str">
        <f>IF(Input!$V332=1,"Spec.","")&amp;IF(Input!$W332=1, "/21","")&amp;IF(Input!$X332=1, "/18","")&amp;IF(Input!$Y332=1, "/16","")&amp;IF(Input!$Z332=1, "/14","")&amp;IF(Input!$AA332=1, "/11,5","")&amp;IF(Input!$AB332=1, "/10","")&amp;IF(Input!$AB332=1,"/7,5","")</f>
        <v>/21/18</v>
      </c>
      <c r="X331" s="291" t="str">
        <f t="shared" si="87"/>
        <v/>
      </c>
      <c r="Y331" s="4" t="str">
        <f t="shared" si="88"/>
        <v>21/18</v>
      </c>
      <c r="Z331" s="4" t="str">
        <f>IF(Input!$M332=1,"Special match","")&amp;IF(Input!$N332=1, "/Without","")&amp;IF(Input!$O332=1, "/SAE-00","")&amp;IF(Input!$P332=1, "/SAE-0","")&amp;IF(Input!$Q332=1, "/SAE-1","")&amp;IF(Input!$R332=1, "/SAE-2","")&amp;IF(Input!$S332=1, "/SAE-3","")&amp;IF(Input!$T332=1, "/SAE-4","")&amp;IF(Input!$U332=1, "/SAE-5","")</f>
        <v>/Without</v>
      </c>
      <c r="AA331" s="4" t="str">
        <f>IF(Input!$V332=1,"Special match","")&amp;IF(Input!$W332=1, "/21 ","")&amp;IF(Input!$X332=1, "/18 ","")&amp;IF(Input!$Y332=1, "/16 ","")&amp;IF(Input!$Z332=1, "/14 ","")&amp;IF(Input!$AA332=1, "/11,5 ","")&amp;IF(Input!$AB332=1, "/10 ","")&amp;IF(Input!$AB332=1, "/7,5","")</f>
        <v xml:space="preserve">/21 /18 </v>
      </c>
      <c r="AB331" s="4" t="str">
        <f>IF(Input!$AD332=1,"Rubber wheel coupling","")&amp;IF(Input!$AE332=1, "/Rubber block drive, with alu. ring","")&amp;IF(Input!$AF332=1, "/(High) flexible coupling","")</f>
        <v>/Rubber block drive, with alu. ring</v>
      </c>
      <c r="AC331" s="4" t="str">
        <f>IF(Input!$AG332=1,"Mechanical-joint clutch","")&amp;IF(Input!$AH332=1, "/ Mechanical","")&amp;IF(Input!$AI332=1, "/ Electrical","")&amp;IF(Input!$AJ332=1, "/ Pneumatical","")</f>
        <v>/ Mechanical/ Electrical/ Pneumatical</v>
      </c>
      <c r="AD331" s="291" t="str">
        <f t="shared" si="89"/>
        <v>Without</v>
      </c>
      <c r="AE331" s="4" t="str">
        <f t="shared" si="90"/>
        <v>21 /18  inch</v>
      </c>
      <c r="AF331" s="4" t="str">
        <f t="shared" si="91"/>
        <v>Rubber block drive, with alu. ring</v>
      </c>
      <c r="AG331" s="4" t="str">
        <f t="shared" si="92"/>
        <v xml:space="preserve"> Mechanical/ Electrical/ Pneumatical</v>
      </c>
      <c r="AH331" s="4" t="str">
        <f>IF(Input!AK332=1,"Available","Not available")</f>
        <v>Not available</v>
      </c>
      <c r="AI331" s="4" t="str">
        <f>IF(Input!AL332="","",Input!AL332)</f>
        <v/>
      </c>
    </row>
    <row r="332" spans="1:35" x14ac:dyDescent="0.25">
      <c r="A332" s="4" t="str">
        <f>VLOOKUP(Input!A333, Variabelen!$A$2:$B$7,2,FALSE)</f>
        <v>MEDIUM/HEAVY DUTY GEARBOX</v>
      </c>
      <c r="B332" s="284" t="str">
        <f>Input!B333</f>
        <v>HCD2000</v>
      </c>
      <c r="C332" s="4" t="str">
        <f>IF(Input!C333="","",Input!C333)</f>
        <v/>
      </c>
      <c r="D332" s="297">
        <f>Input!F333</f>
        <v>5.75</v>
      </c>
      <c r="E332" s="298" t="str">
        <f>Input!G333</f>
        <v>1,6494</v>
      </c>
      <c r="F332" s="4">
        <f>Input!D333</f>
        <v>600</v>
      </c>
      <c r="G332" s="298">
        <f>Input!E333</f>
        <v>1500</v>
      </c>
      <c r="H332" s="298" t="str">
        <f t="shared" si="83"/>
        <v>600-1500</v>
      </c>
      <c r="I332" s="298">
        <f t="shared" si="84"/>
        <v>1000</v>
      </c>
      <c r="J332" s="298">
        <f t="shared" si="85"/>
        <v>1649.4</v>
      </c>
      <c r="K332" s="298">
        <f t="shared" si="86"/>
        <v>2474.1</v>
      </c>
      <c r="L332" s="290">
        <f t="shared" ref="L332:Q341" si="93">IF(AND(L$1&gt;=$F332,L$1&lt;=$G332),L$1*$E332,"")</f>
        <v>1484.46</v>
      </c>
      <c r="M332" s="290">
        <f t="shared" si="93"/>
        <v>1979.28</v>
      </c>
      <c r="N332" s="290">
        <f t="shared" si="93"/>
        <v>2474.1</v>
      </c>
      <c r="O332" s="290" t="str">
        <f t="shared" si="93"/>
        <v/>
      </c>
      <c r="P332" s="290" t="str">
        <f t="shared" si="93"/>
        <v/>
      </c>
      <c r="Q332" s="290" t="str">
        <f t="shared" si="93"/>
        <v/>
      </c>
      <c r="R332" s="298" t="str">
        <f>Input!I333</f>
        <v>1600x1620x1645</v>
      </c>
      <c r="S332" s="298" t="str">
        <f>Input!J333</f>
        <v>4000</v>
      </c>
      <c r="T332" s="298" t="str">
        <f>Input!K333</f>
        <v>560</v>
      </c>
      <c r="U332" s="298" t="str">
        <f>Input!L333</f>
        <v>220</v>
      </c>
      <c r="V332" s="4" t="str">
        <f>IF(Input!$M333=1,"Spec.","")&amp;IF(Input!$O333=1, "00","")&amp;IF(Input!$P333=1, "/0","")&amp;IF(Input!$Q333=1, "/1","")&amp;IF(Input!$R333=1, "/2","")&amp;IF(Input!$S333=1, "/3","")&amp;IF(Input!$T333=1, "/4","")&amp;IF(Input!$U333=1, "/5","")</f>
        <v/>
      </c>
      <c r="W332" s="4" t="str">
        <f>IF(Input!$V333=1,"Spec.","")&amp;IF(Input!$W333=1, "/21","")&amp;IF(Input!$X333=1, "/18","")&amp;IF(Input!$Y333=1, "/16","")&amp;IF(Input!$Z333=1, "/14","")&amp;IF(Input!$AA333=1, "/11,5","")&amp;IF(Input!$AB333=1, "/10","")&amp;IF(Input!$AB333=1,"/7,5","")</f>
        <v>/21/18</v>
      </c>
      <c r="X332" s="291" t="str">
        <f t="shared" si="87"/>
        <v/>
      </c>
      <c r="Y332" s="4" t="str">
        <f t="shared" si="88"/>
        <v>21/18</v>
      </c>
      <c r="Z332" s="4" t="str">
        <f>IF(Input!$M333=1,"Special match","")&amp;IF(Input!$N333=1, "/Without","")&amp;IF(Input!$O333=1, "/SAE-00","")&amp;IF(Input!$P333=1, "/SAE-0","")&amp;IF(Input!$Q333=1, "/SAE-1","")&amp;IF(Input!$R333=1, "/SAE-2","")&amp;IF(Input!$S333=1, "/SAE-3","")&amp;IF(Input!$T333=1, "/SAE-4","")&amp;IF(Input!$U333=1, "/SAE-5","")</f>
        <v>/Without</v>
      </c>
      <c r="AA332" s="4" t="str">
        <f>IF(Input!$V333=1,"Special match","")&amp;IF(Input!$W333=1, "/21 ","")&amp;IF(Input!$X333=1, "/18 ","")&amp;IF(Input!$Y333=1, "/16 ","")&amp;IF(Input!$Z333=1, "/14 ","")&amp;IF(Input!$AA333=1, "/11,5 ","")&amp;IF(Input!$AB333=1, "/10 ","")&amp;IF(Input!$AB333=1, "/7,5","")</f>
        <v xml:space="preserve">/21 /18 </v>
      </c>
      <c r="AB332" s="4" t="str">
        <f>IF(Input!$AD333=1,"Rubber wheel coupling","")&amp;IF(Input!$AE333=1, "/Rubber block drive, with alu. ring","")&amp;IF(Input!$AF333=1, "/(High) flexible coupling","")</f>
        <v>/Rubber block drive, with alu. ring</v>
      </c>
      <c r="AC332" s="4" t="str">
        <f>IF(Input!$AG333=1,"Mechanical-joint clutch","")&amp;IF(Input!$AH333=1, "/ Mechanical","")&amp;IF(Input!$AI333=1, "/ Electrical","")&amp;IF(Input!$AJ333=1, "/ Pneumatical","")</f>
        <v>/ Mechanical/ Electrical/ Pneumatical</v>
      </c>
      <c r="AD332" s="291" t="str">
        <f t="shared" si="89"/>
        <v>Without</v>
      </c>
      <c r="AE332" s="4" t="str">
        <f t="shared" si="90"/>
        <v>21 /18  inch</v>
      </c>
      <c r="AF332" s="4" t="str">
        <f t="shared" si="91"/>
        <v>Rubber block drive, with alu. ring</v>
      </c>
      <c r="AG332" s="4" t="str">
        <f t="shared" si="92"/>
        <v xml:space="preserve"> Mechanical/ Electrical/ Pneumatical</v>
      </c>
      <c r="AH332" s="4" t="str">
        <f>IF(Input!AK333=1,"Available","Not available")</f>
        <v>Not available</v>
      </c>
      <c r="AI332" s="4" t="str">
        <f>IF(Input!AL333="","",Input!AL333)</f>
        <v/>
      </c>
    </row>
    <row r="333" spans="1:35" x14ac:dyDescent="0.25">
      <c r="A333" s="4" t="str">
        <f>VLOOKUP(Input!A334, Variabelen!$A$2:$B$7,2,FALSE)</f>
        <v>MEDIUM/HEAVY DUTY GEARBOX</v>
      </c>
      <c r="B333" s="284" t="str">
        <f>Input!B334</f>
        <v>HCD2000</v>
      </c>
      <c r="C333" s="4" t="str">
        <f>IF(Input!C334="","",Input!C334)</f>
        <v/>
      </c>
      <c r="D333" s="297">
        <f>Input!F334</f>
        <v>6.0529999999999999</v>
      </c>
      <c r="E333" s="298" t="str">
        <f>Input!G334</f>
        <v>1,5957</v>
      </c>
      <c r="F333" s="4">
        <f>Input!D334</f>
        <v>600</v>
      </c>
      <c r="G333" s="298">
        <f>Input!E334</f>
        <v>1500</v>
      </c>
      <c r="H333" s="298" t="str">
        <f t="shared" si="83"/>
        <v>600-1500</v>
      </c>
      <c r="I333" s="298">
        <f t="shared" si="84"/>
        <v>1000</v>
      </c>
      <c r="J333" s="298">
        <f t="shared" si="85"/>
        <v>1595.6999999999998</v>
      </c>
      <c r="K333" s="298">
        <f t="shared" si="86"/>
        <v>2393.5499999999997</v>
      </c>
      <c r="L333" s="290">
        <f t="shared" si="93"/>
        <v>1436.1299999999999</v>
      </c>
      <c r="M333" s="290">
        <f t="shared" si="93"/>
        <v>1914.84</v>
      </c>
      <c r="N333" s="290">
        <f t="shared" si="93"/>
        <v>2393.5499999999997</v>
      </c>
      <c r="O333" s="290" t="str">
        <f t="shared" si="93"/>
        <v/>
      </c>
      <c r="P333" s="290" t="str">
        <f t="shared" si="93"/>
        <v/>
      </c>
      <c r="Q333" s="290" t="str">
        <f t="shared" si="93"/>
        <v/>
      </c>
      <c r="R333" s="298" t="str">
        <f>Input!I334</f>
        <v>1600x1620x1645</v>
      </c>
      <c r="S333" s="298" t="str">
        <f>Input!J334</f>
        <v>4000</v>
      </c>
      <c r="T333" s="298" t="str">
        <f>Input!K334</f>
        <v>560</v>
      </c>
      <c r="U333" s="298" t="str">
        <f>Input!L334</f>
        <v>220</v>
      </c>
      <c r="V333" s="4" t="str">
        <f>IF(Input!$M334=1,"Spec.","")&amp;IF(Input!$O334=1, "00","")&amp;IF(Input!$P334=1, "/0","")&amp;IF(Input!$Q334=1, "/1","")&amp;IF(Input!$R334=1, "/2","")&amp;IF(Input!$S334=1, "/3","")&amp;IF(Input!$T334=1, "/4","")&amp;IF(Input!$U334=1, "/5","")</f>
        <v/>
      </c>
      <c r="W333" s="4" t="str">
        <f>IF(Input!$V334=1,"Spec.","")&amp;IF(Input!$W334=1, "/21","")&amp;IF(Input!$X334=1, "/18","")&amp;IF(Input!$Y334=1, "/16","")&amp;IF(Input!$Z334=1, "/14","")&amp;IF(Input!$AA334=1, "/11,5","")&amp;IF(Input!$AB334=1, "/10","")&amp;IF(Input!$AB334=1,"/7,5","")</f>
        <v>/21/18</v>
      </c>
      <c r="X333" s="291" t="str">
        <f t="shared" si="87"/>
        <v/>
      </c>
      <c r="Y333" s="4" t="str">
        <f t="shared" si="88"/>
        <v>21/18</v>
      </c>
      <c r="Z333" s="4" t="str">
        <f>IF(Input!$M334=1,"Special match","")&amp;IF(Input!$N334=1, "/Without","")&amp;IF(Input!$O334=1, "/SAE-00","")&amp;IF(Input!$P334=1, "/SAE-0","")&amp;IF(Input!$Q334=1, "/SAE-1","")&amp;IF(Input!$R334=1, "/SAE-2","")&amp;IF(Input!$S334=1, "/SAE-3","")&amp;IF(Input!$T334=1, "/SAE-4","")&amp;IF(Input!$U334=1, "/SAE-5","")</f>
        <v>/Without</v>
      </c>
      <c r="AA333" s="4" t="str">
        <f>IF(Input!$V334=1,"Special match","")&amp;IF(Input!$W334=1, "/21 ","")&amp;IF(Input!$X334=1, "/18 ","")&amp;IF(Input!$Y334=1, "/16 ","")&amp;IF(Input!$Z334=1, "/14 ","")&amp;IF(Input!$AA334=1, "/11,5 ","")&amp;IF(Input!$AB334=1, "/10 ","")&amp;IF(Input!$AB334=1, "/7,5","")</f>
        <v xml:space="preserve">/21 /18 </v>
      </c>
      <c r="AB333" s="4" t="str">
        <f>IF(Input!$AD334=1,"Rubber wheel coupling","")&amp;IF(Input!$AE334=1, "/Rubber block drive, with alu. ring","")&amp;IF(Input!$AF334=1, "/(High) flexible coupling","")</f>
        <v>/Rubber block drive, with alu. ring</v>
      </c>
      <c r="AC333" s="4" t="str">
        <f>IF(Input!$AG334=1,"Mechanical-joint clutch","")&amp;IF(Input!$AH334=1, "/ Mechanical","")&amp;IF(Input!$AI334=1, "/ Electrical","")&amp;IF(Input!$AJ334=1, "/ Pneumatical","")</f>
        <v>/ Mechanical/ Electrical/ Pneumatical</v>
      </c>
      <c r="AD333" s="291" t="str">
        <f t="shared" si="89"/>
        <v>Without</v>
      </c>
      <c r="AE333" s="4" t="str">
        <f t="shared" si="90"/>
        <v>21 /18  inch</v>
      </c>
      <c r="AF333" s="4" t="str">
        <f t="shared" si="91"/>
        <v>Rubber block drive, with alu. ring</v>
      </c>
      <c r="AG333" s="4" t="str">
        <f t="shared" si="92"/>
        <v xml:space="preserve"> Mechanical/ Electrical/ Pneumatical</v>
      </c>
      <c r="AH333" s="4" t="str">
        <f>IF(Input!AK334=1,"Available","Not available")</f>
        <v>Not available</v>
      </c>
      <c r="AI333" s="4" t="str">
        <f>IF(Input!AL334="","",Input!AL334)</f>
        <v/>
      </c>
    </row>
    <row r="334" spans="1:35" x14ac:dyDescent="0.25">
      <c r="A334" s="4" t="str">
        <f>VLOOKUP(Input!A335, Variabelen!$A$2:$B$7,2,FALSE)</f>
        <v>MEDIUM/HEAVY DUTY GEARBOX</v>
      </c>
      <c r="B334" s="284" t="str">
        <f>Input!B335</f>
        <v>HCT2000</v>
      </c>
      <c r="C334" s="4" t="str">
        <f>IF(Input!C335="","",Input!C335)</f>
        <v/>
      </c>
      <c r="D334" s="297">
        <f>Input!F335</f>
        <v>5.1849999999999996</v>
      </c>
      <c r="E334" s="298" t="str">
        <f>Input!G335</f>
        <v>2,01</v>
      </c>
      <c r="F334" s="4">
        <f>Input!D335</f>
        <v>600</v>
      </c>
      <c r="G334" s="298">
        <f>Input!E335</f>
        <v>1500</v>
      </c>
      <c r="H334" s="298" t="str">
        <f t="shared" si="83"/>
        <v>600-1500</v>
      </c>
      <c r="I334" s="298">
        <f t="shared" si="84"/>
        <v>1000</v>
      </c>
      <c r="J334" s="298">
        <f t="shared" si="85"/>
        <v>2009.9999999999998</v>
      </c>
      <c r="K334" s="298">
        <f t="shared" si="86"/>
        <v>3014.9999999999995</v>
      </c>
      <c r="L334" s="290">
        <f t="shared" si="93"/>
        <v>1808.9999999999998</v>
      </c>
      <c r="M334" s="290">
        <f t="shared" si="93"/>
        <v>2411.9999999999995</v>
      </c>
      <c r="N334" s="290">
        <f t="shared" si="93"/>
        <v>3014.9999999999995</v>
      </c>
      <c r="O334" s="290" t="str">
        <f t="shared" si="93"/>
        <v/>
      </c>
      <c r="P334" s="290" t="str">
        <f t="shared" si="93"/>
        <v/>
      </c>
      <c r="Q334" s="290" t="str">
        <f t="shared" si="93"/>
        <v/>
      </c>
      <c r="R334" s="298" t="str">
        <f>Input!I335</f>
        <v>1284x1600x1835</v>
      </c>
      <c r="S334" s="298" t="str">
        <f>Input!J335</f>
        <v>5600</v>
      </c>
      <c r="T334" s="298" t="str">
        <f>Input!K335</f>
        <v>625</v>
      </c>
      <c r="U334" s="298" t="str">
        <f>Input!L335</f>
        <v>280</v>
      </c>
      <c r="V334" s="4" t="str">
        <f>IF(Input!$M335=1,"Spec.","")&amp;IF(Input!$O335=1, "00","")&amp;IF(Input!$P335=1, "/0","")&amp;IF(Input!$Q335=1, "/1","")&amp;IF(Input!$R335=1, "/2","")&amp;IF(Input!$S335=1, "/3","")&amp;IF(Input!$T335=1, "/4","")&amp;IF(Input!$U335=1, "/5","")</f>
        <v>/0</v>
      </c>
      <c r="W334" s="4" t="str">
        <f>IF(Input!$V335=1,"Spec.","")&amp;IF(Input!$W335=1, "/21","")&amp;IF(Input!$X335=1, "/18","")&amp;IF(Input!$Y335=1, "/16","")&amp;IF(Input!$Z335=1, "/14","")&amp;IF(Input!$AA335=1, "/11,5","")&amp;IF(Input!$AB335=1, "/10","")&amp;IF(Input!$AB335=1,"/7,5","")</f>
        <v>/21/18</v>
      </c>
      <c r="X334" s="291" t="str">
        <f t="shared" si="87"/>
        <v>0</v>
      </c>
      <c r="Y334" s="4" t="str">
        <f t="shared" si="88"/>
        <v>21/18</v>
      </c>
      <c r="Z334" s="4" t="str">
        <f>IF(Input!$M335=1,"Special match","")&amp;IF(Input!$N335=1, "/Without","")&amp;IF(Input!$O335=1, "/SAE-00","")&amp;IF(Input!$P335=1, "/SAE-0","")&amp;IF(Input!$Q335=1, "/SAE-1","")&amp;IF(Input!$R335=1, "/SAE-2","")&amp;IF(Input!$S335=1, "/SAE-3","")&amp;IF(Input!$T335=1, "/SAE-4","")&amp;IF(Input!$U335=1, "/SAE-5","")</f>
        <v>/Without/SAE-0</v>
      </c>
      <c r="AA334" s="4" t="str">
        <f>IF(Input!$V335=1,"Special match","")&amp;IF(Input!$W335=1, "/21 ","")&amp;IF(Input!$X335=1, "/18 ","")&amp;IF(Input!$Y335=1, "/16 ","")&amp;IF(Input!$Z335=1, "/14 ","")&amp;IF(Input!$AA335=1, "/11,5 ","")&amp;IF(Input!$AB335=1, "/10 ","")&amp;IF(Input!$AB335=1, "/7,5","")</f>
        <v xml:space="preserve">/21 /18 </v>
      </c>
      <c r="AB334" s="4" t="str">
        <f>IF(Input!$AD335=1,"Rubber wheel coupling","")&amp;IF(Input!$AE335=1, "/Rubber block drive, with alu. ring","")&amp;IF(Input!$AF335=1, "/(High) flexible coupling","")</f>
        <v>/Rubber block drive, with alu. ring</v>
      </c>
      <c r="AC334" s="4" t="str">
        <f>IF(Input!$AG335=1,"Mechanical-joint clutch","")&amp;IF(Input!$AH335=1, "/ Mechanical","")&amp;IF(Input!$AI335=1, "/ Electrical","")&amp;IF(Input!$AJ335=1, "/ Pneumatical","")</f>
        <v>/ Mechanical/ Electrical</v>
      </c>
      <c r="AD334" s="291" t="str">
        <f t="shared" si="89"/>
        <v>Without/SAE-0</v>
      </c>
      <c r="AE334" s="4" t="str">
        <f t="shared" si="90"/>
        <v>21 /18  inch</v>
      </c>
      <c r="AF334" s="4" t="str">
        <f t="shared" si="91"/>
        <v>Rubber block drive, with alu. ring</v>
      </c>
      <c r="AG334" s="4" t="str">
        <f t="shared" si="92"/>
        <v xml:space="preserve"> Mechanical/ Electrical</v>
      </c>
      <c r="AH334" s="4" t="str">
        <f>IF(Input!AK335=1,"Available","Not available")</f>
        <v>Not available</v>
      </c>
      <c r="AI334" s="4" t="str">
        <f>IF(Input!AL335="","",Input!AL335)</f>
        <v/>
      </c>
    </row>
    <row r="335" spans="1:35" x14ac:dyDescent="0.25">
      <c r="A335" s="4" t="str">
        <f>VLOOKUP(Input!A336, Variabelen!$A$2:$B$7,2,FALSE)</f>
        <v>MEDIUM/HEAVY DUTY GEARBOX</v>
      </c>
      <c r="B335" s="284" t="str">
        <f>Input!B336</f>
        <v>HCT2000</v>
      </c>
      <c r="C335" s="4" t="str">
        <f>IF(Input!C336="","",Input!C336)</f>
        <v/>
      </c>
      <c r="D335" s="297">
        <f>Input!F336</f>
        <v>5.4939999999999998</v>
      </c>
      <c r="E335" s="298" t="str">
        <f>Input!G336</f>
        <v>2,01</v>
      </c>
      <c r="F335" s="4">
        <f>Input!D336</f>
        <v>600</v>
      </c>
      <c r="G335" s="298">
        <f>Input!E336</f>
        <v>1500</v>
      </c>
      <c r="H335" s="298" t="str">
        <f t="shared" si="83"/>
        <v>600-1500</v>
      </c>
      <c r="I335" s="298">
        <f t="shared" si="84"/>
        <v>1000</v>
      </c>
      <c r="J335" s="298">
        <f t="shared" si="85"/>
        <v>2009.9999999999998</v>
      </c>
      <c r="K335" s="298">
        <f t="shared" si="86"/>
        <v>3014.9999999999995</v>
      </c>
      <c r="L335" s="290">
        <f t="shared" si="93"/>
        <v>1808.9999999999998</v>
      </c>
      <c r="M335" s="290">
        <f t="shared" si="93"/>
        <v>2411.9999999999995</v>
      </c>
      <c r="N335" s="290">
        <f t="shared" si="93"/>
        <v>3014.9999999999995</v>
      </c>
      <c r="O335" s="290" t="str">
        <f t="shared" si="93"/>
        <v/>
      </c>
      <c r="P335" s="290" t="str">
        <f t="shared" si="93"/>
        <v/>
      </c>
      <c r="Q335" s="290" t="str">
        <f t="shared" si="93"/>
        <v/>
      </c>
      <c r="R335" s="298" t="str">
        <f>Input!I336</f>
        <v>1284x1600x1835</v>
      </c>
      <c r="S335" s="298" t="str">
        <f>Input!J336</f>
        <v>5600</v>
      </c>
      <c r="T335" s="298" t="str">
        <f>Input!K336</f>
        <v>625</v>
      </c>
      <c r="U335" s="298" t="str">
        <f>Input!L336</f>
        <v>280</v>
      </c>
      <c r="V335" s="4" t="str">
        <f>IF(Input!$M336=1,"Spec.","")&amp;IF(Input!$O336=1, "00","")&amp;IF(Input!$P336=1, "/0","")&amp;IF(Input!$Q336=1, "/1","")&amp;IF(Input!$R336=1, "/2","")&amp;IF(Input!$S336=1, "/3","")&amp;IF(Input!$T336=1, "/4","")&amp;IF(Input!$U336=1, "/5","")</f>
        <v>/0</v>
      </c>
      <c r="W335" s="4" t="str">
        <f>IF(Input!$V336=1,"Spec.","")&amp;IF(Input!$W336=1, "/21","")&amp;IF(Input!$X336=1, "/18","")&amp;IF(Input!$Y336=1, "/16","")&amp;IF(Input!$Z336=1, "/14","")&amp;IF(Input!$AA336=1, "/11,5","")&amp;IF(Input!$AB336=1, "/10","")&amp;IF(Input!$AB336=1,"/7,5","")</f>
        <v>/21/18</v>
      </c>
      <c r="X335" s="291" t="str">
        <f t="shared" si="87"/>
        <v>0</v>
      </c>
      <c r="Y335" s="4" t="str">
        <f t="shared" si="88"/>
        <v>21/18</v>
      </c>
      <c r="Z335" s="4" t="str">
        <f>IF(Input!$M336=1,"Special match","")&amp;IF(Input!$N336=1, "/Without","")&amp;IF(Input!$O336=1, "/SAE-00","")&amp;IF(Input!$P336=1, "/SAE-0","")&amp;IF(Input!$Q336=1, "/SAE-1","")&amp;IF(Input!$R336=1, "/SAE-2","")&amp;IF(Input!$S336=1, "/SAE-3","")&amp;IF(Input!$T336=1, "/SAE-4","")&amp;IF(Input!$U336=1, "/SAE-5","")</f>
        <v>/Without/SAE-0</v>
      </c>
      <c r="AA335" s="4" t="str">
        <f>IF(Input!$V336=1,"Special match","")&amp;IF(Input!$W336=1, "/21 ","")&amp;IF(Input!$X336=1, "/18 ","")&amp;IF(Input!$Y336=1, "/16 ","")&amp;IF(Input!$Z336=1, "/14 ","")&amp;IF(Input!$AA336=1, "/11,5 ","")&amp;IF(Input!$AB336=1, "/10 ","")&amp;IF(Input!$AB336=1, "/7,5","")</f>
        <v xml:space="preserve">/21 /18 </v>
      </c>
      <c r="AB335" s="4" t="str">
        <f>IF(Input!$AD336=1,"Rubber wheel coupling","")&amp;IF(Input!$AE336=1, "/Rubber block drive, with alu. ring","")&amp;IF(Input!$AF336=1, "/(High) flexible coupling","")</f>
        <v>/Rubber block drive, with alu. ring</v>
      </c>
      <c r="AC335" s="4" t="str">
        <f>IF(Input!$AG336=1,"Mechanical-joint clutch","")&amp;IF(Input!$AH336=1, "/ Mechanical","")&amp;IF(Input!$AI336=1, "/ Electrical","")&amp;IF(Input!$AJ336=1, "/ Pneumatical","")</f>
        <v>/ Mechanical/ Electrical</v>
      </c>
      <c r="AD335" s="291" t="str">
        <f t="shared" si="89"/>
        <v>Without/SAE-0</v>
      </c>
      <c r="AE335" s="4" t="str">
        <f t="shared" si="90"/>
        <v>21 /18  inch</v>
      </c>
      <c r="AF335" s="4" t="str">
        <f t="shared" si="91"/>
        <v>Rubber block drive, with alu. ring</v>
      </c>
      <c r="AG335" s="4" t="str">
        <f t="shared" si="92"/>
        <v xml:space="preserve"> Mechanical/ Electrical</v>
      </c>
      <c r="AH335" s="4" t="str">
        <f>IF(Input!AK336=1,"Available","Not available")</f>
        <v>Not available</v>
      </c>
      <c r="AI335" s="4" t="str">
        <f>IF(Input!AL336="","",Input!AL336)</f>
        <v/>
      </c>
    </row>
    <row r="336" spans="1:35" x14ac:dyDescent="0.25">
      <c r="A336" s="4" t="str">
        <f>VLOOKUP(Input!A337, Variabelen!$A$2:$B$7,2,FALSE)</f>
        <v>MEDIUM/HEAVY DUTY GEARBOX</v>
      </c>
      <c r="B336" s="284" t="str">
        <f>Input!B337</f>
        <v>HCT2000</v>
      </c>
      <c r="C336" s="4" t="str">
        <f>IF(Input!C337="","",Input!C337)</f>
        <v/>
      </c>
      <c r="D336" s="297">
        <f>Input!F337</f>
        <v>5.9429999999999996</v>
      </c>
      <c r="E336" s="298" t="str">
        <f>Input!G337</f>
        <v>2,01</v>
      </c>
      <c r="F336" s="4">
        <f>Input!D337</f>
        <v>600</v>
      </c>
      <c r="G336" s="298">
        <f>Input!E337</f>
        <v>1500</v>
      </c>
      <c r="H336" s="298" t="str">
        <f t="shared" si="83"/>
        <v>600-1500</v>
      </c>
      <c r="I336" s="298">
        <f t="shared" si="84"/>
        <v>1000</v>
      </c>
      <c r="J336" s="298">
        <f t="shared" si="85"/>
        <v>2009.9999999999998</v>
      </c>
      <c r="K336" s="298">
        <f t="shared" si="86"/>
        <v>3014.9999999999995</v>
      </c>
      <c r="L336" s="290">
        <f t="shared" si="93"/>
        <v>1808.9999999999998</v>
      </c>
      <c r="M336" s="290">
        <f t="shared" si="93"/>
        <v>2411.9999999999995</v>
      </c>
      <c r="N336" s="290">
        <f t="shared" si="93"/>
        <v>3014.9999999999995</v>
      </c>
      <c r="O336" s="290" t="str">
        <f t="shared" si="93"/>
        <v/>
      </c>
      <c r="P336" s="290" t="str">
        <f t="shared" si="93"/>
        <v/>
      </c>
      <c r="Q336" s="290" t="str">
        <f t="shared" si="93"/>
        <v/>
      </c>
      <c r="R336" s="298" t="str">
        <f>Input!I337</f>
        <v>1284x1600x1835</v>
      </c>
      <c r="S336" s="298" t="str">
        <f>Input!J337</f>
        <v>5600</v>
      </c>
      <c r="T336" s="298" t="str">
        <f>Input!K337</f>
        <v>625</v>
      </c>
      <c r="U336" s="298" t="str">
        <f>Input!L337</f>
        <v>280</v>
      </c>
      <c r="V336" s="4" t="str">
        <f>IF(Input!$M337=1,"Spec.","")&amp;IF(Input!$O337=1, "00","")&amp;IF(Input!$P337=1, "/0","")&amp;IF(Input!$Q337=1, "/1","")&amp;IF(Input!$R337=1, "/2","")&amp;IF(Input!$S337=1, "/3","")&amp;IF(Input!$T337=1, "/4","")&amp;IF(Input!$U337=1, "/5","")</f>
        <v>/0</v>
      </c>
      <c r="W336" s="4" t="str">
        <f>IF(Input!$V337=1,"Spec.","")&amp;IF(Input!$W337=1, "/21","")&amp;IF(Input!$X337=1, "/18","")&amp;IF(Input!$Y337=1, "/16","")&amp;IF(Input!$Z337=1, "/14","")&amp;IF(Input!$AA337=1, "/11,5","")&amp;IF(Input!$AB337=1, "/10","")&amp;IF(Input!$AB337=1,"/7,5","")</f>
        <v>/21/18</v>
      </c>
      <c r="X336" s="291" t="str">
        <f t="shared" si="87"/>
        <v>0</v>
      </c>
      <c r="Y336" s="4" t="str">
        <f t="shared" si="88"/>
        <v>21/18</v>
      </c>
      <c r="Z336" s="4" t="str">
        <f>IF(Input!$M337=1,"Special match","")&amp;IF(Input!$N337=1, "/Without","")&amp;IF(Input!$O337=1, "/SAE-00","")&amp;IF(Input!$P337=1, "/SAE-0","")&amp;IF(Input!$Q337=1, "/SAE-1","")&amp;IF(Input!$R337=1, "/SAE-2","")&amp;IF(Input!$S337=1, "/SAE-3","")&amp;IF(Input!$T337=1, "/SAE-4","")&amp;IF(Input!$U337=1, "/SAE-5","")</f>
        <v>/Without/SAE-0</v>
      </c>
      <c r="AA336" s="4" t="str">
        <f>IF(Input!$V337=1,"Special match","")&amp;IF(Input!$W337=1, "/21 ","")&amp;IF(Input!$X337=1, "/18 ","")&amp;IF(Input!$Y337=1, "/16 ","")&amp;IF(Input!$Z337=1, "/14 ","")&amp;IF(Input!$AA337=1, "/11,5 ","")&amp;IF(Input!$AB337=1, "/10 ","")&amp;IF(Input!$AB337=1, "/7,5","")</f>
        <v xml:space="preserve">/21 /18 </v>
      </c>
      <c r="AB336" s="4" t="str">
        <f>IF(Input!$AD337=1,"Rubber wheel coupling","")&amp;IF(Input!$AE337=1, "/Rubber block drive, with alu. ring","")&amp;IF(Input!$AF337=1, "/(High) flexible coupling","")</f>
        <v>/Rubber block drive, with alu. ring</v>
      </c>
      <c r="AC336" s="4" t="str">
        <f>IF(Input!$AG337=1,"Mechanical-joint clutch","")&amp;IF(Input!$AH337=1, "/ Mechanical","")&amp;IF(Input!$AI337=1, "/ Electrical","")&amp;IF(Input!$AJ337=1, "/ Pneumatical","")</f>
        <v>/ Mechanical/ Electrical</v>
      </c>
      <c r="AD336" s="291" t="str">
        <f t="shared" si="89"/>
        <v>Without/SAE-0</v>
      </c>
      <c r="AE336" s="4" t="str">
        <f t="shared" si="90"/>
        <v>21 /18  inch</v>
      </c>
      <c r="AF336" s="4" t="str">
        <f t="shared" si="91"/>
        <v>Rubber block drive, with alu. ring</v>
      </c>
      <c r="AG336" s="4" t="str">
        <f t="shared" si="92"/>
        <v xml:space="preserve"> Mechanical/ Electrical</v>
      </c>
      <c r="AH336" s="4" t="str">
        <f>IF(Input!AK337=1,"Available","Not available")</f>
        <v>Not available</v>
      </c>
      <c r="AI336" s="4" t="str">
        <f>IF(Input!AL337="","",Input!AL337)</f>
        <v/>
      </c>
    </row>
    <row r="337" spans="1:35" x14ac:dyDescent="0.25">
      <c r="A337" s="4" t="str">
        <f>VLOOKUP(Input!A338, Variabelen!$A$2:$B$7,2,FALSE)</f>
        <v>MEDIUM/HEAVY DUTY GEARBOX</v>
      </c>
      <c r="B337" s="284" t="str">
        <f>Input!B338</f>
        <v>HCT2000</v>
      </c>
      <c r="C337" s="4" t="str">
        <f>IF(Input!C338="","",Input!C338)</f>
        <v/>
      </c>
      <c r="D337" s="297">
        <f>Input!F338</f>
        <v>6.5830000000000002</v>
      </c>
      <c r="E337" s="298" t="str">
        <f>Input!G338</f>
        <v>2,01</v>
      </c>
      <c r="F337" s="4">
        <f>Input!D338</f>
        <v>600</v>
      </c>
      <c r="G337" s="298">
        <f>Input!E338</f>
        <v>1500</v>
      </c>
      <c r="H337" s="298" t="str">
        <f t="shared" si="83"/>
        <v>600-1500</v>
      </c>
      <c r="I337" s="298">
        <f t="shared" si="84"/>
        <v>1000</v>
      </c>
      <c r="J337" s="298">
        <f t="shared" si="85"/>
        <v>2009.9999999999998</v>
      </c>
      <c r="K337" s="298">
        <f t="shared" si="86"/>
        <v>3014.9999999999995</v>
      </c>
      <c r="L337" s="290">
        <f t="shared" si="93"/>
        <v>1808.9999999999998</v>
      </c>
      <c r="M337" s="290">
        <f t="shared" si="93"/>
        <v>2411.9999999999995</v>
      </c>
      <c r="N337" s="290">
        <f t="shared" si="93"/>
        <v>3014.9999999999995</v>
      </c>
      <c r="O337" s="290" t="str">
        <f t="shared" si="93"/>
        <v/>
      </c>
      <c r="P337" s="290" t="str">
        <f t="shared" si="93"/>
        <v/>
      </c>
      <c r="Q337" s="290" t="str">
        <f t="shared" si="93"/>
        <v/>
      </c>
      <c r="R337" s="298" t="str">
        <f>Input!I338</f>
        <v>1284x1600x1835</v>
      </c>
      <c r="S337" s="298" t="str">
        <f>Input!J338</f>
        <v>5600</v>
      </c>
      <c r="T337" s="298" t="str">
        <f>Input!K338</f>
        <v>625</v>
      </c>
      <c r="U337" s="298" t="str">
        <f>Input!L338</f>
        <v>280</v>
      </c>
      <c r="V337" s="4" t="str">
        <f>IF(Input!$M338=1,"Spec.","")&amp;IF(Input!$O338=1, "00","")&amp;IF(Input!$P338=1, "/0","")&amp;IF(Input!$Q338=1, "/1","")&amp;IF(Input!$R338=1, "/2","")&amp;IF(Input!$S338=1, "/3","")&amp;IF(Input!$T338=1, "/4","")&amp;IF(Input!$U338=1, "/5","")</f>
        <v>/0</v>
      </c>
      <c r="W337" s="4" t="str">
        <f>IF(Input!$V338=1,"Spec.","")&amp;IF(Input!$W338=1, "/21","")&amp;IF(Input!$X338=1, "/18","")&amp;IF(Input!$Y338=1, "/16","")&amp;IF(Input!$Z338=1, "/14","")&amp;IF(Input!$AA338=1, "/11,5","")&amp;IF(Input!$AB338=1, "/10","")&amp;IF(Input!$AB338=1,"/7,5","")</f>
        <v>/21/18</v>
      </c>
      <c r="X337" s="291" t="str">
        <f t="shared" si="87"/>
        <v>0</v>
      </c>
      <c r="Y337" s="4" t="str">
        <f t="shared" si="88"/>
        <v>21/18</v>
      </c>
      <c r="Z337" s="4" t="str">
        <f>IF(Input!$M338=1,"Special match","")&amp;IF(Input!$N338=1, "/Without","")&amp;IF(Input!$O338=1, "/SAE-00","")&amp;IF(Input!$P338=1, "/SAE-0","")&amp;IF(Input!$Q338=1, "/SAE-1","")&amp;IF(Input!$R338=1, "/SAE-2","")&amp;IF(Input!$S338=1, "/SAE-3","")&amp;IF(Input!$T338=1, "/SAE-4","")&amp;IF(Input!$U338=1, "/SAE-5","")</f>
        <v>/Without/SAE-0</v>
      </c>
      <c r="AA337" s="4" t="str">
        <f>IF(Input!$V338=1,"Special match","")&amp;IF(Input!$W338=1, "/21 ","")&amp;IF(Input!$X338=1, "/18 ","")&amp;IF(Input!$Y338=1, "/16 ","")&amp;IF(Input!$Z338=1, "/14 ","")&amp;IF(Input!$AA338=1, "/11,5 ","")&amp;IF(Input!$AB338=1, "/10 ","")&amp;IF(Input!$AB338=1, "/7,5","")</f>
        <v xml:space="preserve">/21 /18 </v>
      </c>
      <c r="AB337" s="4" t="str">
        <f>IF(Input!$AD338=1,"Rubber wheel coupling","")&amp;IF(Input!$AE338=1, "/Rubber block drive, with alu. ring","")&amp;IF(Input!$AF338=1, "/(High) flexible coupling","")</f>
        <v>/Rubber block drive, with alu. ring</v>
      </c>
      <c r="AC337" s="4" t="str">
        <f>IF(Input!$AG338=1,"Mechanical-joint clutch","")&amp;IF(Input!$AH338=1, "/ Mechanical","")&amp;IF(Input!$AI338=1, "/ Electrical","")&amp;IF(Input!$AJ338=1, "/ Pneumatical","")</f>
        <v>/ Mechanical/ Electrical</v>
      </c>
      <c r="AD337" s="291" t="str">
        <f t="shared" si="89"/>
        <v>Without/SAE-0</v>
      </c>
      <c r="AE337" s="4" t="str">
        <f t="shared" si="90"/>
        <v>21 /18  inch</v>
      </c>
      <c r="AF337" s="4" t="str">
        <f t="shared" si="91"/>
        <v>Rubber block drive, with alu. ring</v>
      </c>
      <c r="AG337" s="4" t="str">
        <f t="shared" si="92"/>
        <v xml:space="preserve"> Mechanical/ Electrical</v>
      </c>
      <c r="AH337" s="4" t="str">
        <f>IF(Input!AK338=1,"Available","Not available")</f>
        <v>Not available</v>
      </c>
      <c r="AI337" s="4" t="str">
        <f>IF(Input!AL338="","",Input!AL338)</f>
        <v/>
      </c>
    </row>
    <row r="338" spans="1:35" x14ac:dyDescent="0.25">
      <c r="A338" s="4" t="str">
        <f>VLOOKUP(Input!A339, Variabelen!$A$2:$B$7,2,FALSE)</f>
        <v>MEDIUM/HEAVY DUTY GEARBOX</v>
      </c>
      <c r="B338" s="284" t="str">
        <f>Input!B339</f>
        <v>HCT2000</v>
      </c>
      <c r="C338" s="4" t="str">
        <f>IF(Input!C339="","",Input!C339)</f>
        <v/>
      </c>
      <c r="D338" s="297">
        <f>Input!F339</f>
        <v>7.0119999999999996</v>
      </c>
      <c r="E338" s="298" t="str">
        <f>Input!G339</f>
        <v>2,01</v>
      </c>
      <c r="F338" s="4">
        <f>Input!D339</f>
        <v>600</v>
      </c>
      <c r="G338" s="298">
        <f>Input!E339</f>
        <v>1500</v>
      </c>
      <c r="H338" s="298" t="str">
        <f t="shared" si="83"/>
        <v>600-1500</v>
      </c>
      <c r="I338" s="298">
        <f t="shared" si="84"/>
        <v>1000</v>
      </c>
      <c r="J338" s="298">
        <f t="shared" si="85"/>
        <v>2009.9999999999998</v>
      </c>
      <c r="K338" s="298">
        <f t="shared" si="86"/>
        <v>3014.9999999999995</v>
      </c>
      <c r="L338" s="290">
        <f t="shared" si="93"/>
        <v>1808.9999999999998</v>
      </c>
      <c r="M338" s="290">
        <f t="shared" si="93"/>
        <v>2411.9999999999995</v>
      </c>
      <c r="N338" s="290">
        <f t="shared" si="93"/>
        <v>3014.9999999999995</v>
      </c>
      <c r="O338" s="290" t="str">
        <f t="shared" si="93"/>
        <v/>
      </c>
      <c r="P338" s="290" t="str">
        <f t="shared" si="93"/>
        <v/>
      </c>
      <c r="Q338" s="290" t="str">
        <f t="shared" si="93"/>
        <v/>
      </c>
      <c r="R338" s="298" t="str">
        <f>Input!I339</f>
        <v>1284x1600x1835</v>
      </c>
      <c r="S338" s="298" t="str">
        <f>Input!J339</f>
        <v>5600</v>
      </c>
      <c r="T338" s="298" t="str">
        <f>Input!K339</f>
        <v>625</v>
      </c>
      <c r="U338" s="298" t="str">
        <f>Input!L339</f>
        <v>280</v>
      </c>
      <c r="V338" s="4" t="str">
        <f>IF(Input!$M339=1,"Spec.","")&amp;IF(Input!$O339=1, "00","")&amp;IF(Input!$P339=1, "/0","")&amp;IF(Input!$Q339=1, "/1","")&amp;IF(Input!$R339=1, "/2","")&amp;IF(Input!$S339=1, "/3","")&amp;IF(Input!$T339=1, "/4","")&amp;IF(Input!$U339=1, "/5","")</f>
        <v>/0</v>
      </c>
      <c r="W338" s="4" t="str">
        <f>IF(Input!$V339=1,"Spec.","")&amp;IF(Input!$W339=1, "/21","")&amp;IF(Input!$X339=1, "/18","")&amp;IF(Input!$Y339=1, "/16","")&amp;IF(Input!$Z339=1, "/14","")&amp;IF(Input!$AA339=1, "/11,5","")&amp;IF(Input!$AB339=1, "/10","")&amp;IF(Input!$AB339=1,"/7,5","")</f>
        <v>/21/18</v>
      </c>
      <c r="X338" s="291" t="str">
        <f t="shared" si="87"/>
        <v>0</v>
      </c>
      <c r="Y338" s="4" t="str">
        <f t="shared" si="88"/>
        <v>21/18</v>
      </c>
      <c r="Z338" s="4" t="str">
        <f>IF(Input!$M339=1,"Special match","")&amp;IF(Input!$N339=1, "/Without","")&amp;IF(Input!$O339=1, "/SAE-00","")&amp;IF(Input!$P339=1, "/SAE-0","")&amp;IF(Input!$Q339=1, "/SAE-1","")&amp;IF(Input!$R339=1, "/SAE-2","")&amp;IF(Input!$S339=1, "/SAE-3","")&amp;IF(Input!$T339=1, "/SAE-4","")&amp;IF(Input!$U339=1, "/SAE-5","")</f>
        <v>/Without/SAE-0</v>
      </c>
      <c r="AA338" s="4" t="str">
        <f>IF(Input!$V339=1,"Special match","")&amp;IF(Input!$W339=1, "/21 ","")&amp;IF(Input!$X339=1, "/18 ","")&amp;IF(Input!$Y339=1, "/16 ","")&amp;IF(Input!$Z339=1, "/14 ","")&amp;IF(Input!$AA339=1, "/11,5 ","")&amp;IF(Input!$AB339=1, "/10 ","")&amp;IF(Input!$AB339=1, "/7,5","")</f>
        <v xml:space="preserve">/21 /18 </v>
      </c>
      <c r="AB338" s="4" t="str">
        <f>IF(Input!$AD339=1,"Rubber wheel coupling","")&amp;IF(Input!$AE339=1, "/Rubber block drive, with alu. ring","")&amp;IF(Input!$AF339=1, "/(High) flexible coupling","")</f>
        <v>/Rubber block drive, with alu. ring</v>
      </c>
      <c r="AC338" s="4" t="str">
        <f>IF(Input!$AG339=1,"Mechanical-joint clutch","")&amp;IF(Input!$AH339=1, "/ Mechanical","")&amp;IF(Input!$AI339=1, "/ Electrical","")&amp;IF(Input!$AJ339=1, "/ Pneumatical","")</f>
        <v>/ Mechanical/ Electrical</v>
      </c>
      <c r="AD338" s="291" t="str">
        <f t="shared" si="89"/>
        <v>Without/SAE-0</v>
      </c>
      <c r="AE338" s="4" t="str">
        <f t="shared" si="90"/>
        <v>21 /18  inch</v>
      </c>
      <c r="AF338" s="4" t="str">
        <f t="shared" si="91"/>
        <v>Rubber block drive, with alu. ring</v>
      </c>
      <c r="AG338" s="4" t="str">
        <f t="shared" si="92"/>
        <v xml:space="preserve"> Mechanical/ Electrical</v>
      </c>
      <c r="AH338" s="4" t="str">
        <f>IF(Input!AK339=1,"Available","Not available")</f>
        <v>Not available</v>
      </c>
      <c r="AI338" s="4" t="str">
        <f>IF(Input!AL339="","",Input!AL339)</f>
        <v/>
      </c>
    </row>
    <row r="339" spans="1:35" x14ac:dyDescent="0.25">
      <c r="A339" s="4" t="str">
        <f>VLOOKUP(Input!A340, Variabelen!$A$2:$B$7,2,FALSE)</f>
        <v>MEDIUM/HEAVY DUTY GEARBOX</v>
      </c>
      <c r="B339" s="284" t="str">
        <f>Input!B340</f>
        <v>HCT2000</v>
      </c>
      <c r="C339" s="4" t="str">
        <f>IF(Input!C340="","",Input!C340)</f>
        <v/>
      </c>
      <c r="D339" s="297">
        <f>Input!F340</f>
        <v>7.4829999999999997</v>
      </c>
      <c r="E339" s="298" t="str">
        <f>Input!G340</f>
        <v>2,01</v>
      </c>
      <c r="F339" s="4">
        <f>Input!D340</f>
        <v>600</v>
      </c>
      <c r="G339" s="298">
        <f>Input!E340</f>
        <v>1500</v>
      </c>
      <c r="H339" s="298" t="str">
        <f t="shared" si="83"/>
        <v>600-1500</v>
      </c>
      <c r="I339" s="298">
        <f t="shared" si="84"/>
        <v>1000</v>
      </c>
      <c r="J339" s="298">
        <f t="shared" si="85"/>
        <v>2009.9999999999998</v>
      </c>
      <c r="K339" s="298">
        <f t="shared" si="86"/>
        <v>3014.9999999999995</v>
      </c>
      <c r="L339" s="290">
        <f t="shared" si="93"/>
        <v>1808.9999999999998</v>
      </c>
      <c r="M339" s="290">
        <f t="shared" si="93"/>
        <v>2411.9999999999995</v>
      </c>
      <c r="N339" s="290">
        <f t="shared" si="93"/>
        <v>3014.9999999999995</v>
      </c>
      <c r="O339" s="290" t="str">
        <f t="shared" si="93"/>
        <v/>
      </c>
      <c r="P339" s="290" t="str">
        <f t="shared" si="93"/>
        <v/>
      </c>
      <c r="Q339" s="290" t="str">
        <f t="shared" si="93"/>
        <v/>
      </c>
      <c r="R339" s="298" t="str">
        <f>Input!I340</f>
        <v>1284x1600x1835</v>
      </c>
      <c r="S339" s="298" t="str">
        <f>Input!J340</f>
        <v>5600</v>
      </c>
      <c r="T339" s="298" t="str">
        <f>Input!K340</f>
        <v>625</v>
      </c>
      <c r="U339" s="298" t="str">
        <f>Input!L340</f>
        <v>280</v>
      </c>
      <c r="V339" s="4" t="str">
        <f>IF(Input!$M340=1,"Spec.","")&amp;IF(Input!$O340=1, "00","")&amp;IF(Input!$P340=1, "/0","")&amp;IF(Input!$Q340=1, "/1","")&amp;IF(Input!$R340=1, "/2","")&amp;IF(Input!$S340=1, "/3","")&amp;IF(Input!$T340=1, "/4","")&amp;IF(Input!$U340=1, "/5","")</f>
        <v>/0</v>
      </c>
      <c r="W339" s="4" t="str">
        <f>IF(Input!$V340=1,"Spec.","")&amp;IF(Input!$W340=1, "/21","")&amp;IF(Input!$X340=1, "/18","")&amp;IF(Input!$Y340=1, "/16","")&amp;IF(Input!$Z340=1, "/14","")&amp;IF(Input!$AA340=1, "/11,5","")&amp;IF(Input!$AB340=1, "/10","")&amp;IF(Input!$AB340=1,"/7,5","")</f>
        <v>/21/18</v>
      </c>
      <c r="X339" s="291" t="str">
        <f t="shared" si="87"/>
        <v>0</v>
      </c>
      <c r="Y339" s="4" t="str">
        <f t="shared" si="88"/>
        <v>21/18</v>
      </c>
      <c r="Z339" s="4" t="str">
        <f>IF(Input!$M340=1,"Special match","")&amp;IF(Input!$N340=1, "/Without","")&amp;IF(Input!$O340=1, "/SAE-00","")&amp;IF(Input!$P340=1, "/SAE-0","")&amp;IF(Input!$Q340=1, "/SAE-1","")&amp;IF(Input!$R340=1, "/SAE-2","")&amp;IF(Input!$S340=1, "/SAE-3","")&amp;IF(Input!$T340=1, "/SAE-4","")&amp;IF(Input!$U340=1, "/SAE-5","")</f>
        <v>/Without/SAE-0</v>
      </c>
      <c r="AA339" s="4" t="str">
        <f>IF(Input!$V340=1,"Special match","")&amp;IF(Input!$W340=1, "/21 ","")&amp;IF(Input!$X340=1, "/18 ","")&amp;IF(Input!$Y340=1, "/16 ","")&amp;IF(Input!$Z340=1, "/14 ","")&amp;IF(Input!$AA340=1, "/11,5 ","")&amp;IF(Input!$AB340=1, "/10 ","")&amp;IF(Input!$AB340=1, "/7,5","")</f>
        <v xml:space="preserve">/21 /18 </v>
      </c>
      <c r="AB339" s="4" t="str">
        <f>IF(Input!$AD340=1,"Rubber wheel coupling","")&amp;IF(Input!$AE340=1, "/Rubber block drive, with alu. ring","")&amp;IF(Input!$AF340=1, "/(High) flexible coupling","")</f>
        <v>/Rubber block drive, with alu. ring</v>
      </c>
      <c r="AC339" s="4" t="str">
        <f>IF(Input!$AG340=1,"Mechanical-joint clutch","")&amp;IF(Input!$AH340=1, "/ Mechanical","")&amp;IF(Input!$AI340=1, "/ Electrical","")&amp;IF(Input!$AJ340=1, "/ Pneumatical","")</f>
        <v>/ Mechanical/ Electrical</v>
      </c>
      <c r="AD339" s="291" t="str">
        <f t="shared" si="89"/>
        <v>Without/SAE-0</v>
      </c>
      <c r="AE339" s="4" t="str">
        <f t="shared" si="90"/>
        <v>21 /18  inch</v>
      </c>
      <c r="AF339" s="4" t="str">
        <f t="shared" si="91"/>
        <v>Rubber block drive, with alu. ring</v>
      </c>
      <c r="AG339" s="4" t="str">
        <f t="shared" si="92"/>
        <v xml:space="preserve"> Mechanical/ Electrical</v>
      </c>
      <c r="AH339" s="4" t="str">
        <f>IF(Input!AK340=1,"Available","Not available")</f>
        <v>Not available</v>
      </c>
      <c r="AI339" s="4" t="str">
        <f>IF(Input!AL340="","",Input!AL340)</f>
        <v/>
      </c>
    </row>
    <row r="340" spans="1:35" x14ac:dyDescent="0.25">
      <c r="A340" s="4" t="str">
        <f>VLOOKUP(Input!A341, Variabelen!$A$2:$B$7,2,FALSE)</f>
        <v>MEDIUM/HEAVY DUTY GEARBOX</v>
      </c>
      <c r="B340" s="284" t="str">
        <f>Input!B341</f>
        <v>HCT2000</v>
      </c>
      <c r="C340" s="4" t="str">
        <f>IF(Input!C341="","",Input!C341)</f>
        <v/>
      </c>
      <c r="D340" s="297">
        <f>Input!F341</f>
        <v>8</v>
      </c>
      <c r="E340" s="298" t="str">
        <f>Input!G341</f>
        <v>2,01</v>
      </c>
      <c r="F340" s="4">
        <f>Input!D341</f>
        <v>600</v>
      </c>
      <c r="G340" s="298">
        <f>Input!E341</f>
        <v>1500</v>
      </c>
      <c r="H340" s="298" t="str">
        <f t="shared" si="83"/>
        <v>600-1500</v>
      </c>
      <c r="I340" s="298">
        <f t="shared" si="84"/>
        <v>1000</v>
      </c>
      <c r="J340" s="298">
        <f t="shared" si="85"/>
        <v>2009.9999999999998</v>
      </c>
      <c r="K340" s="298">
        <f t="shared" si="86"/>
        <v>3014.9999999999995</v>
      </c>
      <c r="L340" s="290">
        <f t="shared" si="93"/>
        <v>1808.9999999999998</v>
      </c>
      <c r="M340" s="290">
        <f t="shared" si="93"/>
        <v>2411.9999999999995</v>
      </c>
      <c r="N340" s="290">
        <f t="shared" si="93"/>
        <v>3014.9999999999995</v>
      </c>
      <c r="O340" s="290" t="str">
        <f t="shared" si="93"/>
        <v/>
      </c>
      <c r="P340" s="290" t="str">
        <f t="shared" si="93"/>
        <v/>
      </c>
      <c r="Q340" s="290" t="str">
        <f t="shared" si="93"/>
        <v/>
      </c>
      <c r="R340" s="298" t="str">
        <f>Input!I341</f>
        <v>1284x1600x1835</v>
      </c>
      <c r="S340" s="298" t="str">
        <f>Input!J341</f>
        <v>5600</v>
      </c>
      <c r="T340" s="298" t="str">
        <f>Input!K341</f>
        <v>625</v>
      </c>
      <c r="U340" s="298" t="str">
        <f>Input!L341</f>
        <v>280</v>
      </c>
      <c r="V340" s="4" t="str">
        <f>IF(Input!$M341=1,"Spec.","")&amp;IF(Input!$O341=1, "00","")&amp;IF(Input!$P341=1, "/0","")&amp;IF(Input!$Q341=1, "/1","")&amp;IF(Input!$R341=1, "/2","")&amp;IF(Input!$S341=1, "/3","")&amp;IF(Input!$T341=1, "/4","")&amp;IF(Input!$U341=1, "/5","")</f>
        <v>/0</v>
      </c>
      <c r="W340" s="4" t="str">
        <f>IF(Input!$V341=1,"Spec.","")&amp;IF(Input!$W341=1, "/21","")&amp;IF(Input!$X341=1, "/18","")&amp;IF(Input!$Y341=1, "/16","")&amp;IF(Input!$Z341=1, "/14","")&amp;IF(Input!$AA341=1, "/11,5","")&amp;IF(Input!$AB341=1, "/10","")&amp;IF(Input!$AB341=1,"/7,5","")</f>
        <v>/21/18</v>
      </c>
      <c r="X340" s="291" t="str">
        <f t="shared" si="87"/>
        <v>0</v>
      </c>
      <c r="Y340" s="4" t="str">
        <f t="shared" si="88"/>
        <v>21/18</v>
      </c>
      <c r="Z340" s="4" t="str">
        <f>IF(Input!$M341=1,"Special match","")&amp;IF(Input!$N341=1, "/Without","")&amp;IF(Input!$O341=1, "/SAE-00","")&amp;IF(Input!$P341=1, "/SAE-0","")&amp;IF(Input!$Q341=1, "/SAE-1","")&amp;IF(Input!$R341=1, "/SAE-2","")&amp;IF(Input!$S341=1, "/SAE-3","")&amp;IF(Input!$T341=1, "/SAE-4","")&amp;IF(Input!$U341=1, "/SAE-5","")</f>
        <v>/Without/SAE-0</v>
      </c>
      <c r="AA340" s="4" t="str">
        <f>IF(Input!$V341=1,"Special match","")&amp;IF(Input!$W341=1, "/21 ","")&amp;IF(Input!$X341=1, "/18 ","")&amp;IF(Input!$Y341=1, "/16 ","")&amp;IF(Input!$Z341=1, "/14 ","")&amp;IF(Input!$AA341=1, "/11,5 ","")&amp;IF(Input!$AB341=1, "/10 ","")&amp;IF(Input!$AB341=1, "/7,5","")</f>
        <v xml:space="preserve">/21 /18 </v>
      </c>
      <c r="AB340" s="4" t="str">
        <f>IF(Input!$AD341=1,"Rubber wheel coupling","")&amp;IF(Input!$AE341=1, "/Rubber block drive, with alu. ring","")&amp;IF(Input!$AF341=1, "/(High) flexible coupling","")</f>
        <v>/Rubber block drive, with alu. ring</v>
      </c>
      <c r="AC340" s="4" t="str">
        <f>IF(Input!$AG341=1,"Mechanical-joint clutch","")&amp;IF(Input!$AH341=1, "/ Mechanical","")&amp;IF(Input!$AI341=1, "/ Electrical","")&amp;IF(Input!$AJ341=1, "/ Pneumatical","")</f>
        <v>/ Mechanical/ Electrical</v>
      </c>
      <c r="AD340" s="291" t="str">
        <f t="shared" si="89"/>
        <v>Without/SAE-0</v>
      </c>
      <c r="AE340" s="4" t="str">
        <f t="shared" si="90"/>
        <v>21 /18  inch</v>
      </c>
      <c r="AF340" s="4" t="str">
        <f t="shared" si="91"/>
        <v>Rubber block drive, with alu. ring</v>
      </c>
      <c r="AG340" s="4" t="str">
        <f t="shared" si="92"/>
        <v xml:space="preserve"> Mechanical/ Electrical</v>
      </c>
      <c r="AH340" s="4" t="str">
        <f>IF(Input!AK341=1,"Available","Not available")</f>
        <v>Not available</v>
      </c>
      <c r="AI340" s="4" t="str">
        <f>IF(Input!AL341="","",Input!AL341)</f>
        <v/>
      </c>
    </row>
    <row r="341" spans="1:35" x14ac:dyDescent="0.25">
      <c r="A341" s="4" t="str">
        <f>VLOOKUP(Input!A342, Variabelen!$A$2:$B$7,2,FALSE)</f>
        <v>MEDIUM/HEAVY DUTY GEARBOX</v>
      </c>
      <c r="B341" s="284" t="str">
        <f>Input!B342</f>
        <v>HCT2000</v>
      </c>
      <c r="C341" s="4" t="str">
        <f>IF(Input!C342="","",Input!C342)</f>
        <v/>
      </c>
      <c r="D341" s="297">
        <f>Input!F342</f>
        <v>8.57</v>
      </c>
      <c r="E341" s="298" t="str">
        <f>Input!G342</f>
        <v>1,93</v>
      </c>
      <c r="F341" s="4">
        <f>Input!D342</f>
        <v>600</v>
      </c>
      <c r="G341" s="298">
        <f>Input!E342</f>
        <v>1500</v>
      </c>
      <c r="H341" s="298" t="str">
        <f t="shared" si="83"/>
        <v>600-1500</v>
      </c>
      <c r="I341" s="298">
        <f t="shared" si="84"/>
        <v>1000</v>
      </c>
      <c r="J341" s="298">
        <f t="shared" si="85"/>
        <v>1930</v>
      </c>
      <c r="K341" s="298">
        <f t="shared" si="86"/>
        <v>2895</v>
      </c>
      <c r="L341" s="290">
        <f t="shared" si="93"/>
        <v>1737</v>
      </c>
      <c r="M341" s="290">
        <f t="shared" si="93"/>
        <v>2316</v>
      </c>
      <c r="N341" s="290">
        <f t="shared" si="93"/>
        <v>2895</v>
      </c>
      <c r="O341" s="290" t="str">
        <f t="shared" si="93"/>
        <v/>
      </c>
      <c r="P341" s="290" t="str">
        <f t="shared" si="93"/>
        <v/>
      </c>
      <c r="Q341" s="290" t="str">
        <f t="shared" si="93"/>
        <v/>
      </c>
      <c r="R341" s="298" t="str">
        <f>Input!I342</f>
        <v>1284x1600x1835</v>
      </c>
      <c r="S341" s="298" t="str">
        <f>Input!J342</f>
        <v>5600</v>
      </c>
      <c r="T341" s="298" t="str">
        <f>Input!K342</f>
        <v>625</v>
      </c>
      <c r="U341" s="298" t="str">
        <f>Input!L342</f>
        <v>280</v>
      </c>
      <c r="V341" s="4" t="str">
        <f>IF(Input!$M342=1,"Spec.","")&amp;IF(Input!$O342=1, "00","")&amp;IF(Input!$P342=1, "/0","")&amp;IF(Input!$Q342=1, "/1","")&amp;IF(Input!$R342=1, "/2","")&amp;IF(Input!$S342=1, "/3","")&amp;IF(Input!$T342=1, "/4","")&amp;IF(Input!$U342=1, "/5","")</f>
        <v>/0</v>
      </c>
      <c r="W341" s="4" t="str">
        <f>IF(Input!$V342=1,"Spec.","")&amp;IF(Input!$W342=1, "/21","")&amp;IF(Input!$X342=1, "/18","")&amp;IF(Input!$Y342=1, "/16","")&amp;IF(Input!$Z342=1, "/14","")&amp;IF(Input!$AA342=1, "/11,5","")&amp;IF(Input!$AB342=1, "/10","")&amp;IF(Input!$AB342=1,"/7,5","")</f>
        <v>/21/18</v>
      </c>
      <c r="X341" s="291" t="str">
        <f t="shared" si="87"/>
        <v>0</v>
      </c>
      <c r="Y341" s="4" t="str">
        <f t="shared" si="88"/>
        <v>21/18</v>
      </c>
      <c r="Z341" s="4" t="str">
        <f>IF(Input!$M342=1,"Special match","")&amp;IF(Input!$N342=1, "/Without","")&amp;IF(Input!$O342=1, "/SAE-00","")&amp;IF(Input!$P342=1, "/SAE-0","")&amp;IF(Input!$Q342=1, "/SAE-1","")&amp;IF(Input!$R342=1, "/SAE-2","")&amp;IF(Input!$S342=1, "/SAE-3","")&amp;IF(Input!$T342=1, "/SAE-4","")&amp;IF(Input!$U342=1, "/SAE-5","")</f>
        <v>/Without/SAE-0</v>
      </c>
      <c r="AA341" s="4" t="str">
        <f>IF(Input!$V342=1,"Special match","")&amp;IF(Input!$W342=1, "/21 ","")&amp;IF(Input!$X342=1, "/18 ","")&amp;IF(Input!$Y342=1, "/16 ","")&amp;IF(Input!$Z342=1, "/14 ","")&amp;IF(Input!$AA342=1, "/11,5 ","")&amp;IF(Input!$AB342=1, "/10 ","")&amp;IF(Input!$AB342=1, "/7,5","")</f>
        <v xml:space="preserve">/21 /18 </v>
      </c>
      <c r="AB341" s="4" t="str">
        <f>IF(Input!$AD342=1,"Rubber wheel coupling","")&amp;IF(Input!$AE342=1, "/Rubber block drive, with alu. ring","")&amp;IF(Input!$AF342=1, "/(High) flexible coupling","")</f>
        <v>/Rubber block drive, with alu. ring</v>
      </c>
      <c r="AC341" s="4" t="str">
        <f>IF(Input!$AG342=1,"Mechanical-joint clutch","")&amp;IF(Input!$AH342=1, "/ Mechanical","")&amp;IF(Input!$AI342=1, "/ Electrical","")&amp;IF(Input!$AJ342=1, "/ Pneumatical","")</f>
        <v>/ Mechanical/ Electrical</v>
      </c>
      <c r="AD341" s="291" t="str">
        <f t="shared" si="89"/>
        <v>Without/SAE-0</v>
      </c>
      <c r="AE341" s="4" t="str">
        <f t="shared" si="90"/>
        <v>21 /18  inch</v>
      </c>
      <c r="AF341" s="4" t="str">
        <f t="shared" si="91"/>
        <v>Rubber block drive, with alu. ring</v>
      </c>
      <c r="AG341" s="4" t="str">
        <f t="shared" si="92"/>
        <v xml:space="preserve"> Mechanical/ Electrical</v>
      </c>
      <c r="AH341" s="4" t="str">
        <f>IF(Input!AK342=1,"Available","Not available")</f>
        <v>Not available</v>
      </c>
      <c r="AI341" s="4" t="str">
        <f>IF(Input!AL342="","",Input!AL342)</f>
        <v/>
      </c>
    </row>
    <row r="342" spans="1:35" x14ac:dyDescent="0.25">
      <c r="A342" s="4" t="str">
        <f>VLOOKUP(Input!A343, Variabelen!$A$2:$B$7,2,FALSE)</f>
        <v>MEDIUM/HEAVY DUTY GEARBOX</v>
      </c>
      <c r="B342" s="284" t="str">
        <f>Input!B343</f>
        <v>HCT2000</v>
      </c>
      <c r="C342" s="4" t="str">
        <f>IF(Input!C343="","",Input!C343)</f>
        <v/>
      </c>
      <c r="D342" s="297">
        <f>Input!F343</f>
        <v>8.843</v>
      </c>
      <c r="E342" s="298" t="str">
        <f>Input!G343</f>
        <v>1,82</v>
      </c>
      <c r="F342" s="4">
        <f>Input!D343</f>
        <v>600</v>
      </c>
      <c r="G342" s="298">
        <f>Input!E343</f>
        <v>1500</v>
      </c>
      <c r="H342" s="298" t="str">
        <f t="shared" si="83"/>
        <v>600-1500</v>
      </c>
      <c r="I342" s="298">
        <f t="shared" si="84"/>
        <v>1000</v>
      </c>
      <c r="J342" s="298">
        <f t="shared" si="85"/>
        <v>1820</v>
      </c>
      <c r="K342" s="298">
        <f t="shared" si="86"/>
        <v>2730</v>
      </c>
      <c r="L342" s="290">
        <f t="shared" ref="L342:Q351" si="94">IF(AND(L$1&gt;=$F342,L$1&lt;=$G342),L$1*$E342,"")</f>
        <v>1638</v>
      </c>
      <c r="M342" s="290">
        <f t="shared" si="94"/>
        <v>2184</v>
      </c>
      <c r="N342" s="290">
        <f t="shared" si="94"/>
        <v>2730</v>
      </c>
      <c r="O342" s="290" t="str">
        <f t="shared" si="94"/>
        <v/>
      </c>
      <c r="P342" s="290" t="str">
        <f t="shared" si="94"/>
        <v/>
      </c>
      <c r="Q342" s="290" t="str">
        <f t="shared" si="94"/>
        <v/>
      </c>
      <c r="R342" s="298" t="str">
        <f>Input!I343</f>
        <v>1284x1600x1835</v>
      </c>
      <c r="S342" s="298" t="str">
        <f>Input!J343</f>
        <v>5600</v>
      </c>
      <c r="T342" s="298" t="str">
        <f>Input!K343</f>
        <v>625</v>
      </c>
      <c r="U342" s="298" t="str">
        <f>Input!L343</f>
        <v>280</v>
      </c>
      <c r="V342" s="4" t="str">
        <f>IF(Input!$M343=1,"Spec.","")&amp;IF(Input!$O343=1, "00","")&amp;IF(Input!$P343=1, "/0","")&amp;IF(Input!$Q343=1, "/1","")&amp;IF(Input!$R343=1, "/2","")&amp;IF(Input!$S343=1, "/3","")&amp;IF(Input!$T343=1, "/4","")&amp;IF(Input!$U343=1, "/5","")</f>
        <v>/0</v>
      </c>
      <c r="W342" s="4" t="str">
        <f>IF(Input!$V343=1,"Spec.","")&amp;IF(Input!$W343=1, "/21","")&amp;IF(Input!$X343=1, "/18","")&amp;IF(Input!$Y343=1, "/16","")&amp;IF(Input!$Z343=1, "/14","")&amp;IF(Input!$AA343=1, "/11,5","")&amp;IF(Input!$AB343=1, "/10","")&amp;IF(Input!$AB343=1,"/7,5","")</f>
        <v>/21/18</v>
      </c>
      <c r="X342" s="291" t="str">
        <f t="shared" si="87"/>
        <v>0</v>
      </c>
      <c r="Y342" s="4" t="str">
        <f t="shared" si="88"/>
        <v>21/18</v>
      </c>
      <c r="Z342" s="4" t="str">
        <f>IF(Input!$M343=1,"Special match","")&amp;IF(Input!$N343=1, "/Without","")&amp;IF(Input!$O343=1, "/SAE-00","")&amp;IF(Input!$P343=1, "/SAE-0","")&amp;IF(Input!$Q343=1, "/SAE-1","")&amp;IF(Input!$R343=1, "/SAE-2","")&amp;IF(Input!$S343=1, "/SAE-3","")&amp;IF(Input!$T343=1, "/SAE-4","")&amp;IF(Input!$U343=1, "/SAE-5","")</f>
        <v>/Without/SAE-0</v>
      </c>
      <c r="AA342" s="4" t="str">
        <f>IF(Input!$V343=1,"Special match","")&amp;IF(Input!$W343=1, "/21 ","")&amp;IF(Input!$X343=1, "/18 ","")&amp;IF(Input!$Y343=1, "/16 ","")&amp;IF(Input!$Z343=1, "/14 ","")&amp;IF(Input!$AA343=1, "/11,5 ","")&amp;IF(Input!$AB343=1, "/10 ","")&amp;IF(Input!$AB343=1, "/7,5","")</f>
        <v xml:space="preserve">/21 /18 </v>
      </c>
      <c r="AB342" s="4" t="str">
        <f>IF(Input!$AD343=1,"Rubber wheel coupling","")&amp;IF(Input!$AE343=1, "/Rubber block drive, with alu. ring","")&amp;IF(Input!$AF343=1, "/(High) flexible coupling","")</f>
        <v>/Rubber block drive, with alu. ring</v>
      </c>
      <c r="AC342" s="4" t="str">
        <f>IF(Input!$AG343=1,"Mechanical-joint clutch","")&amp;IF(Input!$AH343=1, "/ Mechanical","")&amp;IF(Input!$AI343=1, "/ Electrical","")&amp;IF(Input!$AJ343=1, "/ Pneumatical","")</f>
        <v>/ Mechanical/ Electrical</v>
      </c>
      <c r="AD342" s="291" t="str">
        <f t="shared" si="89"/>
        <v>Without/SAE-0</v>
      </c>
      <c r="AE342" s="4" t="str">
        <f t="shared" si="90"/>
        <v>21 /18  inch</v>
      </c>
      <c r="AF342" s="4" t="str">
        <f t="shared" si="91"/>
        <v>Rubber block drive, with alu. ring</v>
      </c>
      <c r="AG342" s="4" t="str">
        <f t="shared" si="92"/>
        <v xml:space="preserve"> Mechanical/ Electrical</v>
      </c>
      <c r="AH342" s="4" t="str">
        <f>IF(Input!AK343=1,"Available","Not available")</f>
        <v>Not available</v>
      </c>
      <c r="AI342" s="4" t="str">
        <f>IF(Input!AL343="","",Input!AL343)</f>
        <v/>
      </c>
    </row>
    <row r="343" spans="1:35" x14ac:dyDescent="0.25">
      <c r="A343" s="4" t="str">
        <f>VLOOKUP(Input!A344, Variabelen!$A$2:$B$7,2,FALSE)</f>
        <v>MEDIUM/HEAVY DUTY GEARBOX</v>
      </c>
      <c r="B343" s="284" t="str">
        <f>Input!B344</f>
        <v>HCT2000</v>
      </c>
      <c r="C343" s="4" t="str">
        <f>IF(Input!C344="","",Input!C344)</f>
        <v/>
      </c>
      <c r="D343" s="297">
        <f>Input!F344</f>
        <v>9.4280000000000008</v>
      </c>
      <c r="E343" s="298" t="str">
        <f>Input!G344</f>
        <v>1,67</v>
      </c>
      <c r="F343" s="4">
        <f>Input!D344</f>
        <v>600</v>
      </c>
      <c r="G343" s="298">
        <f>Input!E344</f>
        <v>1500</v>
      </c>
      <c r="H343" s="298" t="str">
        <f t="shared" si="83"/>
        <v>600-1500</v>
      </c>
      <c r="I343" s="298">
        <f t="shared" si="84"/>
        <v>1000</v>
      </c>
      <c r="J343" s="298">
        <f t="shared" si="85"/>
        <v>1670</v>
      </c>
      <c r="K343" s="298">
        <f t="shared" si="86"/>
        <v>2505</v>
      </c>
      <c r="L343" s="290">
        <f t="shared" si="94"/>
        <v>1503</v>
      </c>
      <c r="M343" s="290">
        <f t="shared" si="94"/>
        <v>2004</v>
      </c>
      <c r="N343" s="290">
        <f t="shared" si="94"/>
        <v>2505</v>
      </c>
      <c r="O343" s="290" t="str">
        <f t="shared" si="94"/>
        <v/>
      </c>
      <c r="P343" s="290" t="str">
        <f t="shared" si="94"/>
        <v/>
      </c>
      <c r="Q343" s="290" t="str">
        <f t="shared" si="94"/>
        <v/>
      </c>
      <c r="R343" s="298" t="str">
        <f>Input!I344</f>
        <v>1284x1600x1835</v>
      </c>
      <c r="S343" s="298" t="str">
        <f>Input!J344</f>
        <v>5600</v>
      </c>
      <c r="T343" s="298" t="str">
        <f>Input!K344</f>
        <v>625</v>
      </c>
      <c r="U343" s="298" t="str">
        <f>Input!L344</f>
        <v>280</v>
      </c>
      <c r="V343" s="4" t="str">
        <f>IF(Input!$M344=1,"Spec.","")&amp;IF(Input!$O344=1, "00","")&amp;IF(Input!$P344=1, "/0","")&amp;IF(Input!$Q344=1, "/1","")&amp;IF(Input!$R344=1, "/2","")&amp;IF(Input!$S344=1, "/3","")&amp;IF(Input!$T344=1, "/4","")&amp;IF(Input!$U344=1, "/5","")</f>
        <v>/0</v>
      </c>
      <c r="W343" s="4" t="str">
        <f>IF(Input!$V344=1,"Spec.","")&amp;IF(Input!$W344=1, "/21","")&amp;IF(Input!$X344=1, "/18","")&amp;IF(Input!$Y344=1, "/16","")&amp;IF(Input!$Z344=1, "/14","")&amp;IF(Input!$AA344=1, "/11,5","")&amp;IF(Input!$AB344=1, "/10","")&amp;IF(Input!$AB344=1,"/7,5","")</f>
        <v>/21/18</v>
      </c>
      <c r="X343" s="291" t="str">
        <f t="shared" si="87"/>
        <v>0</v>
      </c>
      <c r="Y343" s="4" t="str">
        <f t="shared" si="88"/>
        <v>21/18</v>
      </c>
      <c r="Z343" s="4" t="str">
        <f>IF(Input!$M344=1,"Special match","")&amp;IF(Input!$N344=1, "/Without","")&amp;IF(Input!$O344=1, "/SAE-00","")&amp;IF(Input!$P344=1, "/SAE-0","")&amp;IF(Input!$Q344=1, "/SAE-1","")&amp;IF(Input!$R344=1, "/SAE-2","")&amp;IF(Input!$S344=1, "/SAE-3","")&amp;IF(Input!$T344=1, "/SAE-4","")&amp;IF(Input!$U344=1, "/SAE-5","")</f>
        <v>/Without/SAE-0</v>
      </c>
      <c r="AA343" s="4" t="str">
        <f>IF(Input!$V344=1,"Special match","")&amp;IF(Input!$W344=1, "/21 ","")&amp;IF(Input!$X344=1, "/18 ","")&amp;IF(Input!$Y344=1, "/16 ","")&amp;IF(Input!$Z344=1, "/14 ","")&amp;IF(Input!$AA344=1, "/11,5 ","")&amp;IF(Input!$AB344=1, "/10 ","")&amp;IF(Input!$AB344=1, "/7,5","")</f>
        <v xml:space="preserve">/21 /18 </v>
      </c>
      <c r="AB343" s="4" t="str">
        <f>IF(Input!$AD344=1,"Rubber wheel coupling","")&amp;IF(Input!$AE344=1, "/Rubber block drive, with alu. ring","")&amp;IF(Input!$AF344=1, "/(High) flexible coupling","")</f>
        <v>/Rubber block drive, with alu. ring</v>
      </c>
      <c r="AC343" s="4" t="str">
        <f>IF(Input!$AG344=1,"Mechanical-joint clutch","")&amp;IF(Input!$AH344=1, "/ Mechanical","")&amp;IF(Input!$AI344=1, "/ Electrical","")&amp;IF(Input!$AJ344=1, "/ Pneumatical","")</f>
        <v>/ Mechanical/ Electrical</v>
      </c>
      <c r="AD343" s="291" t="str">
        <f t="shared" si="89"/>
        <v>Without/SAE-0</v>
      </c>
      <c r="AE343" s="4" t="str">
        <f t="shared" si="90"/>
        <v>21 /18  inch</v>
      </c>
      <c r="AF343" s="4" t="str">
        <f t="shared" si="91"/>
        <v>Rubber block drive, with alu. ring</v>
      </c>
      <c r="AG343" s="4" t="str">
        <f t="shared" si="92"/>
        <v xml:space="preserve"> Mechanical/ Electrical</v>
      </c>
      <c r="AH343" s="4" t="str">
        <f>IF(Input!AK344=1,"Available","Not available")</f>
        <v>Not available</v>
      </c>
      <c r="AI343" s="4" t="str">
        <f>IF(Input!AL344="","",Input!AL344)</f>
        <v/>
      </c>
    </row>
    <row r="344" spans="1:35" x14ac:dyDescent="0.25">
      <c r="A344" s="4" t="str">
        <f>VLOOKUP(Input!A345, Variabelen!$A$2:$B$7,2,FALSE)</f>
        <v>MEDIUM/HEAVY DUTY GEARBOX</v>
      </c>
      <c r="B344" s="284" t="str">
        <f>Input!B345</f>
        <v>HCT2000</v>
      </c>
      <c r="C344" s="4" t="str">
        <f>IF(Input!C345="","",Input!C345)</f>
        <v/>
      </c>
      <c r="D344" s="297">
        <f>Input!F345</f>
        <v>10.050000000000001</v>
      </c>
      <c r="E344" s="298" t="str">
        <f>Input!G345</f>
        <v>1,645</v>
      </c>
      <c r="F344" s="4">
        <f>Input!D345</f>
        <v>600</v>
      </c>
      <c r="G344" s="298">
        <f>Input!E345</f>
        <v>1500</v>
      </c>
      <c r="H344" s="298" t="str">
        <f t="shared" si="83"/>
        <v>600-1500</v>
      </c>
      <c r="I344" s="298">
        <f t="shared" si="84"/>
        <v>1000</v>
      </c>
      <c r="J344" s="298">
        <f t="shared" si="85"/>
        <v>1645</v>
      </c>
      <c r="K344" s="298">
        <f t="shared" si="86"/>
        <v>2467.5</v>
      </c>
      <c r="L344" s="290">
        <f t="shared" si="94"/>
        <v>1480.5</v>
      </c>
      <c r="M344" s="290">
        <f t="shared" si="94"/>
        <v>1974</v>
      </c>
      <c r="N344" s="290">
        <f t="shared" si="94"/>
        <v>2467.5</v>
      </c>
      <c r="O344" s="290" t="str">
        <f t="shared" si="94"/>
        <v/>
      </c>
      <c r="P344" s="290" t="str">
        <f t="shared" si="94"/>
        <v/>
      </c>
      <c r="Q344" s="290" t="str">
        <f t="shared" si="94"/>
        <v/>
      </c>
      <c r="R344" s="298" t="str">
        <f>Input!I345</f>
        <v>1284x1600x1835</v>
      </c>
      <c r="S344" s="298" t="str">
        <f>Input!J345</f>
        <v>5600</v>
      </c>
      <c r="T344" s="298" t="str">
        <f>Input!K345</f>
        <v>625</v>
      </c>
      <c r="U344" s="298" t="str">
        <f>Input!L345</f>
        <v>280</v>
      </c>
      <c r="V344" s="4" t="str">
        <f>IF(Input!$M345=1,"Spec.","")&amp;IF(Input!$O345=1, "00","")&amp;IF(Input!$P345=1, "/0","")&amp;IF(Input!$Q345=1, "/1","")&amp;IF(Input!$R345=1, "/2","")&amp;IF(Input!$S345=1, "/3","")&amp;IF(Input!$T345=1, "/4","")&amp;IF(Input!$U345=1, "/5","")</f>
        <v>/0</v>
      </c>
      <c r="W344" s="4" t="str">
        <f>IF(Input!$V345=1,"Spec.","")&amp;IF(Input!$W345=1, "/21","")&amp;IF(Input!$X345=1, "/18","")&amp;IF(Input!$Y345=1, "/16","")&amp;IF(Input!$Z345=1, "/14","")&amp;IF(Input!$AA345=1, "/11,5","")&amp;IF(Input!$AB345=1, "/10","")&amp;IF(Input!$AB345=1,"/7,5","")</f>
        <v>/21/18</v>
      </c>
      <c r="X344" s="291" t="str">
        <f t="shared" si="87"/>
        <v>0</v>
      </c>
      <c r="Y344" s="4" t="str">
        <f t="shared" si="88"/>
        <v>21/18</v>
      </c>
      <c r="Z344" s="4" t="str">
        <f>IF(Input!$M345=1,"Special match","")&amp;IF(Input!$N345=1, "/Without","")&amp;IF(Input!$O345=1, "/SAE-00","")&amp;IF(Input!$P345=1, "/SAE-0","")&amp;IF(Input!$Q345=1, "/SAE-1","")&amp;IF(Input!$R345=1, "/SAE-2","")&amp;IF(Input!$S345=1, "/SAE-3","")&amp;IF(Input!$T345=1, "/SAE-4","")&amp;IF(Input!$U345=1, "/SAE-5","")</f>
        <v>/Without/SAE-0</v>
      </c>
      <c r="AA344" s="4" t="str">
        <f>IF(Input!$V345=1,"Special match","")&amp;IF(Input!$W345=1, "/21 ","")&amp;IF(Input!$X345=1, "/18 ","")&amp;IF(Input!$Y345=1, "/16 ","")&amp;IF(Input!$Z345=1, "/14 ","")&amp;IF(Input!$AA345=1, "/11,5 ","")&amp;IF(Input!$AB345=1, "/10 ","")&amp;IF(Input!$AB345=1, "/7,5","")</f>
        <v xml:space="preserve">/21 /18 </v>
      </c>
      <c r="AB344" s="4" t="str">
        <f>IF(Input!$AD345=1,"Rubber wheel coupling","")&amp;IF(Input!$AE345=1, "/Rubber block drive, with alu. ring","")&amp;IF(Input!$AF345=1, "/(High) flexible coupling","")</f>
        <v>/Rubber block drive, with alu. ring</v>
      </c>
      <c r="AC344" s="4" t="str">
        <f>IF(Input!$AG345=1,"Mechanical-joint clutch","")&amp;IF(Input!$AH345=1, "/ Mechanical","")&amp;IF(Input!$AI345=1, "/ Electrical","")&amp;IF(Input!$AJ345=1, "/ Pneumatical","")</f>
        <v>/ Mechanical/ Electrical</v>
      </c>
      <c r="AD344" s="291" t="str">
        <f t="shared" si="89"/>
        <v>Without/SAE-0</v>
      </c>
      <c r="AE344" s="4" t="str">
        <f t="shared" si="90"/>
        <v>21 /18  inch</v>
      </c>
      <c r="AF344" s="4" t="str">
        <f t="shared" si="91"/>
        <v>Rubber block drive, with alu. ring</v>
      </c>
      <c r="AG344" s="4" t="str">
        <f t="shared" si="92"/>
        <v xml:space="preserve"> Mechanical/ Electrical</v>
      </c>
      <c r="AH344" s="4" t="str">
        <f>IF(Input!AK345=1,"Available","Not available")</f>
        <v>Not available</v>
      </c>
      <c r="AI344" s="4" t="str">
        <f>IF(Input!AL345="","",Input!AL345)</f>
        <v/>
      </c>
    </row>
    <row r="345" spans="1:35" x14ac:dyDescent="0.25">
      <c r="A345" s="4" t="str">
        <f>VLOOKUP(Input!A346, Variabelen!$A$2:$B$7,2,FALSE)</f>
        <v>MEDIUM/HEAVY DUTY GEARBOX</v>
      </c>
      <c r="B345" s="284" t="str">
        <f>Input!B346</f>
        <v>HCD2700</v>
      </c>
      <c r="C345" s="4" t="str">
        <f>IF(Input!C346="","",Input!C346)</f>
        <v/>
      </c>
      <c r="D345" s="297">
        <f>Input!F346</f>
        <v>3.6539999999999999</v>
      </c>
      <c r="E345" s="298" t="str">
        <f>Input!G346</f>
        <v>2,749</v>
      </c>
      <c r="F345" s="4">
        <f>Input!D346</f>
        <v>500</v>
      </c>
      <c r="G345" s="298">
        <f>Input!E346</f>
        <v>1400</v>
      </c>
      <c r="H345" s="298" t="str">
        <f t="shared" si="83"/>
        <v>500-1400</v>
      </c>
      <c r="I345" s="298">
        <f t="shared" si="84"/>
        <v>1000</v>
      </c>
      <c r="J345" s="298">
        <f t="shared" si="85"/>
        <v>2749</v>
      </c>
      <c r="K345" s="298">
        <f t="shared" si="86"/>
        <v>3848.6000000000004</v>
      </c>
      <c r="L345" s="290">
        <f t="shared" si="94"/>
        <v>2474.1</v>
      </c>
      <c r="M345" s="290">
        <f t="shared" si="94"/>
        <v>3298.8</v>
      </c>
      <c r="N345" s="290" t="str">
        <f t="shared" si="94"/>
        <v/>
      </c>
      <c r="O345" s="290" t="str">
        <f t="shared" si="94"/>
        <v/>
      </c>
      <c r="P345" s="290" t="str">
        <f t="shared" si="94"/>
        <v/>
      </c>
      <c r="Q345" s="290" t="str">
        <f t="shared" si="94"/>
        <v/>
      </c>
      <c r="R345" s="298" t="str">
        <f>Input!I346</f>
        <v>1400x1780x1530</v>
      </c>
      <c r="S345" s="298" t="str">
        <f>Input!J346</f>
        <v>6000</v>
      </c>
      <c r="T345" s="298" t="str">
        <f>Input!K346</f>
        <v>630</v>
      </c>
      <c r="U345" s="298" t="str">
        <f>Input!L346</f>
        <v>280</v>
      </c>
      <c r="V345" s="4" t="str">
        <f>IF(Input!$M346=1,"Spec.","")&amp;IF(Input!$O346=1, "00","")&amp;IF(Input!$P346=1, "/0","")&amp;IF(Input!$Q346=1, "/1","")&amp;IF(Input!$R346=1, "/2","")&amp;IF(Input!$S346=1, "/3","")&amp;IF(Input!$T346=1, "/4","")&amp;IF(Input!$U346=1, "/5","")</f>
        <v/>
      </c>
      <c r="W345" s="4" t="str">
        <f>IF(Input!$V346=1,"Spec.","")&amp;IF(Input!$W346=1, "/21","")&amp;IF(Input!$X346=1, "/18","")&amp;IF(Input!$Y346=1, "/16","")&amp;IF(Input!$Z346=1, "/14","")&amp;IF(Input!$AA346=1, "/11,5","")&amp;IF(Input!$AB346=1, "/10","")&amp;IF(Input!$AB346=1,"/7,5","")</f>
        <v>/21/18</v>
      </c>
      <c r="X345" s="291" t="str">
        <f t="shared" si="87"/>
        <v/>
      </c>
      <c r="Y345" s="4" t="str">
        <f t="shared" si="88"/>
        <v>21/18</v>
      </c>
      <c r="Z345" s="4" t="str">
        <f>IF(Input!$M346=1,"Special match","")&amp;IF(Input!$N346=1, "/Without","")&amp;IF(Input!$O346=1, "/SAE-00","")&amp;IF(Input!$P346=1, "/SAE-0","")&amp;IF(Input!$Q346=1, "/SAE-1","")&amp;IF(Input!$R346=1, "/SAE-2","")&amp;IF(Input!$S346=1, "/SAE-3","")&amp;IF(Input!$T346=1, "/SAE-4","")&amp;IF(Input!$U346=1, "/SAE-5","")</f>
        <v>/Without</v>
      </c>
      <c r="AA345" s="4" t="str">
        <f>IF(Input!$V346=1,"Special match","")&amp;IF(Input!$W346=1, "/21 ","")&amp;IF(Input!$X346=1, "/18 ","")&amp;IF(Input!$Y346=1, "/16 ","")&amp;IF(Input!$Z346=1, "/14 ","")&amp;IF(Input!$AA346=1, "/11,5 ","")&amp;IF(Input!$AB346=1, "/10 ","")&amp;IF(Input!$AB346=1, "/7,5","")</f>
        <v xml:space="preserve">/21 /18 </v>
      </c>
      <c r="AB345" s="4" t="str">
        <f>IF(Input!$AD346=1,"Rubber wheel coupling","")&amp;IF(Input!$AE346=1, "/Rubber block drive, with alu. ring","")&amp;IF(Input!$AF346=1, "/(High) flexible coupling","")</f>
        <v>/Rubber block drive, with alu. ring</v>
      </c>
      <c r="AC345" s="4" t="str">
        <f>IF(Input!$AG346=1,"Mechanical-joint clutch","")&amp;IF(Input!$AH346=1, "/ Mechanical","")&amp;IF(Input!$AI346=1, "/ Electrical","")&amp;IF(Input!$AJ346=1, "/ Pneumatical","")</f>
        <v>/ Mechanical/ Electrical/ Pneumatical</v>
      </c>
      <c r="AD345" s="291" t="str">
        <f t="shared" si="89"/>
        <v>Without</v>
      </c>
      <c r="AE345" s="4" t="str">
        <f t="shared" si="90"/>
        <v>21 /18  inch</v>
      </c>
      <c r="AF345" s="4" t="str">
        <f t="shared" si="91"/>
        <v>Rubber block drive, with alu. ring</v>
      </c>
      <c r="AG345" s="4" t="str">
        <f t="shared" si="92"/>
        <v xml:space="preserve"> Mechanical/ Electrical/ Pneumatical</v>
      </c>
      <c r="AH345" s="4" t="str">
        <f>IF(Input!AK346=1,"Available","Not available")</f>
        <v>Not available</v>
      </c>
      <c r="AI345" s="4" t="str">
        <f>IF(Input!AL346="","",Input!AL346)</f>
        <v/>
      </c>
    </row>
    <row r="346" spans="1:35" x14ac:dyDescent="0.25">
      <c r="A346" s="4" t="str">
        <f>VLOOKUP(Input!A347, Variabelen!$A$2:$B$7,2,FALSE)</f>
        <v>MEDIUM/HEAVY DUTY GEARBOX</v>
      </c>
      <c r="B346" s="284" t="str">
        <f>Input!B347</f>
        <v>HCD2700</v>
      </c>
      <c r="C346" s="4" t="str">
        <f>IF(Input!C347="","",Input!C347)</f>
        <v/>
      </c>
      <c r="D346" s="297">
        <f>Input!F347</f>
        <v>4.0419999999999998</v>
      </c>
      <c r="E346" s="298" t="str">
        <f>Input!G347</f>
        <v>2,749</v>
      </c>
      <c r="F346" s="4">
        <f>Input!D347</f>
        <v>500</v>
      </c>
      <c r="G346" s="298">
        <f>Input!E347</f>
        <v>1400</v>
      </c>
      <c r="H346" s="298" t="str">
        <f t="shared" si="83"/>
        <v>500-1400</v>
      </c>
      <c r="I346" s="298">
        <f t="shared" si="84"/>
        <v>1000</v>
      </c>
      <c r="J346" s="298">
        <f t="shared" si="85"/>
        <v>2749</v>
      </c>
      <c r="K346" s="298">
        <f t="shared" si="86"/>
        <v>3848.6000000000004</v>
      </c>
      <c r="L346" s="290">
        <f t="shared" si="94"/>
        <v>2474.1</v>
      </c>
      <c r="M346" s="290">
        <f t="shared" si="94"/>
        <v>3298.8</v>
      </c>
      <c r="N346" s="290" t="str">
        <f t="shared" si="94"/>
        <v/>
      </c>
      <c r="O346" s="290" t="str">
        <f t="shared" si="94"/>
        <v/>
      </c>
      <c r="P346" s="290" t="str">
        <f t="shared" si="94"/>
        <v/>
      </c>
      <c r="Q346" s="290" t="str">
        <f t="shared" si="94"/>
        <v/>
      </c>
      <c r="R346" s="298" t="str">
        <f>Input!I347</f>
        <v>1400x1780x1530</v>
      </c>
      <c r="S346" s="298" t="str">
        <f>Input!J347</f>
        <v>6000</v>
      </c>
      <c r="T346" s="298" t="str">
        <f>Input!K347</f>
        <v>630</v>
      </c>
      <c r="U346" s="298" t="str">
        <f>Input!L347</f>
        <v>280</v>
      </c>
      <c r="V346" s="4" t="str">
        <f>IF(Input!$M347=1,"Spec.","")&amp;IF(Input!$O347=1, "00","")&amp;IF(Input!$P347=1, "/0","")&amp;IF(Input!$Q347=1, "/1","")&amp;IF(Input!$R347=1, "/2","")&amp;IF(Input!$S347=1, "/3","")&amp;IF(Input!$T347=1, "/4","")&amp;IF(Input!$U347=1, "/5","")</f>
        <v/>
      </c>
      <c r="W346" s="4" t="str">
        <f>IF(Input!$V347=1,"Spec.","")&amp;IF(Input!$W347=1, "/21","")&amp;IF(Input!$X347=1, "/18","")&amp;IF(Input!$Y347=1, "/16","")&amp;IF(Input!$Z347=1, "/14","")&amp;IF(Input!$AA347=1, "/11,5","")&amp;IF(Input!$AB347=1, "/10","")&amp;IF(Input!$AB347=1,"/7,5","")</f>
        <v>/21/18</v>
      </c>
      <c r="X346" s="291" t="str">
        <f t="shared" si="87"/>
        <v/>
      </c>
      <c r="Y346" s="4" t="str">
        <f t="shared" si="88"/>
        <v>21/18</v>
      </c>
      <c r="Z346" s="4" t="str">
        <f>IF(Input!$M347=1,"Special match","")&amp;IF(Input!$N347=1, "/Without","")&amp;IF(Input!$O347=1, "/SAE-00","")&amp;IF(Input!$P347=1, "/SAE-0","")&amp;IF(Input!$Q347=1, "/SAE-1","")&amp;IF(Input!$R347=1, "/SAE-2","")&amp;IF(Input!$S347=1, "/SAE-3","")&amp;IF(Input!$T347=1, "/SAE-4","")&amp;IF(Input!$U347=1, "/SAE-5","")</f>
        <v>/Without</v>
      </c>
      <c r="AA346" s="4" t="str">
        <f>IF(Input!$V347=1,"Special match","")&amp;IF(Input!$W347=1, "/21 ","")&amp;IF(Input!$X347=1, "/18 ","")&amp;IF(Input!$Y347=1, "/16 ","")&amp;IF(Input!$Z347=1, "/14 ","")&amp;IF(Input!$AA347=1, "/11,5 ","")&amp;IF(Input!$AB347=1, "/10 ","")&amp;IF(Input!$AB347=1, "/7,5","")</f>
        <v xml:space="preserve">/21 /18 </v>
      </c>
      <c r="AB346" s="4" t="str">
        <f>IF(Input!$AD347=1,"Rubber wheel coupling","")&amp;IF(Input!$AE347=1, "/Rubber block drive, with alu. ring","")&amp;IF(Input!$AF347=1, "/(High) flexible coupling","")</f>
        <v>/Rubber block drive, with alu. ring</v>
      </c>
      <c r="AC346" s="4" t="str">
        <f>IF(Input!$AG347=1,"Mechanical-joint clutch","")&amp;IF(Input!$AH347=1, "/ Mechanical","")&amp;IF(Input!$AI347=1, "/ Electrical","")&amp;IF(Input!$AJ347=1, "/ Pneumatical","")</f>
        <v>/ Mechanical/ Electrical/ Pneumatical</v>
      </c>
      <c r="AD346" s="291" t="str">
        <f t="shared" si="89"/>
        <v>Without</v>
      </c>
      <c r="AE346" s="4" t="str">
        <f t="shared" si="90"/>
        <v>21 /18  inch</v>
      </c>
      <c r="AF346" s="4" t="str">
        <f t="shared" si="91"/>
        <v>Rubber block drive, with alu. ring</v>
      </c>
      <c r="AG346" s="4" t="str">
        <f t="shared" si="92"/>
        <v xml:space="preserve"> Mechanical/ Electrical/ Pneumatical</v>
      </c>
      <c r="AH346" s="4" t="str">
        <f>IF(Input!AK347=1,"Available","Not available")</f>
        <v>Not available</v>
      </c>
      <c r="AI346" s="4" t="str">
        <f>IF(Input!AL347="","",Input!AL347)</f>
        <v/>
      </c>
    </row>
    <row r="347" spans="1:35" x14ac:dyDescent="0.25">
      <c r="A347" s="4" t="str">
        <f>VLOOKUP(Input!A348, Variabelen!$A$2:$B$7,2,FALSE)</f>
        <v>MEDIUM/HEAVY DUTY GEARBOX</v>
      </c>
      <c r="B347" s="284" t="str">
        <f>Input!B348</f>
        <v>HCD2700</v>
      </c>
      <c r="C347" s="4" t="str">
        <f>IF(Input!C348="","",Input!C348)</f>
        <v/>
      </c>
      <c r="D347" s="297">
        <f>Input!F348</f>
        <v>4.5</v>
      </c>
      <c r="E347" s="298" t="str">
        <f>Input!G348</f>
        <v>2,749</v>
      </c>
      <c r="F347" s="4">
        <f>Input!D348</f>
        <v>500</v>
      </c>
      <c r="G347" s="298">
        <f>Input!E348</f>
        <v>1400</v>
      </c>
      <c r="H347" s="298" t="str">
        <f t="shared" si="83"/>
        <v>500-1400</v>
      </c>
      <c r="I347" s="298">
        <f t="shared" si="84"/>
        <v>1000</v>
      </c>
      <c r="J347" s="298">
        <f t="shared" si="85"/>
        <v>2749</v>
      </c>
      <c r="K347" s="298">
        <f t="shared" si="86"/>
        <v>3848.6000000000004</v>
      </c>
      <c r="L347" s="290">
        <f t="shared" si="94"/>
        <v>2474.1</v>
      </c>
      <c r="M347" s="290">
        <f t="shared" si="94"/>
        <v>3298.8</v>
      </c>
      <c r="N347" s="290" t="str">
        <f t="shared" si="94"/>
        <v/>
      </c>
      <c r="O347" s="290" t="str">
        <f t="shared" si="94"/>
        <v/>
      </c>
      <c r="P347" s="290" t="str">
        <f t="shared" si="94"/>
        <v/>
      </c>
      <c r="Q347" s="290" t="str">
        <f t="shared" si="94"/>
        <v/>
      </c>
      <c r="R347" s="298" t="str">
        <f>Input!I348</f>
        <v>1400x1780x1530</v>
      </c>
      <c r="S347" s="298" t="str">
        <f>Input!J348</f>
        <v>6000</v>
      </c>
      <c r="T347" s="298" t="str">
        <f>Input!K348</f>
        <v>630</v>
      </c>
      <c r="U347" s="298" t="str">
        <f>Input!L348</f>
        <v>280</v>
      </c>
      <c r="V347" s="4" t="str">
        <f>IF(Input!$M348=1,"Spec.","")&amp;IF(Input!$O348=1, "00","")&amp;IF(Input!$P348=1, "/0","")&amp;IF(Input!$Q348=1, "/1","")&amp;IF(Input!$R348=1, "/2","")&amp;IF(Input!$S348=1, "/3","")&amp;IF(Input!$T348=1, "/4","")&amp;IF(Input!$U348=1, "/5","")</f>
        <v/>
      </c>
      <c r="W347" s="4" t="str">
        <f>IF(Input!$V348=1,"Spec.","")&amp;IF(Input!$W348=1, "/21","")&amp;IF(Input!$X348=1, "/18","")&amp;IF(Input!$Y348=1, "/16","")&amp;IF(Input!$Z348=1, "/14","")&amp;IF(Input!$AA348=1, "/11,5","")&amp;IF(Input!$AB348=1, "/10","")&amp;IF(Input!$AB348=1,"/7,5","")</f>
        <v>/21/18</v>
      </c>
      <c r="X347" s="291" t="str">
        <f t="shared" si="87"/>
        <v/>
      </c>
      <c r="Y347" s="4" t="str">
        <f t="shared" si="88"/>
        <v>21/18</v>
      </c>
      <c r="Z347" s="4" t="str">
        <f>IF(Input!$M348=1,"Special match","")&amp;IF(Input!$N348=1, "/Without","")&amp;IF(Input!$O348=1, "/SAE-00","")&amp;IF(Input!$P348=1, "/SAE-0","")&amp;IF(Input!$Q348=1, "/SAE-1","")&amp;IF(Input!$R348=1, "/SAE-2","")&amp;IF(Input!$S348=1, "/SAE-3","")&amp;IF(Input!$T348=1, "/SAE-4","")&amp;IF(Input!$U348=1, "/SAE-5","")</f>
        <v>/Without</v>
      </c>
      <c r="AA347" s="4" t="str">
        <f>IF(Input!$V348=1,"Special match","")&amp;IF(Input!$W348=1, "/21 ","")&amp;IF(Input!$X348=1, "/18 ","")&amp;IF(Input!$Y348=1, "/16 ","")&amp;IF(Input!$Z348=1, "/14 ","")&amp;IF(Input!$AA348=1, "/11,5 ","")&amp;IF(Input!$AB348=1, "/10 ","")&amp;IF(Input!$AB348=1, "/7,5","")</f>
        <v xml:space="preserve">/21 /18 </v>
      </c>
      <c r="AB347" s="4" t="str">
        <f>IF(Input!$AD348=1,"Rubber wheel coupling","")&amp;IF(Input!$AE348=1, "/Rubber block drive, with alu. ring","")&amp;IF(Input!$AF348=1, "/(High) flexible coupling","")</f>
        <v>/Rubber block drive, with alu. ring</v>
      </c>
      <c r="AC347" s="4" t="str">
        <f>IF(Input!$AG348=1,"Mechanical-joint clutch","")&amp;IF(Input!$AH348=1, "/ Mechanical","")&amp;IF(Input!$AI348=1, "/ Electrical","")&amp;IF(Input!$AJ348=1, "/ Pneumatical","")</f>
        <v>/ Mechanical/ Electrical/ Pneumatical</v>
      </c>
      <c r="AD347" s="291" t="str">
        <f t="shared" si="89"/>
        <v>Without</v>
      </c>
      <c r="AE347" s="4" t="str">
        <f t="shared" si="90"/>
        <v>21 /18  inch</v>
      </c>
      <c r="AF347" s="4" t="str">
        <f t="shared" si="91"/>
        <v>Rubber block drive, with alu. ring</v>
      </c>
      <c r="AG347" s="4" t="str">
        <f t="shared" si="92"/>
        <v xml:space="preserve"> Mechanical/ Electrical/ Pneumatical</v>
      </c>
      <c r="AH347" s="4" t="str">
        <f>IF(Input!AK348=1,"Available","Not available")</f>
        <v>Not available</v>
      </c>
      <c r="AI347" s="4" t="str">
        <f>IF(Input!AL348="","",Input!AL348)</f>
        <v/>
      </c>
    </row>
    <row r="348" spans="1:35" x14ac:dyDescent="0.25">
      <c r="A348" s="4" t="str">
        <f>VLOOKUP(Input!A349, Variabelen!$A$2:$B$7,2,FALSE)</f>
        <v>MEDIUM/HEAVY DUTY GEARBOX</v>
      </c>
      <c r="B348" s="284" t="str">
        <f>Input!B349</f>
        <v>HCD2700</v>
      </c>
      <c r="C348" s="4" t="str">
        <f>IF(Input!C349="","",Input!C349)</f>
        <v/>
      </c>
      <c r="D348" s="297">
        <f>Input!F349</f>
        <v>5.05</v>
      </c>
      <c r="E348" s="298" t="str">
        <f>Input!G349</f>
        <v>2,749</v>
      </c>
      <c r="F348" s="4">
        <f>Input!D349</f>
        <v>500</v>
      </c>
      <c r="G348" s="298">
        <f>Input!E349</f>
        <v>1400</v>
      </c>
      <c r="H348" s="298" t="str">
        <f t="shared" si="83"/>
        <v>500-1400</v>
      </c>
      <c r="I348" s="298">
        <f t="shared" si="84"/>
        <v>1000</v>
      </c>
      <c r="J348" s="298">
        <f t="shared" si="85"/>
        <v>2749</v>
      </c>
      <c r="K348" s="298">
        <f t="shared" si="86"/>
        <v>3848.6000000000004</v>
      </c>
      <c r="L348" s="290">
        <f t="shared" si="94"/>
        <v>2474.1</v>
      </c>
      <c r="M348" s="290">
        <f t="shared" si="94"/>
        <v>3298.8</v>
      </c>
      <c r="N348" s="290" t="str">
        <f t="shared" si="94"/>
        <v/>
      </c>
      <c r="O348" s="290" t="str">
        <f t="shared" si="94"/>
        <v/>
      </c>
      <c r="P348" s="290" t="str">
        <f t="shared" si="94"/>
        <v/>
      </c>
      <c r="Q348" s="290" t="str">
        <f t="shared" si="94"/>
        <v/>
      </c>
      <c r="R348" s="298" t="str">
        <f>Input!I349</f>
        <v>1400x1780x1530</v>
      </c>
      <c r="S348" s="298" t="str">
        <f>Input!J349</f>
        <v>6000</v>
      </c>
      <c r="T348" s="298" t="str">
        <f>Input!K349</f>
        <v>630</v>
      </c>
      <c r="U348" s="298" t="str">
        <f>Input!L349</f>
        <v>280</v>
      </c>
      <c r="V348" s="4" t="str">
        <f>IF(Input!$M349=1,"Spec.","")&amp;IF(Input!$O349=1, "00","")&amp;IF(Input!$P349=1, "/0","")&amp;IF(Input!$Q349=1, "/1","")&amp;IF(Input!$R349=1, "/2","")&amp;IF(Input!$S349=1, "/3","")&amp;IF(Input!$T349=1, "/4","")&amp;IF(Input!$U349=1, "/5","")</f>
        <v/>
      </c>
      <c r="W348" s="4" t="str">
        <f>IF(Input!$V349=1,"Spec.","")&amp;IF(Input!$W349=1, "/21","")&amp;IF(Input!$X349=1, "/18","")&amp;IF(Input!$Y349=1, "/16","")&amp;IF(Input!$Z349=1, "/14","")&amp;IF(Input!$AA349=1, "/11,5","")&amp;IF(Input!$AB349=1, "/10","")&amp;IF(Input!$AB349=1,"/7,5","")</f>
        <v>/21/18</v>
      </c>
      <c r="X348" s="291" t="str">
        <f t="shared" si="87"/>
        <v/>
      </c>
      <c r="Y348" s="4" t="str">
        <f t="shared" si="88"/>
        <v>21/18</v>
      </c>
      <c r="Z348" s="4" t="str">
        <f>IF(Input!$M349=1,"Special match","")&amp;IF(Input!$N349=1, "/Without","")&amp;IF(Input!$O349=1, "/SAE-00","")&amp;IF(Input!$P349=1, "/SAE-0","")&amp;IF(Input!$Q349=1, "/SAE-1","")&amp;IF(Input!$R349=1, "/SAE-2","")&amp;IF(Input!$S349=1, "/SAE-3","")&amp;IF(Input!$T349=1, "/SAE-4","")&amp;IF(Input!$U349=1, "/SAE-5","")</f>
        <v>/Without</v>
      </c>
      <c r="AA348" s="4" t="str">
        <f>IF(Input!$V349=1,"Special match","")&amp;IF(Input!$W349=1, "/21 ","")&amp;IF(Input!$X349=1, "/18 ","")&amp;IF(Input!$Y349=1, "/16 ","")&amp;IF(Input!$Z349=1, "/14 ","")&amp;IF(Input!$AA349=1, "/11,5 ","")&amp;IF(Input!$AB349=1, "/10 ","")&amp;IF(Input!$AB349=1, "/7,5","")</f>
        <v xml:space="preserve">/21 /18 </v>
      </c>
      <c r="AB348" s="4" t="str">
        <f>IF(Input!$AD349=1,"Rubber wheel coupling","")&amp;IF(Input!$AE349=1, "/Rubber block drive, with alu. ring","")&amp;IF(Input!$AF349=1, "/(High) flexible coupling","")</f>
        <v>/Rubber block drive, with alu. ring</v>
      </c>
      <c r="AC348" s="4" t="str">
        <f>IF(Input!$AG349=1,"Mechanical-joint clutch","")&amp;IF(Input!$AH349=1, "/ Mechanical","")&amp;IF(Input!$AI349=1, "/ Electrical","")&amp;IF(Input!$AJ349=1, "/ Pneumatical","")</f>
        <v>/ Mechanical/ Electrical/ Pneumatical</v>
      </c>
      <c r="AD348" s="291" t="str">
        <f t="shared" si="89"/>
        <v>Without</v>
      </c>
      <c r="AE348" s="4" t="str">
        <f t="shared" si="90"/>
        <v>21 /18  inch</v>
      </c>
      <c r="AF348" s="4" t="str">
        <f t="shared" si="91"/>
        <v>Rubber block drive, with alu. ring</v>
      </c>
      <c r="AG348" s="4" t="str">
        <f t="shared" si="92"/>
        <v xml:space="preserve"> Mechanical/ Electrical/ Pneumatical</v>
      </c>
      <c r="AH348" s="4" t="str">
        <f>IF(Input!AK349=1,"Available","Not available")</f>
        <v>Not available</v>
      </c>
      <c r="AI348" s="4" t="str">
        <f>IF(Input!AL349="","",Input!AL349)</f>
        <v/>
      </c>
    </row>
    <row r="349" spans="1:35" x14ac:dyDescent="0.25">
      <c r="A349" s="4" t="str">
        <f>VLOOKUP(Input!A350, Variabelen!$A$2:$B$7,2,FALSE)</f>
        <v>MEDIUM/HEAVY DUTY GEARBOX</v>
      </c>
      <c r="B349" s="284" t="str">
        <f>Input!B350</f>
        <v>HCD2700</v>
      </c>
      <c r="C349" s="4" t="str">
        <f>IF(Input!C350="","",Input!C350)</f>
        <v/>
      </c>
      <c r="D349" s="297">
        <f>Input!F350</f>
        <v>5.476</v>
      </c>
      <c r="E349" s="298" t="str">
        <f>Input!G350</f>
        <v>2,6283</v>
      </c>
      <c r="F349" s="4">
        <f>Input!D350</f>
        <v>500</v>
      </c>
      <c r="G349" s="298">
        <f>Input!E350</f>
        <v>1400</v>
      </c>
      <c r="H349" s="298" t="str">
        <f t="shared" si="83"/>
        <v>500-1400</v>
      </c>
      <c r="I349" s="298">
        <f t="shared" si="84"/>
        <v>1000</v>
      </c>
      <c r="J349" s="298">
        <f t="shared" si="85"/>
        <v>2628.2999999999997</v>
      </c>
      <c r="K349" s="298">
        <f t="shared" si="86"/>
        <v>3679.62</v>
      </c>
      <c r="L349" s="290">
        <f t="shared" si="94"/>
        <v>2365.4699999999998</v>
      </c>
      <c r="M349" s="290">
        <f t="shared" si="94"/>
        <v>3153.96</v>
      </c>
      <c r="N349" s="290" t="str">
        <f t="shared" si="94"/>
        <v/>
      </c>
      <c r="O349" s="290" t="str">
        <f t="shared" si="94"/>
        <v/>
      </c>
      <c r="P349" s="290" t="str">
        <f t="shared" si="94"/>
        <v/>
      </c>
      <c r="Q349" s="290" t="str">
        <f t="shared" si="94"/>
        <v/>
      </c>
      <c r="R349" s="298" t="str">
        <f>Input!I350</f>
        <v>1400x1780x1530</v>
      </c>
      <c r="S349" s="298" t="str">
        <f>Input!J350</f>
        <v>6000</v>
      </c>
      <c r="T349" s="298" t="str">
        <f>Input!K350</f>
        <v>630</v>
      </c>
      <c r="U349" s="298" t="str">
        <f>Input!L350</f>
        <v>280</v>
      </c>
      <c r="V349" s="4" t="str">
        <f>IF(Input!$M350=1,"Spec.","")&amp;IF(Input!$O350=1, "00","")&amp;IF(Input!$P350=1, "/0","")&amp;IF(Input!$Q350=1, "/1","")&amp;IF(Input!$R350=1, "/2","")&amp;IF(Input!$S350=1, "/3","")&amp;IF(Input!$T350=1, "/4","")&amp;IF(Input!$U350=1, "/5","")</f>
        <v/>
      </c>
      <c r="W349" s="4" t="str">
        <f>IF(Input!$V350=1,"Spec.","")&amp;IF(Input!$W350=1, "/21","")&amp;IF(Input!$X350=1, "/18","")&amp;IF(Input!$Y350=1, "/16","")&amp;IF(Input!$Z350=1, "/14","")&amp;IF(Input!$AA350=1, "/11,5","")&amp;IF(Input!$AB350=1, "/10","")&amp;IF(Input!$AB350=1,"/7,5","")</f>
        <v>/21/18</v>
      </c>
      <c r="X349" s="291" t="str">
        <f t="shared" si="87"/>
        <v/>
      </c>
      <c r="Y349" s="4" t="str">
        <f t="shared" si="88"/>
        <v>21/18</v>
      </c>
      <c r="Z349" s="4" t="str">
        <f>IF(Input!$M350=1,"Special match","")&amp;IF(Input!$N350=1, "/Without","")&amp;IF(Input!$O350=1, "/SAE-00","")&amp;IF(Input!$P350=1, "/SAE-0","")&amp;IF(Input!$Q350=1, "/SAE-1","")&amp;IF(Input!$R350=1, "/SAE-2","")&amp;IF(Input!$S350=1, "/SAE-3","")&amp;IF(Input!$T350=1, "/SAE-4","")&amp;IF(Input!$U350=1, "/SAE-5","")</f>
        <v>/Without</v>
      </c>
      <c r="AA349" s="4" t="str">
        <f>IF(Input!$V350=1,"Special match","")&amp;IF(Input!$W350=1, "/21 ","")&amp;IF(Input!$X350=1, "/18 ","")&amp;IF(Input!$Y350=1, "/16 ","")&amp;IF(Input!$Z350=1, "/14 ","")&amp;IF(Input!$AA350=1, "/11,5 ","")&amp;IF(Input!$AB350=1, "/10 ","")&amp;IF(Input!$AB350=1, "/7,5","")</f>
        <v xml:space="preserve">/21 /18 </v>
      </c>
      <c r="AB349" s="4" t="str">
        <f>IF(Input!$AD350=1,"Rubber wheel coupling","")&amp;IF(Input!$AE350=1, "/Rubber block drive, with alu. ring","")&amp;IF(Input!$AF350=1, "/(High) flexible coupling","")</f>
        <v>/Rubber block drive, with alu. ring</v>
      </c>
      <c r="AC349" s="4" t="str">
        <f>IF(Input!$AG350=1,"Mechanical-joint clutch","")&amp;IF(Input!$AH350=1, "/ Mechanical","")&amp;IF(Input!$AI350=1, "/ Electrical","")&amp;IF(Input!$AJ350=1, "/ Pneumatical","")</f>
        <v>/ Mechanical/ Electrical/ Pneumatical</v>
      </c>
      <c r="AD349" s="291" t="str">
        <f t="shared" si="89"/>
        <v>Without</v>
      </c>
      <c r="AE349" s="4" t="str">
        <f t="shared" si="90"/>
        <v>21 /18  inch</v>
      </c>
      <c r="AF349" s="4" t="str">
        <f t="shared" si="91"/>
        <v>Rubber block drive, with alu. ring</v>
      </c>
      <c r="AG349" s="4" t="str">
        <f t="shared" si="92"/>
        <v xml:space="preserve"> Mechanical/ Electrical/ Pneumatical</v>
      </c>
      <c r="AH349" s="4" t="str">
        <f>IF(Input!AK350=1,"Available","Not available")</f>
        <v>Not available</v>
      </c>
      <c r="AI349" s="4" t="str">
        <f>IF(Input!AL350="","",Input!AL350)</f>
        <v/>
      </c>
    </row>
    <row r="350" spans="1:35" x14ac:dyDescent="0.25">
      <c r="A350" s="4" t="str">
        <f>VLOOKUP(Input!A351, Variabelen!$A$2:$B$7,2,FALSE)</f>
        <v>MEDIUM/HEAVY DUTY GEARBOX</v>
      </c>
      <c r="B350" s="284" t="str">
        <f>Input!B351</f>
        <v>HCD2700</v>
      </c>
      <c r="C350" s="4" t="str">
        <f>IF(Input!C351="","",Input!C351)</f>
        <v/>
      </c>
      <c r="D350" s="297">
        <f>Input!F351</f>
        <v>6.1050000000000004</v>
      </c>
      <c r="E350" s="298">
        <f>Input!G351</f>
        <v>2.2797000000000001</v>
      </c>
      <c r="F350" s="4">
        <f>Input!D351</f>
        <v>500</v>
      </c>
      <c r="G350" s="298">
        <f>Input!E351</f>
        <v>1400</v>
      </c>
      <c r="H350" s="298" t="str">
        <f t="shared" si="83"/>
        <v>500-1400</v>
      </c>
      <c r="I350" s="298">
        <f t="shared" si="84"/>
        <v>1000</v>
      </c>
      <c r="J350" s="298">
        <f t="shared" si="85"/>
        <v>2279.7000000000003</v>
      </c>
      <c r="K350" s="298">
        <f t="shared" si="86"/>
        <v>3191.58</v>
      </c>
      <c r="L350" s="290">
        <f t="shared" si="94"/>
        <v>2051.73</v>
      </c>
      <c r="M350" s="290">
        <f t="shared" si="94"/>
        <v>2735.64</v>
      </c>
      <c r="N350" s="290" t="str">
        <f t="shared" si="94"/>
        <v/>
      </c>
      <c r="O350" s="290" t="str">
        <f t="shared" si="94"/>
        <v/>
      </c>
      <c r="P350" s="290" t="str">
        <f t="shared" si="94"/>
        <v/>
      </c>
      <c r="Q350" s="290" t="str">
        <f t="shared" si="94"/>
        <v/>
      </c>
      <c r="R350" s="298" t="str">
        <f>Input!I351</f>
        <v>1400x1780x1530</v>
      </c>
      <c r="S350" s="298" t="str">
        <f>Input!J351</f>
        <v>6000</v>
      </c>
      <c r="T350" s="298" t="str">
        <f>Input!K351</f>
        <v>630</v>
      </c>
      <c r="U350" s="298" t="str">
        <f>Input!L351</f>
        <v>280</v>
      </c>
      <c r="V350" s="4" t="str">
        <f>IF(Input!$M351=1,"Spec.","")&amp;IF(Input!$O351=1, "00","")&amp;IF(Input!$P351=1, "/0","")&amp;IF(Input!$Q351=1, "/1","")&amp;IF(Input!$R351=1, "/2","")&amp;IF(Input!$S351=1, "/3","")&amp;IF(Input!$T351=1, "/4","")&amp;IF(Input!$U351=1, "/5","")</f>
        <v/>
      </c>
      <c r="W350" s="4" t="str">
        <f>IF(Input!$V351=1,"Spec.","")&amp;IF(Input!$W351=1, "/21","")&amp;IF(Input!$X351=1, "/18","")&amp;IF(Input!$Y351=1, "/16","")&amp;IF(Input!$Z351=1, "/14","")&amp;IF(Input!$AA351=1, "/11,5","")&amp;IF(Input!$AB351=1, "/10","")&amp;IF(Input!$AB351=1,"/7,5","")</f>
        <v>/21/18</v>
      </c>
      <c r="X350" s="291" t="str">
        <f t="shared" si="87"/>
        <v/>
      </c>
      <c r="Y350" s="4" t="str">
        <f t="shared" si="88"/>
        <v>21/18</v>
      </c>
      <c r="Z350" s="4" t="str">
        <f>IF(Input!$M351=1,"Special match","")&amp;IF(Input!$N351=1, "/Without","")&amp;IF(Input!$O351=1, "/SAE-00","")&amp;IF(Input!$P351=1, "/SAE-0","")&amp;IF(Input!$Q351=1, "/SAE-1","")&amp;IF(Input!$R351=1, "/SAE-2","")&amp;IF(Input!$S351=1, "/SAE-3","")&amp;IF(Input!$T351=1, "/SAE-4","")&amp;IF(Input!$U351=1, "/SAE-5","")</f>
        <v>/Without</v>
      </c>
      <c r="AA350" s="4" t="str">
        <f>IF(Input!$V351=1,"Special match","")&amp;IF(Input!$W351=1, "/21 ","")&amp;IF(Input!$X351=1, "/18 ","")&amp;IF(Input!$Y351=1, "/16 ","")&amp;IF(Input!$Z351=1, "/14 ","")&amp;IF(Input!$AA351=1, "/11,5 ","")&amp;IF(Input!$AB351=1, "/10 ","")&amp;IF(Input!$AB351=1, "/7,5","")</f>
        <v xml:space="preserve">/21 /18 </v>
      </c>
      <c r="AB350" s="4" t="str">
        <f>IF(Input!$AD351=1,"Rubber wheel coupling","")&amp;IF(Input!$AE351=1, "/Rubber block drive, with alu. ring","")&amp;IF(Input!$AF351=1, "/(High) flexible coupling","")</f>
        <v>/Rubber block drive, with alu. ring</v>
      </c>
      <c r="AC350" s="4" t="str">
        <f>IF(Input!$AG351=1,"Mechanical-joint clutch","")&amp;IF(Input!$AH351=1, "/ Mechanical","")&amp;IF(Input!$AI351=1, "/ Electrical","")&amp;IF(Input!$AJ351=1, "/ Pneumatical","")</f>
        <v>/ Mechanical/ Electrical/ Pneumatical</v>
      </c>
      <c r="AD350" s="291" t="str">
        <f t="shared" si="89"/>
        <v>Without</v>
      </c>
      <c r="AE350" s="4" t="str">
        <f t="shared" si="90"/>
        <v>21 /18  inch</v>
      </c>
      <c r="AF350" s="4" t="str">
        <f t="shared" si="91"/>
        <v>Rubber block drive, with alu. ring</v>
      </c>
      <c r="AG350" s="4" t="str">
        <f t="shared" si="92"/>
        <v xml:space="preserve"> Mechanical/ Electrical/ Pneumatical</v>
      </c>
      <c r="AH350" s="4" t="str">
        <f>IF(Input!AK351=1,"Available","Not available")</f>
        <v>Not available</v>
      </c>
      <c r="AI350" s="4" t="str">
        <f>IF(Input!AL351="","",Input!AL351)</f>
        <v/>
      </c>
    </row>
    <row r="351" spans="1:35" x14ac:dyDescent="0.25">
      <c r="A351" s="4" t="e">
        <f>VLOOKUP(Input!A352, Variabelen!$A$2:$B$7,2,FALSE)</f>
        <v>#N/A</v>
      </c>
      <c r="B351" s="284">
        <f>Input!B352</f>
        <v>0</v>
      </c>
      <c r="C351" s="4" t="str">
        <f>IF(Input!C352="","",Input!C352)</f>
        <v/>
      </c>
      <c r="D351" s="297">
        <f>Input!F352</f>
        <v>0</v>
      </c>
      <c r="E351" s="298">
        <f>Input!G352</f>
        <v>0</v>
      </c>
      <c r="F351" s="4">
        <f>Input!D352</f>
        <v>0</v>
      </c>
      <c r="G351" s="298">
        <f>Input!E352</f>
        <v>0</v>
      </c>
      <c r="H351" s="298" t="str">
        <f t="shared" si="83"/>
        <v>0-0</v>
      </c>
      <c r="I351" s="298">
        <f t="shared" si="84"/>
        <v>1000</v>
      </c>
      <c r="J351" s="298">
        <f t="shared" si="85"/>
        <v>0</v>
      </c>
      <c r="K351" s="298">
        <f t="shared" si="86"/>
        <v>0</v>
      </c>
      <c r="L351" s="290" t="str">
        <f t="shared" si="94"/>
        <v/>
      </c>
      <c r="M351" s="290" t="str">
        <f t="shared" si="94"/>
        <v/>
      </c>
      <c r="N351" s="290" t="str">
        <f t="shared" si="94"/>
        <v/>
      </c>
      <c r="O351" s="290" t="str">
        <f t="shared" si="94"/>
        <v/>
      </c>
      <c r="P351" s="290" t="str">
        <f t="shared" si="94"/>
        <v/>
      </c>
      <c r="Q351" s="290" t="str">
        <f t="shared" si="94"/>
        <v/>
      </c>
      <c r="R351" s="298">
        <f>Input!I352</f>
        <v>0</v>
      </c>
      <c r="S351" s="298">
        <f>Input!J352</f>
        <v>0</v>
      </c>
      <c r="T351" s="298">
        <f>Input!K352</f>
        <v>0</v>
      </c>
      <c r="U351" s="298">
        <f>Input!L352</f>
        <v>0</v>
      </c>
      <c r="V351" s="4" t="str">
        <f>IF(Input!$M352=1,"Spec.","")&amp;IF(Input!$O352=1, "00","")&amp;IF(Input!$P352=1, "/0","")&amp;IF(Input!$Q352=1, "/1","")&amp;IF(Input!$R352=1, "/2","")&amp;IF(Input!$S352=1, "/3","")&amp;IF(Input!$T352=1, "/4","")&amp;IF(Input!$U352=1, "/5","")</f>
        <v/>
      </c>
      <c r="W351" s="4" t="str">
        <f>IF(Input!$V352=1,"Spec.","")&amp;IF(Input!$W352=1, "/21","")&amp;IF(Input!$X352=1, "/18","")&amp;IF(Input!$Y352=1, "/16","")&amp;IF(Input!$Z352=1, "/14","")&amp;IF(Input!$AA352=1, "/11,5","")&amp;IF(Input!$AB352=1, "/10","")&amp;IF(Input!$AB352=1,"/7,5","")</f>
        <v/>
      </c>
      <c r="X351" s="291" t="str">
        <f t="shared" si="87"/>
        <v/>
      </c>
      <c r="Y351" s="4" t="str">
        <f t="shared" si="88"/>
        <v/>
      </c>
      <c r="Z351" s="4" t="str">
        <f>IF(Input!$M352=1,"Special match","")&amp;IF(Input!$N352=1, "/Without","")&amp;IF(Input!$O352=1, "/SAE-00","")&amp;IF(Input!$P352=1, "/SAE-0","")&amp;IF(Input!$Q352=1, "/SAE-1","")&amp;IF(Input!$R352=1, "/SAE-2","")&amp;IF(Input!$S352=1, "/SAE-3","")&amp;IF(Input!$T352=1, "/SAE-4","")&amp;IF(Input!$U352=1, "/SAE-5","")</f>
        <v/>
      </c>
      <c r="AA351" s="4" t="str">
        <f>IF(Input!$V352=1,"Special match","")&amp;IF(Input!$W352=1, "/21 ","")&amp;IF(Input!$X352=1, "/18 ","")&amp;IF(Input!$Y352=1, "/16 ","")&amp;IF(Input!$Z352=1, "/14 ","")&amp;IF(Input!$AA352=1, "/11,5 ","")&amp;IF(Input!$AB352=1, "/10 ","")&amp;IF(Input!$AB352=1, "/7,5","")</f>
        <v/>
      </c>
      <c r="AB351" s="4" t="str">
        <f>IF(Input!$AD352=1,"Rubber wheel coupling","")&amp;IF(Input!$AE352=1, "/Rubber block drive, with alu. ring","")&amp;IF(Input!$AF352=1, "/(High) flexible coupling","")</f>
        <v/>
      </c>
      <c r="AC351" s="4" t="str">
        <f>IF(Input!$AG352=1,"Mechanical-joint clutch","")&amp;IF(Input!$AH352=1, "/ Mechanical","")&amp;IF(Input!$AI352=1, "/ Electrical","")&amp;IF(Input!$AJ352=1, "/ Pneumatical","")</f>
        <v/>
      </c>
      <c r="AD351" s="291" t="str">
        <f t="shared" si="89"/>
        <v/>
      </c>
      <c r="AE351" s="4" t="str">
        <f t="shared" si="90"/>
        <v xml:space="preserve"> inch</v>
      </c>
      <c r="AF351" s="4" t="str">
        <f t="shared" si="91"/>
        <v/>
      </c>
      <c r="AG351" s="4" t="str">
        <f t="shared" si="92"/>
        <v/>
      </c>
      <c r="AH351" s="4" t="str">
        <f>IF(Input!AK352=1,"Available","Not available")</f>
        <v>Not available</v>
      </c>
      <c r="AI351" s="4" t="str">
        <f>IF(Input!AL352="","",Input!AL352)</f>
        <v/>
      </c>
    </row>
    <row r="352" spans="1:35" x14ac:dyDescent="0.25">
      <c r="A352" s="4" t="e">
        <f>VLOOKUP(Input!A353, Variabelen!$A$2:$B$7,2,FALSE)</f>
        <v>#N/A</v>
      </c>
      <c r="B352" s="284" t="str">
        <f>Input!B353</f>
        <v>Type</v>
      </c>
      <c r="C352" s="4" t="str">
        <f>IF(Input!C353="","",Input!C353)</f>
        <v/>
      </c>
      <c r="D352" s="297" t="str">
        <f>Input!F353</f>
        <v>Ratio</v>
      </c>
      <c r="E352" s="298" t="str">
        <f>Input!G353</f>
        <v>Rate</v>
      </c>
      <c r="F352" s="4" t="str">
        <f>Input!D353</f>
        <v>Rpm &lt;</v>
      </c>
      <c r="G352" s="298" t="str">
        <f>Input!E353</f>
        <v>&gt; RPM</v>
      </c>
      <c r="H352" s="298" t="str">
        <f t="shared" si="83"/>
        <v>Rpm &lt;-&gt; RPM</v>
      </c>
      <c r="I352" s="298">
        <f t="shared" si="84"/>
        <v>1000</v>
      </c>
      <c r="J352" s="298" t="e">
        <f t="shared" si="85"/>
        <v>#VALUE!</v>
      </c>
      <c r="K352" s="298" t="e">
        <f t="shared" si="86"/>
        <v>#VALUE!</v>
      </c>
      <c r="L352" s="290" t="str">
        <f t="shared" ref="L352:Q361" si="95">IF(AND(L$1&gt;=$F352,L$1&lt;=$G352),L$1*$E352,"")</f>
        <v/>
      </c>
      <c r="M352" s="290" t="str">
        <f t="shared" si="95"/>
        <v/>
      </c>
      <c r="N352" s="290" t="str">
        <f t="shared" si="95"/>
        <v/>
      </c>
      <c r="O352" s="290" t="str">
        <f t="shared" si="95"/>
        <v/>
      </c>
      <c r="P352" s="290" t="str">
        <f t="shared" si="95"/>
        <v/>
      </c>
      <c r="Q352" s="290" t="str">
        <f t="shared" si="95"/>
        <v/>
      </c>
      <c r="R352" s="298" t="str">
        <f>Input!I353</f>
        <v>LxWxH</v>
      </c>
      <c r="S352" s="298" t="str">
        <f>Input!J353</f>
        <v>WEIGHT</v>
      </c>
      <c r="T352" s="298" t="str">
        <f>Input!K353</f>
        <v>Centre distance</v>
      </c>
      <c r="U352" s="298" t="str">
        <f>Input!L353</f>
        <v>Rated prop. Thrust:</v>
      </c>
      <c r="V352" s="4" t="str">
        <f>IF(Input!$M353=1,"Spec.","")&amp;IF(Input!$O353=1, "00","")&amp;IF(Input!$P353=1, "/0","")&amp;IF(Input!$Q353=1, "/1","")&amp;IF(Input!$R353=1, "/2","")&amp;IF(Input!$S353=1, "/3","")&amp;IF(Input!$T353=1, "/4","")&amp;IF(Input!$U353=1, "/5","")</f>
        <v/>
      </c>
      <c r="W352" s="4" t="str">
        <f>IF(Input!$V353=1,"Spec.","")&amp;IF(Input!$W353=1, "/21","")&amp;IF(Input!$X353=1, "/18","")&amp;IF(Input!$Y353=1, "/16","")&amp;IF(Input!$Z353=1, "/14","")&amp;IF(Input!$AA353=1, "/11,5","")&amp;IF(Input!$AB353=1, "/10","")&amp;IF(Input!$AB353=1,"/7,5","")</f>
        <v/>
      </c>
      <c r="X352" s="291" t="str">
        <f t="shared" si="87"/>
        <v/>
      </c>
      <c r="Y352" s="4" t="str">
        <f t="shared" si="88"/>
        <v/>
      </c>
      <c r="Z352" s="4" t="str">
        <f>IF(Input!$M353=1,"Special match","")&amp;IF(Input!$N353=1, "/Without","")&amp;IF(Input!$O353=1, "/SAE-00","")&amp;IF(Input!$P353=1, "/SAE-0","")&amp;IF(Input!$Q353=1, "/SAE-1","")&amp;IF(Input!$R353=1, "/SAE-2","")&amp;IF(Input!$S353=1, "/SAE-3","")&amp;IF(Input!$T353=1, "/SAE-4","")&amp;IF(Input!$U353=1, "/SAE-5","")</f>
        <v/>
      </c>
      <c r="AA352" s="4" t="str">
        <f>IF(Input!$V353=1,"Special match","")&amp;IF(Input!$W353=1, "/21 ","")&amp;IF(Input!$X353=1, "/18 ","")&amp;IF(Input!$Y353=1, "/16 ","")&amp;IF(Input!$Z353=1, "/14 ","")&amp;IF(Input!$AA353=1, "/11,5 ","")&amp;IF(Input!$AB353=1, "/10 ","")&amp;IF(Input!$AB353=1, "/7,5","")</f>
        <v/>
      </c>
      <c r="AB352" s="4" t="str">
        <f>IF(Input!$AD353=1,"Rubber wheel coupling","")&amp;IF(Input!$AE353=1, "/Rubber block drive, with alu. ring","")&amp;IF(Input!$AF353=1, "/(High) flexible coupling","")</f>
        <v/>
      </c>
      <c r="AC352" s="4" t="str">
        <f>IF(Input!$AG353=1,"Mechanical-joint clutch","")&amp;IF(Input!$AH353=1, "/ Mechanical","")&amp;IF(Input!$AI353=1, "/ Electrical","")&amp;IF(Input!$AJ353=1, "/ Pneumatical","")</f>
        <v/>
      </c>
      <c r="AD352" s="291" t="str">
        <f t="shared" si="89"/>
        <v/>
      </c>
      <c r="AE352" s="4" t="str">
        <f t="shared" si="90"/>
        <v xml:space="preserve"> inch</v>
      </c>
      <c r="AF352" s="4" t="str">
        <f t="shared" si="91"/>
        <v/>
      </c>
      <c r="AG352" s="4" t="str">
        <f t="shared" si="92"/>
        <v/>
      </c>
      <c r="AH352" s="4" t="str">
        <f>IF(Input!AK353=1,"Available","Not available")</f>
        <v>Not available</v>
      </c>
      <c r="AI352" s="4" t="str">
        <f>IF(Input!AL353="","",Input!AL353)</f>
        <v/>
      </c>
    </row>
    <row r="353" spans="1:35" x14ac:dyDescent="0.25">
      <c r="A353" s="4" t="str">
        <f>VLOOKUP(Input!A354, Variabelen!$A$2:$B$7,2,FALSE)</f>
        <v>LIGHT DUTY/HIGH SPEED GEARBOX</v>
      </c>
      <c r="B353" s="284" t="str">
        <f>Input!B354</f>
        <v>HC038A</v>
      </c>
      <c r="C353" s="4" t="str">
        <f>IF(Input!C354="","",Input!C354)</f>
        <v/>
      </c>
      <c r="D353" s="297">
        <f>Input!F354</f>
        <v>1.51</v>
      </c>
      <c r="E353" s="298" t="str">
        <f>Input!G354</f>
        <v>0,038</v>
      </c>
      <c r="F353" s="4">
        <f>Input!D354</f>
        <v>1500</v>
      </c>
      <c r="G353" s="298">
        <f>Input!E354</f>
        <v>3200</v>
      </c>
      <c r="H353" s="298" t="str">
        <f t="shared" si="83"/>
        <v>1500-3200</v>
      </c>
      <c r="I353" s="298">
        <f t="shared" si="84"/>
        <v>1800</v>
      </c>
      <c r="J353" s="298">
        <f t="shared" si="85"/>
        <v>68.399999999999991</v>
      </c>
      <c r="K353" s="298">
        <f t="shared" si="86"/>
        <v>121.6</v>
      </c>
      <c r="L353" s="290" t="str">
        <f t="shared" si="95"/>
        <v/>
      </c>
      <c r="M353" s="290" t="str">
        <f t="shared" si="95"/>
        <v/>
      </c>
      <c r="N353" s="290">
        <f t="shared" si="95"/>
        <v>57</v>
      </c>
      <c r="O353" s="290">
        <f t="shared" si="95"/>
        <v>68.399999999999991</v>
      </c>
      <c r="P353" s="290">
        <f t="shared" si="95"/>
        <v>79.8</v>
      </c>
      <c r="Q353" s="290">
        <f t="shared" si="95"/>
        <v>95</v>
      </c>
      <c r="R353" s="298" t="str">
        <f>Input!I354</f>
        <v>392x480x480</v>
      </c>
      <c r="S353" s="298" t="str">
        <f>Input!J354</f>
        <v>70</v>
      </c>
      <c r="T353" s="298" t="str">
        <f>Input!K354</f>
        <v>115</v>
      </c>
      <c r="U353" s="298" t="str">
        <f>Input!L354</f>
        <v>9</v>
      </c>
      <c r="V353" s="4" t="str">
        <f>IF(Input!$M354=1,"Spec.","")&amp;IF(Input!$O354=1, "00","")&amp;IF(Input!$P354=1, "/0","")&amp;IF(Input!$Q354=1, "/1","")&amp;IF(Input!$R354=1, "/2","")&amp;IF(Input!$S354=1, "/3","")&amp;IF(Input!$T354=1, "/4","")&amp;IF(Input!$U354=1, "/5","")</f>
        <v>Spec.</v>
      </c>
      <c r="W353" s="4" t="str">
        <f>IF(Input!$V354=1,"Spec.","")&amp;IF(Input!$W354=1, "/21","")&amp;IF(Input!$X354=1, "/18","")&amp;IF(Input!$Y354=1, "/16","")&amp;IF(Input!$Z354=1, "/14","")&amp;IF(Input!$AA354=1, "/11,5","")&amp;IF(Input!$AB354=1, "/10","")&amp;IF(Input!$AB354=1,"/7,5","")</f>
        <v>Spec.</v>
      </c>
      <c r="X353" s="291" t="str">
        <f t="shared" si="87"/>
        <v>Spec.</v>
      </c>
      <c r="Y353" s="4" t="str">
        <f t="shared" si="88"/>
        <v>Spec.</v>
      </c>
      <c r="Z353" s="4" t="str">
        <f>IF(Input!$M354=1,"Special match","")&amp;IF(Input!$N354=1, "/Without","")&amp;IF(Input!$O354=1, "/SAE-00","")&amp;IF(Input!$P354=1, "/SAE-0","")&amp;IF(Input!$Q354=1, "/SAE-1","")&amp;IF(Input!$R354=1, "/SAE-2","")&amp;IF(Input!$S354=1, "/SAE-3","")&amp;IF(Input!$T354=1, "/SAE-4","")&amp;IF(Input!$U354=1, "/SAE-5","")</f>
        <v>Special match</v>
      </c>
      <c r="AA353" s="4" t="str">
        <f>IF(Input!$V354=1,"Special match","")&amp;IF(Input!$W354=1, "/21 ","")&amp;IF(Input!$X354=1, "/18 ","")&amp;IF(Input!$Y354=1, "/16 ","")&amp;IF(Input!$Z354=1, "/14 ","")&amp;IF(Input!$AA354=1, "/11,5 ","")&amp;IF(Input!$AB354=1, "/10 ","")&amp;IF(Input!$AB354=1, "/7,5","")</f>
        <v>Special match</v>
      </c>
      <c r="AB353" s="4" t="str">
        <f>IF(Input!$AD354=1,"Rubber wheel coupling","")&amp;IF(Input!$AE354=1, "/Rubber block drive, with alu. ring","")&amp;IF(Input!$AF354=1, "/(High) flexible coupling","")</f>
        <v>/Rubber block drive, with alu. ring</v>
      </c>
      <c r="AC353" s="4" t="str">
        <f>IF(Input!$AG354=1,"Mechanical-joint clutch","")&amp;IF(Input!$AH354=1, "/ Mechanical","")&amp;IF(Input!$AI354=1, "/ Electrical","")&amp;IF(Input!$AJ354=1, "/ Pneumatical","")</f>
        <v>/ Mechanical/ Electrical</v>
      </c>
      <c r="AD353" s="291" t="str">
        <f t="shared" si="89"/>
        <v>Special match</v>
      </c>
      <c r="AE353" s="4" t="str">
        <f t="shared" si="90"/>
        <v>Special match inch</v>
      </c>
      <c r="AF353" s="4" t="str">
        <f t="shared" si="91"/>
        <v>Rubber block drive, with alu. ring</v>
      </c>
      <c r="AG353" s="4" t="str">
        <f t="shared" si="92"/>
        <v xml:space="preserve"> Mechanical/ Electrical</v>
      </c>
      <c r="AH353" s="4" t="str">
        <f>IF(Input!AK354=1,"Available","Not available")</f>
        <v>Not available</v>
      </c>
      <c r="AI353" s="4" t="str">
        <f>IF(Input!AL354="","",Input!AL354)</f>
        <v/>
      </c>
    </row>
    <row r="354" spans="1:35" x14ac:dyDescent="0.25">
      <c r="A354" s="4" t="str">
        <f>VLOOKUP(Input!A355, Variabelen!$A$2:$B$7,2,FALSE)</f>
        <v>LIGHT DUTY/HIGH SPEED GEARBOX</v>
      </c>
      <c r="B354" s="284" t="str">
        <f>Input!B355</f>
        <v>HC038A</v>
      </c>
      <c r="C354" s="4" t="str">
        <f>IF(Input!C355="","",Input!C355)</f>
        <v/>
      </c>
      <c r="D354" s="297">
        <f>Input!F355</f>
        <v>2.0299999999999998</v>
      </c>
      <c r="E354" s="298" t="str">
        <f>Input!G355</f>
        <v>0,038</v>
      </c>
      <c r="F354" s="4">
        <f>Input!D355</f>
        <v>1500</v>
      </c>
      <c r="G354" s="298">
        <f>Input!E355</f>
        <v>3200</v>
      </c>
      <c r="H354" s="298" t="str">
        <f t="shared" si="83"/>
        <v>1500-3200</v>
      </c>
      <c r="I354" s="298">
        <f t="shared" si="84"/>
        <v>1800</v>
      </c>
      <c r="J354" s="298">
        <f t="shared" si="85"/>
        <v>68.399999999999991</v>
      </c>
      <c r="K354" s="298">
        <f t="shared" si="86"/>
        <v>121.6</v>
      </c>
      <c r="L354" s="290" t="str">
        <f t="shared" si="95"/>
        <v/>
      </c>
      <c r="M354" s="290" t="str">
        <f t="shared" si="95"/>
        <v/>
      </c>
      <c r="N354" s="290">
        <f t="shared" si="95"/>
        <v>57</v>
      </c>
      <c r="O354" s="290">
        <f t="shared" si="95"/>
        <v>68.399999999999991</v>
      </c>
      <c r="P354" s="290">
        <f t="shared" si="95"/>
        <v>79.8</v>
      </c>
      <c r="Q354" s="290">
        <f t="shared" si="95"/>
        <v>95</v>
      </c>
      <c r="R354" s="298" t="str">
        <f>Input!I355</f>
        <v>392x480x480</v>
      </c>
      <c r="S354" s="298" t="str">
        <f>Input!J355</f>
        <v>70</v>
      </c>
      <c r="T354" s="298" t="str">
        <f>Input!K355</f>
        <v>115</v>
      </c>
      <c r="U354" s="298" t="str">
        <f>Input!L355</f>
        <v>9</v>
      </c>
      <c r="V354" s="4" t="str">
        <f>IF(Input!$M355=1,"Spec.","")&amp;IF(Input!$O355=1, "00","")&amp;IF(Input!$P355=1, "/0","")&amp;IF(Input!$Q355=1, "/1","")&amp;IF(Input!$R355=1, "/2","")&amp;IF(Input!$S355=1, "/3","")&amp;IF(Input!$T355=1, "/4","")&amp;IF(Input!$U355=1, "/5","")</f>
        <v>Spec.</v>
      </c>
      <c r="W354" s="4" t="str">
        <f>IF(Input!$V355=1,"Spec.","")&amp;IF(Input!$W355=1, "/21","")&amp;IF(Input!$X355=1, "/18","")&amp;IF(Input!$Y355=1, "/16","")&amp;IF(Input!$Z355=1, "/14","")&amp;IF(Input!$AA355=1, "/11,5","")&amp;IF(Input!$AB355=1, "/10","")&amp;IF(Input!$AB355=1,"/7,5","")</f>
        <v>Spec.</v>
      </c>
      <c r="X354" s="291" t="str">
        <f t="shared" si="87"/>
        <v>Spec.</v>
      </c>
      <c r="Y354" s="4" t="str">
        <f t="shared" si="88"/>
        <v>Spec.</v>
      </c>
      <c r="Z354" s="4" t="str">
        <f>IF(Input!$M355=1,"Special match","")&amp;IF(Input!$N355=1, "/Without","")&amp;IF(Input!$O355=1, "/SAE-00","")&amp;IF(Input!$P355=1, "/SAE-0","")&amp;IF(Input!$Q355=1, "/SAE-1","")&amp;IF(Input!$R355=1, "/SAE-2","")&amp;IF(Input!$S355=1, "/SAE-3","")&amp;IF(Input!$T355=1, "/SAE-4","")&amp;IF(Input!$U355=1, "/SAE-5","")</f>
        <v>Special match</v>
      </c>
      <c r="AA354" s="4" t="str">
        <f>IF(Input!$V355=1,"Special match","")&amp;IF(Input!$W355=1, "/21 ","")&amp;IF(Input!$X355=1, "/18 ","")&amp;IF(Input!$Y355=1, "/16 ","")&amp;IF(Input!$Z355=1, "/14 ","")&amp;IF(Input!$AA355=1, "/11,5 ","")&amp;IF(Input!$AB355=1, "/10 ","")&amp;IF(Input!$AB355=1, "/7,5","")</f>
        <v>Special match</v>
      </c>
      <c r="AB354" s="4" t="str">
        <f>IF(Input!$AD355=1,"Rubber wheel coupling","")&amp;IF(Input!$AE355=1, "/Rubber block drive, with alu. ring","")&amp;IF(Input!$AF355=1, "/(High) flexible coupling","")</f>
        <v>/Rubber block drive, with alu. ring</v>
      </c>
      <c r="AC354" s="4" t="str">
        <f>IF(Input!$AG355=1,"Mechanical-joint clutch","")&amp;IF(Input!$AH355=1, "/ Mechanical","")&amp;IF(Input!$AI355=1, "/ Electrical","")&amp;IF(Input!$AJ355=1, "/ Pneumatical","")</f>
        <v>/ Mechanical/ Electrical</v>
      </c>
      <c r="AD354" s="291" t="str">
        <f t="shared" si="89"/>
        <v>Special match</v>
      </c>
      <c r="AE354" s="4" t="str">
        <f t="shared" si="90"/>
        <v>Special match inch</v>
      </c>
      <c r="AF354" s="4" t="str">
        <f t="shared" si="91"/>
        <v>Rubber block drive, with alu. ring</v>
      </c>
      <c r="AG354" s="4" t="str">
        <f t="shared" si="92"/>
        <v xml:space="preserve"> Mechanical/ Electrical</v>
      </c>
      <c r="AH354" s="4" t="str">
        <f>IF(Input!AK355=1,"Available","Not available")</f>
        <v>Not available</v>
      </c>
      <c r="AI354" s="4" t="str">
        <f>IF(Input!AL355="","",Input!AL355)</f>
        <v/>
      </c>
    </row>
    <row r="355" spans="1:35" x14ac:dyDescent="0.25">
      <c r="A355" s="4" t="str">
        <f>VLOOKUP(Input!A356, Variabelen!$A$2:$B$7,2,FALSE)</f>
        <v>LIGHT DUTY/HIGH SPEED GEARBOX</v>
      </c>
      <c r="B355" s="284" t="str">
        <f>Input!B356</f>
        <v>HC038A</v>
      </c>
      <c r="C355" s="4" t="str">
        <f>IF(Input!C356="","",Input!C356)</f>
        <v/>
      </c>
      <c r="D355" s="297">
        <f>Input!F356</f>
        <v>2.52</v>
      </c>
      <c r="E355" s="298" t="str">
        <f>Input!G356</f>
        <v>0,038</v>
      </c>
      <c r="F355" s="4">
        <f>Input!D356</f>
        <v>1500</v>
      </c>
      <c r="G355" s="298">
        <f>Input!E356</f>
        <v>3200</v>
      </c>
      <c r="H355" s="298" t="str">
        <f t="shared" si="83"/>
        <v>1500-3200</v>
      </c>
      <c r="I355" s="298">
        <f t="shared" si="84"/>
        <v>1800</v>
      </c>
      <c r="J355" s="298">
        <f t="shared" si="85"/>
        <v>68.399999999999991</v>
      </c>
      <c r="K355" s="298">
        <f t="shared" si="86"/>
        <v>121.6</v>
      </c>
      <c r="L355" s="290" t="str">
        <f t="shared" si="95"/>
        <v/>
      </c>
      <c r="M355" s="290" t="str">
        <f t="shared" si="95"/>
        <v/>
      </c>
      <c r="N355" s="290">
        <f t="shared" si="95"/>
        <v>57</v>
      </c>
      <c r="O355" s="290">
        <f t="shared" si="95"/>
        <v>68.399999999999991</v>
      </c>
      <c r="P355" s="290">
        <f t="shared" si="95"/>
        <v>79.8</v>
      </c>
      <c r="Q355" s="290">
        <f t="shared" si="95"/>
        <v>95</v>
      </c>
      <c r="R355" s="298" t="str">
        <f>Input!I356</f>
        <v>392x480x480</v>
      </c>
      <c r="S355" s="298" t="str">
        <f>Input!J356</f>
        <v>70</v>
      </c>
      <c r="T355" s="298" t="str">
        <f>Input!K356</f>
        <v>115</v>
      </c>
      <c r="U355" s="298" t="str">
        <f>Input!L356</f>
        <v>9</v>
      </c>
      <c r="V355" s="4" t="str">
        <f>IF(Input!$M356=1,"Spec.","")&amp;IF(Input!$O356=1, "00","")&amp;IF(Input!$P356=1, "/0","")&amp;IF(Input!$Q356=1, "/1","")&amp;IF(Input!$R356=1, "/2","")&amp;IF(Input!$S356=1, "/3","")&amp;IF(Input!$T356=1, "/4","")&amp;IF(Input!$U356=1, "/5","")</f>
        <v>Spec.</v>
      </c>
      <c r="W355" s="4" t="str">
        <f>IF(Input!$V356=1,"Spec.","")&amp;IF(Input!$W356=1, "/21","")&amp;IF(Input!$X356=1, "/18","")&amp;IF(Input!$Y356=1, "/16","")&amp;IF(Input!$Z356=1, "/14","")&amp;IF(Input!$AA356=1, "/11,5","")&amp;IF(Input!$AB356=1, "/10","")&amp;IF(Input!$AB356=1,"/7,5","")</f>
        <v>Spec.</v>
      </c>
      <c r="X355" s="291" t="str">
        <f t="shared" si="87"/>
        <v>Spec.</v>
      </c>
      <c r="Y355" s="4" t="str">
        <f t="shared" si="88"/>
        <v>Spec.</v>
      </c>
      <c r="Z355" s="4" t="str">
        <f>IF(Input!$M356=1,"Special match","")&amp;IF(Input!$N356=1, "/Without","")&amp;IF(Input!$O356=1, "/SAE-00","")&amp;IF(Input!$P356=1, "/SAE-0","")&amp;IF(Input!$Q356=1, "/SAE-1","")&amp;IF(Input!$R356=1, "/SAE-2","")&amp;IF(Input!$S356=1, "/SAE-3","")&amp;IF(Input!$T356=1, "/SAE-4","")&amp;IF(Input!$U356=1, "/SAE-5","")</f>
        <v>Special match</v>
      </c>
      <c r="AA355" s="4" t="str">
        <f>IF(Input!$V356=1,"Special match","")&amp;IF(Input!$W356=1, "/21 ","")&amp;IF(Input!$X356=1, "/18 ","")&amp;IF(Input!$Y356=1, "/16 ","")&amp;IF(Input!$Z356=1, "/14 ","")&amp;IF(Input!$AA356=1, "/11,5 ","")&amp;IF(Input!$AB356=1, "/10 ","")&amp;IF(Input!$AB356=1, "/7,5","")</f>
        <v>Special match</v>
      </c>
      <c r="AB355" s="4" t="str">
        <f>IF(Input!$AD356=1,"Rubber wheel coupling","")&amp;IF(Input!$AE356=1, "/Rubber block drive, with alu. ring","")&amp;IF(Input!$AF356=1, "/(High) flexible coupling","")</f>
        <v>/Rubber block drive, with alu. ring</v>
      </c>
      <c r="AC355" s="4" t="str">
        <f>IF(Input!$AG356=1,"Mechanical-joint clutch","")&amp;IF(Input!$AH356=1, "/ Mechanical","")&amp;IF(Input!$AI356=1, "/ Electrical","")&amp;IF(Input!$AJ356=1, "/ Pneumatical","")</f>
        <v>/ Mechanical/ Electrical</v>
      </c>
      <c r="AD355" s="291" t="str">
        <f t="shared" si="89"/>
        <v>Special match</v>
      </c>
      <c r="AE355" s="4" t="str">
        <f t="shared" si="90"/>
        <v>Special match inch</v>
      </c>
      <c r="AF355" s="4" t="str">
        <f t="shared" si="91"/>
        <v>Rubber block drive, with alu. ring</v>
      </c>
      <c r="AG355" s="4" t="str">
        <f t="shared" si="92"/>
        <v xml:space="preserve"> Mechanical/ Electrical</v>
      </c>
      <c r="AH355" s="4" t="str">
        <f>IF(Input!AK356=1,"Available","Not available")</f>
        <v>Not available</v>
      </c>
      <c r="AI355" s="4" t="str">
        <f>IF(Input!AL356="","",Input!AL356)</f>
        <v/>
      </c>
    </row>
    <row r="356" spans="1:35" x14ac:dyDescent="0.25">
      <c r="A356" s="4" t="str">
        <f>VLOOKUP(Input!A357, Variabelen!$A$2:$B$7,2,FALSE)</f>
        <v>LIGHT DUTY/HIGH SPEED GEARBOX</v>
      </c>
      <c r="B356" s="284" t="str">
        <f>Input!B357</f>
        <v>HC038A</v>
      </c>
      <c r="C356" s="4" t="str">
        <f>IF(Input!C357="","",Input!C357)</f>
        <v/>
      </c>
      <c r="D356" s="297">
        <f>Input!F357</f>
        <v>2.92</v>
      </c>
      <c r="E356" s="298" t="str">
        <f>Input!G357</f>
        <v>0,034</v>
      </c>
      <c r="F356" s="4">
        <f>Input!D357</f>
        <v>1500</v>
      </c>
      <c r="G356" s="298">
        <f>Input!E357</f>
        <v>3200</v>
      </c>
      <c r="H356" s="298" t="str">
        <f t="shared" si="83"/>
        <v>1500-3200</v>
      </c>
      <c r="I356" s="298">
        <f t="shared" si="84"/>
        <v>1800</v>
      </c>
      <c r="J356" s="298">
        <f t="shared" si="85"/>
        <v>61.2</v>
      </c>
      <c r="K356" s="298">
        <f t="shared" si="86"/>
        <v>108.80000000000001</v>
      </c>
      <c r="L356" s="290" t="str">
        <f t="shared" si="95"/>
        <v/>
      </c>
      <c r="M356" s="290" t="str">
        <f t="shared" si="95"/>
        <v/>
      </c>
      <c r="N356" s="290">
        <f t="shared" si="95"/>
        <v>51.000000000000007</v>
      </c>
      <c r="O356" s="290">
        <f t="shared" si="95"/>
        <v>61.2</v>
      </c>
      <c r="P356" s="290">
        <f t="shared" si="95"/>
        <v>71.400000000000006</v>
      </c>
      <c r="Q356" s="290">
        <f t="shared" si="95"/>
        <v>85</v>
      </c>
      <c r="R356" s="298" t="str">
        <f>Input!I357</f>
        <v>392x480x480</v>
      </c>
      <c r="S356" s="298" t="str">
        <f>Input!J357</f>
        <v>70</v>
      </c>
      <c r="T356" s="298" t="str">
        <f>Input!K357</f>
        <v>115</v>
      </c>
      <c r="U356" s="298" t="str">
        <f>Input!L357</f>
        <v>9</v>
      </c>
      <c r="V356" s="4" t="str">
        <f>IF(Input!$M357=1,"Spec.","")&amp;IF(Input!$O357=1, "00","")&amp;IF(Input!$P357=1, "/0","")&amp;IF(Input!$Q357=1, "/1","")&amp;IF(Input!$R357=1, "/2","")&amp;IF(Input!$S357=1, "/3","")&amp;IF(Input!$T357=1, "/4","")&amp;IF(Input!$U357=1, "/5","")</f>
        <v>Spec.</v>
      </c>
      <c r="W356" s="4" t="str">
        <f>IF(Input!$V357=1,"Spec.","")&amp;IF(Input!$W357=1, "/21","")&amp;IF(Input!$X357=1, "/18","")&amp;IF(Input!$Y357=1, "/16","")&amp;IF(Input!$Z357=1, "/14","")&amp;IF(Input!$AA357=1, "/11,5","")&amp;IF(Input!$AB357=1, "/10","")&amp;IF(Input!$AB357=1,"/7,5","")</f>
        <v>Spec.</v>
      </c>
      <c r="X356" s="291" t="str">
        <f t="shared" si="87"/>
        <v>Spec.</v>
      </c>
      <c r="Y356" s="4" t="str">
        <f t="shared" si="88"/>
        <v>Spec.</v>
      </c>
      <c r="Z356" s="4" t="str">
        <f>IF(Input!$M357=1,"Special match","")&amp;IF(Input!$N357=1, "/Without","")&amp;IF(Input!$O357=1, "/SAE-00","")&amp;IF(Input!$P357=1, "/SAE-0","")&amp;IF(Input!$Q357=1, "/SAE-1","")&amp;IF(Input!$R357=1, "/SAE-2","")&amp;IF(Input!$S357=1, "/SAE-3","")&amp;IF(Input!$T357=1, "/SAE-4","")&amp;IF(Input!$U357=1, "/SAE-5","")</f>
        <v>Special match</v>
      </c>
      <c r="AA356" s="4" t="str">
        <f>IF(Input!$V357=1,"Special match","")&amp;IF(Input!$W357=1, "/21 ","")&amp;IF(Input!$X357=1, "/18 ","")&amp;IF(Input!$Y357=1, "/16 ","")&amp;IF(Input!$Z357=1, "/14 ","")&amp;IF(Input!$AA357=1, "/11,5 ","")&amp;IF(Input!$AB357=1, "/10 ","")&amp;IF(Input!$AB357=1, "/7,5","")</f>
        <v>Special match</v>
      </c>
      <c r="AB356" s="4" t="str">
        <f>IF(Input!$AD357=1,"Rubber wheel coupling","")&amp;IF(Input!$AE357=1, "/Rubber block drive, with alu. ring","")&amp;IF(Input!$AF357=1, "/(High) flexible coupling","")</f>
        <v>/Rubber block drive, with alu. ring</v>
      </c>
      <c r="AC356" s="4" t="str">
        <f>IF(Input!$AG357=1,"Mechanical-joint clutch","")&amp;IF(Input!$AH357=1, "/ Mechanical","")&amp;IF(Input!$AI357=1, "/ Electrical","")&amp;IF(Input!$AJ357=1, "/ Pneumatical","")</f>
        <v>/ Mechanical/ Electrical</v>
      </c>
      <c r="AD356" s="291" t="str">
        <f t="shared" si="89"/>
        <v>Special match</v>
      </c>
      <c r="AE356" s="4" t="str">
        <f t="shared" si="90"/>
        <v>Special match inch</v>
      </c>
      <c r="AF356" s="4" t="str">
        <f t="shared" si="91"/>
        <v>Rubber block drive, with alu. ring</v>
      </c>
      <c r="AG356" s="4" t="str">
        <f t="shared" si="92"/>
        <v xml:space="preserve"> Mechanical/ Electrical</v>
      </c>
      <c r="AH356" s="4" t="str">
        <f>IF(Input!AK357=1,"Available","Not available")</f>
        <v>Not available</v>
      </c>
      <c r="AI356" s="4" t="str">
        <f>IF(Input!AL357="","",Input!AL357)</f>
        <v/>
      </c>
    </row>
    <row r="357" spans="1:35" x14ac:dyDescent="0.25">
      <c r="A357" s="4" t="str">
        <f>VLOOKUP(Input!A358, Variabelen!$A$2:$B$7,2,FALSE)</f>
        <v>LIGHT DUTY/HIGH SPEED GEARBOX</v>
      </c>
      <c r="B357" s="284" t="str">
        <f>Input!B358</f>
        <v>HC038A</v>
      </c>
      <c r="C357" s="4" t="str">
        <f>IF(Input!C358="","",Input!C358)</f>
        <v/>
      </c>
      <c r="D357" s="297">
        <f>Input!F358</f>
        <v>3.45</v>
      </c>
      <c r="E357" s="298" t="str">
        <f>Input!G358</f>
        <v>0,027</v>
      </c>
      <c r="F357" s="4">
        <f>Input!D358</f>
        <v>1500</v>
      </c>
      <c r="G357" s="298">
        <f>Input!E358</f>
        <v>3200</v>
      </c>
      <c r="H357" s="298" t="str">
        <f t="shared" si="83"/>
        <v>1500-3200</v>
      </c>
      <c r="I357" s="298">
        <f t="shared" si="84"/>
        <v>1800</v>
      </c>
      <c r="J357" s="298">
        <f t="shared" si="85"/>
        <v>48.6</v>
      </c>
      <c r="K357" s="298">
        <f t="shared" si="86"/>
        <v>86.4</v>
      </c>
      <c r="L357" s="290" t="str">
        <f t="shared" si="95"/>
        <v/>
      </c>
      <c r="M357" s="290" t="str">
        <f t="shared" si="95"/>
        <v/>
      </c>
      <c r="N357" s="290">
        <f t="shared" si="95"/>
        <v>40.5</v>
      </c>
      <c r="O357" s="290">
        <f t="shared" si="95"/>
        <v>48.6</v>
      </c>
      <c r="P357" s="290">
        <f t="shared" si="95"/>
        <v>56.7</v>
      </c>
      <c r="Q357" s="290">
        <f t="shared" si="95"/>
        <v>67.5</v>
      </c>
      <c r="R357" s="298" t="str">
        <f>Input!I358</f>
        <v>392x480x480</v>
      </c>
      <c r="S357" s="298" t="str">
        <f>Input!J358</f>
        <v>70</v>
      </c>
      <c r="T357" s="298" t="str">
        <f>Input!K358</f>
        <v>115</v>
      </c>
      <c r="U357" s="298" t="str">
        <f>Input!L358</f>
        <v>9</v>
      </c>
      <c r="V357" s="4" t="str">
        <f>IF(Input!$M358=1,"Spec.","")&amp;IF(Input!$O358=1, "00","")&amp;IF(Input!$P358=1, "/0","")&amp;IF(Input!$Q358=1, "/1","")&amp;IF(Input!$R358=1, "/2","")&amp;IF(Input!$S358=1, "/3","")&amp;IF(Input!$T358=1, "/4","")&amp;IF(Input!$U358=1, "/5","")</f>
        <v>Spec.</v>
      </c>
      <c r="W357" s="4" t="str">
        <f>IF(Input!$V358=1,"Spec.","")&amp;IF(Input!$W358=1, "/21","")&amp;IF(Input!$X358=1, "/18","")&amp;IF(Input!$Y358=1, "/16","")&amp;IF(Input!$Z358=1, "/14","")&amp;IF(Input!$AA358=1, "/11,5","")&amp;IF(Input!$AB358=1, "/10","")&amp;IF(Input!$AB358=1,"/7,5","")</f>
        <v>Spec.</v>
      </c>
      <c r="X357" s="291" t="str">
        <f t="shared" si="87"/>
        <v>Spec.</v>
      </c>
      <c r="Y357" s="4" t="str">
        <f t="shared" si="88"/>
        <v>Spec.</v>
      </c>
      <c r="Z357" s="4" t="str">
        <f>IF(Input!$M358=1,"Special match","")&amp;IF(Input!$N358=1, "/Without","")&amp;IF(Input!$O358=1, "/SAE-00","")&amp;IF(Input!$P358=1, "/SAE-0","")&amp;IF(Input!$Q358=1, "/SAE-1","")&amp;IF(Input!$R358=1, "/SAE-2","")&amp;IF(Input!$S358=1, "/SAE-3","")&amp;IF(Input!$T358=1, "/SAE-4","")&amp;IF(Input!$U358=1, "/SAE-5","")</f>
        <v>Special match</v>
      </c>
      <c r="AA357" s="4" t="str">
        <f>IF(Input!$V358=1,"Special match","")&amp;IF(Input!$W358=1, "/21 ","")&amp;IF(Input!$X358=1, "/18 ","")&amp;IF(Input!$Y358=1, "/16 ","")&amp;IF(Input!$Z358=1, "/14 ","")&amp;IF(Input!$AA358=1, "/11,5 ","")&amp;IF(Input!$AB358=1, "/10 ","")&amp;IF(Input!$AB358=1, "/7,5","")</f>
        <v>Special match</v>
      </c>
      <c r="AB357" s="4" t="str">
        <f>IF(Input!$AD358=1,"Rubber wheel coupling","")&amp;IF(Input!$AE358=1, "/Rubber block drive, with alu. ring","")&amp;IF(Input!$AF358=1, "/(High) flexible coupling","")</f>
        <v>/Rubber block drive, with alu. ring</v>
      </c>
      <c r="AC357" s="4" t="str">
        <f>IF(Input!$AG358=1,"Mechanical-joint clutch","")&amp;IF(Input!$AH358=1, "/ Mechanical","")&amp;IF(Input!$AI358=1, "/ Electrical","")&amp;IF(Input!$AJ358=1, "/ Pneumatical","")</f>
        <v>/ Mechanical/ Electrical</v>
      </c>
      <c r="AD357" s="291" t="str">
        <f t="shared" si="89"/>
        <v>Special match</v>
      </c>
      <c r="AE357" s="4" t="str">
        <f t="shared" si="90"/>
        <v>Special match inch</v>
      </c>
      <c r="AF357" s="4" t="str">
        <f t="shared" si="91"/>
        <v>Rubber block drive, with alu. ring</v>
      </c>
      <c r="AG357" s="4" t="str">
        <f t="shared" si="92"/>
        <v xml:space="preserve"> Mechanical/ Electrical</v>
      </c>
      <c r="AH357" s="4" t="str">
        <f>IF(Input!AK358=1,"Available","Not available")</f>
        <v>Not available</v>
      </c>
      <c r="AI357" s="4" t="str">
        <f>IF(Input!AL358="","",Input!AL358)</f>
        <v/>
      </c>
    </row>
    <row r="358" spans="1:35" x14ac:dyDescent="0.25">
      <c r="A358" s="4" t="str">
        <f>VLOOKUP(Input!A359, Variabelen!$A$2:$B$7,2,FALSE)</f>
        <v>LIGHT DUTY/HIGH SPEED GEARBOX</v>
      </c>
      <c r="B358" s="284" t="str">
        <f>Input!B359</f>
        <v>HC65</v>
      </c>
      <c r="C358" s="4" t="str">
        <f>IF(Input!C359="","",Input!C359)</f>
        <v/>
      </c>
      <c r="D358" s="297">
        <f>Input!F359</f>
        <v>1.53</v>
      </c>
      <c r="E358" s="298" t="str">
        <f>Input!G359</f>
        <v>0,065</v>
      </c>
      <c r="F358" s="4">
        <f>Input!D359</f>
        <v>1000</v>
      </c>
      <c r="G358" s="298">
        <f>Input!E359</f>
        <v>2500</v>
      </c>
      <c r="H358" s="298" t="str">
        <f t="shared" si="83"/>
        <v>1000-2500</v>
      </c>
      <c r="I358" s="298">
        <f t="shared" si="84"/>
        <v>1800</v>
      </c>
      <c r="J358" s="298">
        <f t="shared" si="85"/>
        <v>117</v>
      </c>
      <c r="K358" s="298">
        <f t="shared" si="86"/>
        <v>162.5</v>
      </c>
      <c r="L358" s="290" t="str">
        <f t="shared" si="95"/>
        <v/>
      </c>
      <c r="M358" s="290">
        <f t="shared" si="95"/>
        <v>78</v>
      </c>
      <c r="N358" s="290">
        <f t="shared" si="95"/>
        <v>97.5</v>
      </c>
      <c r="O358" s="290">
        <f t="shared" si="95"/>
        <v>117</v>
      </c>
      <c r="P358" s="290">
        <f t="shared" si="95"/>
        <v>136.5</v>
      </c>
      <c r="Q358" s="290">
        <f t="shared" si="95"/>
        <v>162.5</v>
      </c>
      <c r="R358" s="298" t="str">
        <f>Input!I359</f>
        <v>311x460x544</v>
      </c>
      <c r="S358" s="298" t="str">
        <f>Input!J359</f>
        <v>130</v>
      </c>
      <c r="T358" s="298" t="str">
        <f>Input!K359</f>
        <v>142</v>
      </c>
      <c r="U358" s="298" t="str">
        <f>Input!L359</f>
        <v>14,7</v>
      </c>
      <c r="V358" s="4" t="str">
        <f>IF(Input!$M359=1,"Spec.","")&amp;IF(Input!$O359=1, "00","")&amp;IF(Input!$P359=1, "/0","")&amp;IF(Input!$Q359=1, "/1","")&amp;IF(Input!$R359=1, "/2","")&amp;IF(Input!$S359=1, "/3","")&amp;IF(Input!$T359=1, "/4","")&amp;IF(Input!$U359=1, "/5","")</f>
        <v>/2/3</v>
      </c>
      <c r="W358" s="4" t="str">
        <f>IF(Input!$V359=1,"Spec.","")&amp;IF(Input!$W359=1, "/21","")&amp;IF(Input!$X359=1, "/18","")&amp;IF(Input!$Y359=1, "/16","")&amp;IF(Input!$Z359=1, "/14","")&amp;IF(Input!$AA359=1, "/11,5","")&amp;IF(Input!$AB359=1, "/10","")&amp;IF(Input!$AB359=1,"/7,5","")</f>
        <v>/11,5/10/7,5</v>
      </c>
      <c r="X358" s="291" t="str">
        <f t="shared" si="87"/>
        <v>2/3</v>
      </c>
      <c r="Y358" s="4" t="str">
        <f t="shared" si="88"/>
        <v>11,5/10/7,5</v>
      </c>
      <c r="Z358" s="4" t="str">
        <f>IF(Input!$M359=1,"Special match","")&amp;IF(Input!$N359=1, "/Without","")&amp;IF(Input!$O359=1, "/SAE-00","")&amp;IF(Input!$P359=1, "/SAE-0","")&amp;IF(Input!$Q359=1, "/SAE-1","")&amp;IF(Input!$R359=1, "/SAE-2","")&amp;IF(Input!$S359=1, "/SAE-3","")&amp;IF(Input!$T359=1, "/SAE-4","")&amp;IF(Input!$U359=1, "/SAE-5","")</f>
        <v>/Without/SAE-2/SAE-3</v>
      </c>
      <c r="AA358" s="4" t="str">
        <f>IF(Input!$V359=1,"Special match","")&amp;IF(Input!$W359=1, "/21 ","")&amp;IF(Input!$X359=1, "/18 ","")&amp;IF(Input!$Y359=1, "/16 ","")&amp;IF(Input!$Z359=1, "/14 ","")&amp;IF(Input!$AA359=1, "/11,5 ","")&amp;IF(Input!$AB359=1, "/10 ","")&amp;IF(Input!$AB359=1, "/7,5","")</f>
        <v>/11,5 /10 /7,5</v>
      </c>
      <c r="AB358" s="4" t="str">
        <f>IF(Input!$AD359=1,"Rubber wheel coupling","")&amp;IF(Input!$AE359=1, "/Rubber block drive, with alu. ring","")&amp;IF(Input!$AF359=1, "/(High) flexible coupling","")</f>
        <v/>
      </c>
      <c r="AC358" s="4" t="str">
        <f>IF(Input!$AG359=1,"Mechanical-joint clutch","")&amp;IF(Input!$AH359=1, "/ Mechanical","")&amp;IF(Input!$AI359=1, "/ Electrical","")&amp;IF(Input!$AJ359=1, "/ Pneumatical","")</f>
        <v>/ Mechanical</v>
      </c>
      <c r="AD358" s="291" t="str">
        <f t="shared" si="89"/>
        <v>Without/SAE-2/SAE-3</v>
      </c>
      <c r="AE358" s="4" t="str">
        <f t="shared" si="90"/>
        <v>11,5 /10 /7,5 inch</v>
      </c>
      <c r="AF358" s="4" t="str">
        <f t="shared" si="91"/>
        <v/>
      </c>
      <c r="AG358" s="4" t="str">
        <f t="shared" si="92"/>
        <v xml:space="preserve"> Mechanical</v>
      </c>
      <c r="AH358" s="4" t="str">
        <f>IF(Input!AK359=1,"Available","Not available")</f>
        <v>Not available</v>
      </c>
      <c r="AI358" s="4" t="str">
        <f>IF(Input!AL359="","",Input!AL359)</f>
        <v/>
      </c>
    </row>
    <row r="359" spans="1:35" x14ac:dyDescent="0.25">
      <c r="A359" s="4" t="str">
        <f>VLOOKUP(Input!A360, Variabelen!$A$2:$B$7,2,FALSE)</f>
        <v>LIGHT DUTY/HIGH SPEED GEARBOX</v>
      </c>
      <c r="B359" s="284" t="str">
        <f>Input!B360</f>
        <v>HC65</v>
      </c>
      <c r="C359" s="4" t="str">
        <f>IF(Input!C360="","",Input!C360)</f>
        <v/>
      </c>
      <c r="D359" s="297">
        <f>Input!F360</f>
        <v>2.0299999999999998</v>
      </c>
      <c r="E359" s="298" t="str">
        <f>Input!G360</f>
        <v>0,065</v>
      </c>
      <c r="F359" s="4">
        <f>Input!D360</f>
        <v>1000</v>
      </c>
      <c r="G359" s="298">
        <f>Input!E360</f>
        <v>2500</v>
      </c>
      <c r="H359" s="298" t="str">
        <f t="shared" si="83"/>
        <v>1000-2500</v>
      </c>
      <c r="I359" s="298">
        <f t="shared" si="84"/>
        <v>1800</v>
      </c>
      <c r="J359" s="298">
        <f t="shared" si="85"/>
        <v>117</v>
      </c>
      <c r="K359" s="298">
        <f t="shared" si="86"/>
        <v>162.5</v>
      </c>
      <c r="L359" s="290" t="str">
        <f t="shared" si="95"/>
        <v/>
      </c>
      <c r="M359" s="290">
        <f t="shared" si="95"/>
        <v>78</v>
      </c>
      <c r="N359" s="290">
        <f t="shared" si="95"/>
        <v>97.5</v>
      </c>
      <c r="O359" s="290">
        <f t="shared" si="95"/>
        <v>117</v>
      </c>
      <c r="P359" s="290">
        <f t="shared" si="95"/>
        <v>136.5</v>
      </c>
      <c r="Q359" s="290">
        <f t="shared" si="95"/>
        <v>162.5</v>
      </c>
      <c r="R359" s="298" t="str">
        <f>Input!I360</f>
        <v>311x460x544</v>
      </c>
      <c r="S359" s="298" t="str">
        <f>Input!J360</f>
        <v>130</v>
      </c>
      <c r="T359" s="298" t="str">
        <f>Input!K360</f>
        <v>142</v>
      </c>
      <c r="U359" s="298" t="str">
        <f>Input!L360</f>
        <v>14,7</v>
      </c>
      <c r="V359" s="4" t="str">
        <f>IF(Input!$M360=1,"Spec.","")&amp;IF(Input!$O360=1, "00","")&amp;IF(Input!$P360=1, "/0","")&amp;IF(Input!$Q360=1, "/1","")&amp;IF(Input!$R360=1, "/2","")&amp;IF(Input!$S360=1, "/3","")&amp;IF(Input!$T360=1, "/4","")&amp;IF(Input!$U360=1, "/5","")</f>
        <v>/2/3</v>
      </c>
      <c r="W359" s="4" t="str">
        <f>IF(Input!$V360=1,"Spec.","")&amp;IF(Input!$W360=1, "/21","")&amp;IF(Input!$X360=1, "/18","")&amp;IF(Input!$Y360=1, "/16","")&amp;IF(Input!$Z360=1, "/14","")&amp;IF(Input!$AA360=1, "/11,5","")&amp;IF(Input!$AB360=1, "/10","")&amp;IF(Input!$AB360=1,"/7,5","")</f>
        <v>/11,5/10/7,5</v>
      </c>
      <c r="X359" s="291" t="str">
        <f t="shared" si="87"/>
        <v>2/3</v>
      </c>
      <c r="Y359" s="4" t="str">
        <f t="shared" si="88"/>
        <v>11,5/10/7,5</v>
      </c>
      <c r="Z359" s="4" t="str">
        <f>IF(Input!$M360=1,"Special match","")&amp;IF(Input!$N360=1, "/Without","")&amp;IF(Input!$O360=1, "/SAE-00","")&amp;IF(Input!$P360=1, "/SAE-0","")&amp;IF(Input!$Q360=1, "/SAE-1","")&amp;IF(Input!$R360=1, "/SAE-2","")&amp;IF(Input!$S360=1, "/SAE-3","")&amp;IF(Input!$T360=1, "/SAE-4","")&amp;IF(Input!$U360=1, "/SAE-5","")</f>
        <v>/Without/SAE-2/SAE-3</v>
      </c>
      <c r="AA359" s="4" t="str">
        <f>IF(Input!$V360=1,"Special match","")&amp;IF(Input!$W360=1, "/21 ","")&amp;IF(Input!$X360=1, "/18 ","")&amp;IF(Input!$Y360=1, "/16 ","")&amp;IF(Input!$Z360=1, "/14 ","")&amp;IF(Input!$AA360=1, "/11,5 ","")&amp;IF(Input!$AB360=1, "/10 ","")&amp;IF(Input!$AB360=1, "/7,5","")</f>
        <v>/11,5 /10 /7,5</v>
      </c>
      <c r="AB359" s="4" t="str">
        <f>IF(Input!$AD360=1,"Rubber wheel coupling","")&amp;IF(Input!$AE360=1, "/Rubber block drive, with alu. ring","")&amp;IF(Input!$AF360=1, "/(High) flexible coupling","")</f>
        <v/>
      </c>
      <c r="AC359" s="4" t="str">
        <f>IF(Input!$AG360=1,"Mechanical-joint clutch","")&amp;IF(Input!$AH360=1, "/ Mechanical","")&amp;IF(Input!$AI360=1, "/ Electrical","")&amp;IF(Input!$AJ360=1, "/ Pneumatical","")</f>
        <v>/ Mechanical</v>
      </c>
      <c r="AD359" s="291" t="str">
        <f t="shared" si="89"/>
        <v>Without/SAE-2/SAE-3</v>
      </c>
      <c r="AE359" s="4" t="str">
        <f t="shared" si="90"/>
        <v>11,5 /10 /7,5 inch</v>
      </c>
      <c r="AF359" s="4" t="str">
        <f t="shared" si="91"/>
        <v/>
      </c>
      <c r="AG359" s="4" t="str">
        <f t="shared" si="92"/>
        <v xml:space="preserve"> Mechanical</v>
      </c>
      <c r="AH359" s="4" t="str">
        <f>IF(Input!AK360=1,"Available","Not available")</f>
        <v>Not available</v>
      </c>
      <c r="AI359" s="4" t="str">
        <f>IF(Input!AL360="","",Input!AL360)</f>
        <v/>
      </c>
    </row>
    <row r="360" spans="1:35" x14ac:dyDescent="0.25">
      <c r="A360" s="4" t="str">
        <f>VLOOKUP(Input!A361, Variabelen!$A$2:$B$7,2,FALSE)</f>
        <v>LIGHT DUTY/HIGH SPEED GEARBOX</v>
      </c>
      <c r="B360" s="284" t="str">
        <f>Input!B361</f>
        <v>HC65</v>
      </c>
      <c r="C360" s="4" t="str">
        <f>IF(Input!C361="","",Input!C361)</f>
        <v/>
      </c>
      <c r="D360" s="297">
        <f>Input!F361</f>
        <v>2.5</v>
      </c>
      <c r="E360" s="298" t="str">
        <f>Input!G361</f>
        <v>0,065</v>
      </c>
      <c r="F360" s="4">
        <f>Input!D361</f>
        <v>1000</v>
      </c>
      <c r="G360" s="298">
        <f>Input!E361</f>
        <v>2500</v>
      </c>
      <c r="H360" s="298" t="str">
        <f t="shared" si="83"/>
        <v>1000-2500</v>
      </c>
      <c r="I360" s="298">
        <f t="shared" si="84"/>
        <v>1800</v>
      </c>
      <c r="J360" s="298">
        <f t="shared" si="85"/>
        <v>117</v>
      </c>
      <c r="K360" s="298">
        <f t="shared" si="86"/>
        <v>162.5</v>
      </c>
      <c r="L360" s="290" t="str">
        <f t="shared" si="95"/>
        <v/>
      </c>
      <c r="M360" s="290">
        <f t="shared" si="95"/>
        <v>78</v>
      </c>
      <c r="N360" s="290">
        <f t="shared" si="95"/>
        <v>97.5</v>
      </c>
      <c r="O360" s="290">
        <f t="shared" si="95"/>
        <v>117</v>
      </c>
      <c r="P360" s="290">
        <f t="shared" si="95"/>
        <v>136.5</v>
      </c>
      <c r="Q360" s="290">
        <f t="shared" si="95"/>
        <v>162.5</v>
      </c>
      <c r="R360" s="298" t="str">
        <f>Input!I361</f>
        <v>311x460x544</v>
      </c>
      <c r="S360" s="298" t="str">
        <f>Input!J361</f>
        <v>130</v>
      </c>
      <c r="T360" s="298" t="str">
        <f>Input!K361</f>
        <v>142</v>
      </c>
      <c r="U360" s="298" t="str">
        <f>Input!L361</f>
        <v>14,7</v>
      </c>
      <c r="V360" s="4" t="str">
        <f>IF(Input!$M361=1,"Spec.","")&amp;IF(Input!$O361=1, "00","")&amp;IF(Input!$P361=1, "/0","")&amp;IF(Input!$Q361=1, "/1","")&amp;IF(Input!$R361=1, "/2","")&amp;IF(Input!$S361=1, "/3","")&amp;IF(Input!$T361=1, "/4","")&amp;IF(Input!$U361=1, "/5","")</f>
        <v>/2/3</v>
      </c>
      <c r="W360" s="4" t="str">
        <f>IF(Input!$V361=1,"Spec.","")&amp;IF(Input!$W361=1, "/21","")&amp;IF(Input!$X361=1, "/18","")&amp;IF(Input!$Y361=1, "/16","")&amp;IF(Input!$Z361=1, "/14","")&amp;IF(Input!$AA361=1, "/11,5","")&amp;IF(Input!$AB361=1, "/10","")&amp;IF(Input!$AB361=1,"/7,5","")</f>
        <v>/11,5/10/7,5</v>
      </c>
      <c r="X360" s="291" t="str">
        <f t="shared" si="87"/>
        <v>2/3</v>
      </c>
      <c r="Y360" s="4" t="str">
        <f t="shared" si="88"/>
        <v>11,5/10/7,5</v>
      </c>
      <c r="Z360" s="4" t="str">
        <f>IF(Input!$M361=1,"Special match","")&amp;IF(Input!$N361=1, "/Without","")&amp;IF(Input!$O361=1, "/SAE-00","")&amp;IF(Input!$P361=1, "/SAE-0","")&amp;IF(Input!$Q361=1, "/SAE-1","")&amp;IF(Input!$R361=1, "/SAE-2","")&amp;IF(Input!$S361=1, "/SAE-3","")&amp;IF(Input!$T361=1, "/SAE-4","")&amp;IF(Input!$U361=1, "/SAE-5","")</f>
        <v>/Without/SAE-2/SAE-3</v>
      </c>
      <c r="AA360" s="4" t="str">
        <f>IF(Input!$V361=1,"Special match","")&amp;IF(Input!$W361=1, "/21 ","")&amp;IF(Input!$X361=1, "/18 ","")&amp;IF(Input!$Y361=1, "/16 ","")&amp;IF(Input!$Z361=1, "/14 ","")&amp;IF(Input!$AA361=1, "/11,5 ","")&amp;IF(Input!$AB361=1, "/10 ","")&amp;IF(Input!$AB361=1, "/7,5","")</f>
        <v>/11,5 /10 /7,5</v>
      </c>
      <c r="AB360" s="4" t="str">
        <f>IF(Input!$AD361=1,"Rubber wheel coupling","")&amp;IF(Input!$AE361=1, "/Rubber block drive, with alu. ring","")&amp;IF(Input!$AF361=1, "/(High) flexible coupling","")</f>
        <v/>
      </c>
      <c r="AC360" s="4" t="str">
        <f>IF(Input!$AG361=1,"Mechanical-joint clutch","")&amp;IF(Input!$AH361=1, "/ Mechanical","")&amp;IF(Input!$AI361=1, "/ Electrical","")&amp;IF(Input!$AJ361=1, "/ Pneumatical","")</f>
        <v>/ Mechanical</v>
      </c>
      <c r="AD360" s="291" t="str">
        <f t="shared" si="89"/>
        <v>Without/SAE-2/SAE-3</v>
      </c>
      <c r="AE360" s="4" t="str">
        <f t="shared" si="90"/>
        <v>11,5 /10 /7,5 inch</v>
      </c>
      <c r="AF360" s="4" t="str">
        <f t="shared" si="91"/>
        <v/>
      </c>
      <c r="AG360" s="4" t="str">
        <f t="shared" si="92"/>
        <v xml:space="preserve"> Mechanical</v>
      </c>
      <c r="AH360" s="4" t="str">
        <f>IF(Input!AK361=1,"Available","Not available")</f>
        <v>Not available</v>
      </c>
      <c r="AI360" s="4" t="str">
        <f>IF(Input!AL361="","",Input!AL361)</f>
        <v/>
      </c>
    </row>
    <row r="361" spans="1:35" x14ac:dyDescent="0.25">
      <c r="A361" s="4" t="str">
        <f>VLOOKUP(Input!A362, Variabelen!$A$2:$B$7,2,FALSE)</f>
        <v>LIGHT DUTY/HIGH SPEED GEARBOX</v>
      </c>
      <c r="B361" s="284" t="str">
        <f>Input!B362</f>
        <v>HC65</v>
      </c>
      <c r="C361" s="4" t="str">
        <f>IF(Input!C362="","",Input!C362)</f>
        <v/>
      </c>
      <c r="D361" s="297">
        <f>Input!F362</f>
        <v>2.96</v>
      </c>
      <c r="E361" s="298" t="str">
        <f>Input!G362</f>
        <v>0,06</v>
      </c>
      <c r="F361" s="4">
        <f>Input!D362</f>
        <v>1000</v>
      </c>
      <c r="G361" s="298">
        <f>Input!E362</f>
        <v>2500</v>
      </c>
      <c r="H361" s="298" t="str">
        <f t="shared" si="83"/>
        <v>1000-2500</v>
      </c>
      <c r="I361" s="298">
        <f t="shared" si="84"/>
        <v>1800</v>
      </c>
      <c r="J361" s="298">
        <f t="shared" si="85"/>
        <v>108</v>
      </c>
      <c r="K361" s="298">
        <f t="shared" si="86"/>
        <v>150</v>
      </c>
      <c r="L361" s="290" t="str">
        <f t="shared" si="95"/>
        <v/>
      </c>
      <c r="M361" s="290">
        <f t="shared" si="95"/>
        <v>72</v>
      </c>
      <c r="N361" s="290">
        <f t="shared" si="95"/>
        <v>90</v>
      </c>
      <c r="O361" s="290">
        <f t="shared" si="95"/>
        <v>108</v>
      </c>
      <c r="P361" s="290">
        <f t="shared" si="95"/>
        <v>126</v>
      </c>
      <c r="Q361" s="290">
        <f t="shared" si="95"/>
        <v>150</v>
      </c>
      <c r="R361" s="298" t="str">
        <f>Input!I362</f>
        <v>311x460x544</v>
      </c>
      <c r="S361" s="298" t="str">
        <f>Input!J362</f>
        <v>130</v>
      </c>
      <c r="T361" s="298" t="str">
        <f>Input!K362</f>
        <v>142</v>
      </c>
      <c r="U361" s="298" t="str">
        <f>Input!L362</f>
        <v>14,7</v>
      </c>
      <c r="V361" s="4" t="str">
        <f>IF(Input!$M362=1,"Spec.","")&amp;IF(Input!$O362=1, "00","")&amp;IF(Input!$P362=1, "/0","")&amp;IF(Input!$Q362=1, "/1","")&amp;IF(Input!$R362=1, "/2","")&amp;IF(Input!$S362=1, "/3","")&amp;IF(Input!$T362=1, "/4","")&amp;IF(Input!$U362=1, "/5","")</f>
        <v>/2/3</v>
      </c>
      <c r="W361" s="4" t="str">
        <f>IF(Input!$V362=1,"Spec.","")&amp;IF(Input!$W362=1, "/21","")&amp;IF(Input!$X362=1, "/18","")&amp;IF(Input!$Y362=1, "/16","")&amp;IF(Input!$Z362=1, "/14","")&amp;IF(Input!$AA362=1, "/11,5","")&amp;IF(Input!$AB362=1, "/10","")&amp;IF(Input!$AB362=1,"/7,5","")</f>
        <v>/11,5/10/7,5</v>
      </c>
      <c r="X361" s="291" t="str">
        <f t="shared" si="87"/>
        <v>2/3</v>
      </c>
      <c r="Y361" s="4" t="str">
        <f t="shared" si="88"/>
        <v>11,5/10/7,5</v>
      </c>
      <c r="Z361" s="4" t="str">
        <f>IF(Input!$M362=1,"Special match","")&amp;IF(Input!$N362=1, "/Without","")&amp;IF(Input!$O362=1, "/SAE-00","")&amp;IF(Input!$P362=1, "/SAE-0","")&amp;IF(Input!$Q362=1, "/SAE-1","")&amp;IF(Input!$R362=1, "/SAE-2","")&amp;IF(Input!$S362=1, "/SAE-3","")&amp;IF(Input!$T362=1, "/SAE-4","")&amp;IF(Input!$U362=1, "/SAE-5","")</f>
        <v>/Without/SAE-2/SAE-3</v>
      </c>
      <c r="AA361" s="4" t="str">
        <f>IF(Input!$V362=1,"Special match","")&amp;IF(Input!$W362=1, "/21 ","")&amp;IF(Input!$X362=1, "/18 ","")&amp;IF(Input!$Y362=1, "/16 ","")&amp;IF(Input!$Z362=1, "/14 ","")&amp;IF(Input!$AA362=1, "/11,5 ","")&amp;IF(Input!$AB362=1, "/10 ","")&amp;IF(Input!$AB362=1, "/7,5","")</f>
        <v>/11,5 /10 /7,5</v>
      </c>
      <c r="AB361" s="4" t="str">
        <f>IF(Input!$AD362=1,"Rubber wheel coupling","")&amp;IF(Input!$AE362=1, "/Rubber block drive, with alu. ring","")&amp;IF(Input!$AF362=1, "/(High) flexible coupling","")</f>
        <v/>
      </c>
      <c r="AC361" s="4" t="str">
        <f>IF(Input!$AG362=1,"Mechanical-joint clutch","")&amp;IF(Input!$AH362=1, "/ Mechanical","")&amp;IF(Input!$AI362=1, "/ Electrical","")&amp;IF(Input!$AJ362=1, "/ Pneumatical","")</f>
        <v>/ Mechanical</v>
      </c>
      <c r="AD361" s="291" t="str">
        <f t="shared" si="89"/>
        <v>Without/SAE-2/SAE-3</v>
      </c>
      <c r="AE361" s="4" t="str">
        <f t="shared" si="90"/>
        <v>11,5 /10 /7,5 inch</v>
      </c>
      <c r="AF361" s="4" t="str">
        <f t="shared" si="91"/>
        <v/>
      </c>
      <c r="AG361" s="4" t="str">
        <f t="shared" si="92"/>
        <v xml:space="preserve"> Mechanical</v>
      </c>
      <c r="AH361" s="4" t="str">
        <f>IF(Input!AK362=1,"Available","Not available")</f>
        <v>Not available</v>
      </c>
      <c r="AI361" s="4" t="str">
        <f>IF(Input!AL362="","",Input!AL362)</f>
        <v/>
      </c>
    </row>
    <row r="362" spans="1:35" x14ac:dyDescent="0.25">
      <c r="A362" s="4" t="str">
        <f>VLOOKUP(Input!A363, Variabelen!$A$2:$B$7,2,FALSE)</f>
        <v>LIGHT DUTY/HIGH SPEED GEARBOX</v>
      </c>
      <c r="B362" s="284" t="str">
        <f>Input!B363</f>
        <v>HC65</v>
      </c>
      <c r="C362" s="4" t="str">
        <f>IF(Input!C363="","",Input!C363)</f>
        <v/>
      </c>
      <c r="D362" s="297">
        <f>Input!F363</f>
        <v>3.5</v>
      </c>
      <c r="E362" s="298" t="str">
        <f>Input!G363</f>
        <v>0,06</v>
      </c>
      <c r="F362" s="4">
        <f>Input!D363</f>
        <v>1000</v>
      </c>
      <c r="G362" s="298">
        <f>Input!E363</f>
        <v>2500</v>
      </c>
      <c r="H362" s="298" t="str">
        <f t="shared" si="83"/>
        <v>1000-2500</v>
      </c>
      <c r="I362" s="298">
        <f t="shared" si="84"/>
        <v>1800</v>
      </c>
      <c r="J362" s="298">
        <f t="shared" si="85"/>
        <v>108</v>
      </c>
      <c r="K362" s="298">
        <f t="shared" si="86"/>
        <v>150</v>
      </c>
      <c r="L362" s="290" t="str">
        <f t="shared" ref="L362:Q371" si="96">IF(AND(L$1&gt;=$F362,L$1&lt;=$G362),L$1*$E362,"")</f>
        <v/>
      </c>
      <c r="M362" s="290">
        <f t="shared" si="96"/>
        <v>72</v>
      </c>
      <c r="N362" s="290">
        <f t="shared" si="96"/>
        <v>90</v>
      </c>
      <c r="O362" s="290">
        <f t="shared" si="96"/>
        <v>108</v>
      </c>
      <c r="P362" s="290">
        <f t="shared" si="96"/>
        <v>126</v>
      </c>
      <c r="Q362" s="290">
        <f t="shared" si="96"/>
        <v>150</v>
      </c>
      <c r="R362" s="298" t="str">
        <f>Input!I363</f>
        <v>311x460x544</v>
      </c>
      <c r="S362" s="298" t="str">
        <f>Input!J363</f>
        <v>130</v>
      </c>
      <c r="T362" s="298" t="str">
        <f>Input!K363</f>
        <v>142</v>
      </c>
      <c r="U362" s="298" t="str">
        <f>Input!L363</f>
        <v>14,7</v>
      </c>
      <c r="V362" s="4" t="str">
        <f>IF(Input!$M363=1,"Spec.","")&amp;IF(Input!$O363=1, "00","")&amp;IF(Input!$P363=1, "/0","")&amp;IF(Input!$Q363=1, "/1","")&amp;IF(Input!$R363=1, "/2","")&amp;IF(Input!$S363=1, "/3","")&amp;IF(Input!$T363=1, "/4","")&amp;IF(Input!$U363=1, "/5","")</f>
        <v>/2/3</v>
      </c>
      <c r="W362" s="4" t="str">
        <f>IF(Input!$V363=1,"Spec.","")&amp;IF(Input!$W363=1, "/21","")&amp;IF(Input!$X363=1, "/18","")&amp;IF(Input!$Y363=1, "/16","")&amp;IF(Input!$Z363=1, "/14","")&amp;IF(Input!$AA363=1, "/11,5","")&amp;IF(Input!$AB363=1, "/10","")&amp;IF(Input!$AB363=1,"/7,5","")</f>
        <v>/11,5/10/7,5</v>
      </c>
      <c r="X362" s="291" t="str">
        <f t="shared" si="87"/>
        <v>2/3</v>
      </c>
      <c r="Y362" s="4" t="str">
        <f t="shared" si="88"/>
        <v>11,5/10/7,5</v>
      </c>
      <c r="Z362" s="4" t="str">
        <f>IF(Input!$M363=1,"Special match","")&amp;IF(Input!$N363=1, "/Without","")&amp;IF(Input!$O363=1, "/SAE-00","")&amp;IF(Input!$P363=1, "/SAE-0","")&amp;IF(Input!$Q363=1, "/SAE-1","")&amp;IF(Input!$R363=1, "/SAE-2","")&amp;IF(Input!$S363=1, "/SAE-3","")&amp;IF(Input!$T363=1, "/SAE-4","")&amp;IF(Input!$U363=1, "/SAE-5","")</f>
        <v>/Without/SAE-2/SAE-3</v>
      </c>
      <c r="AA362" s="4" t="str">
        <f>IF(Input!$V363=1,"Special match","")&amp;IF(Input!$W363=1, "/21 ","")&amp;IF(Input!$X363=1, "/18 ","")&amp;IF(Input!$Y363=1, "/16 ","")&amp;IF(Input!$Z363=1, "/14 ","")&amp;IF(Input!$AA363=1, "/11,5 ","")&amp;IF(Input!$AB363=1, "/10 ","")&amp;IF(Input!$AB363=1, "/7,5","")</f>
        <v>/11,5 /10 /7,5</v>
      </c>
      <c r="AB362" s="4" t="str">
        <f>IF(Input!$AD363=1,"Rubber wheel coupling","")&amp;IF(Input!$AE363=1, "/Rubber block drive, with alu. ring","")&amp;IF(Input!$AF363=1, "/(High) flexible coupling","")</f>
        <v/>
      </c>
      <c r="AC362" s="4" t="str">
        <f>IF(Input!$AG363=1,"Mechanical-joint clutch","")&amp;IF(Input!$AH363=1, "/ Mechanical","")&amp;IF(Input!$AI363=1, "/ Electrical","")&amp;IF(Input!$AJ363=1, "/ Pneumatical","")</f>
        <v>/ Mechanical</v>
      </c>
      <c r="AD362" s="291" t="str">
        <f t="shared" si="89"/>
        <v>Without/SAE-2/SAE-3</v>
      </c>
      <c r="AE362" s="4" t="str">
        <f t="shared" si="90"/>
        <v>11,5 /10 /7,5 inch</v>
      </c>
      <c r="AF362" s="4" t="str">
        <f t="shared" si="91"/>
        <v/>
      </c>
      <c r="AG362" s="4" t="str">
        <f t="shared" si="92"/>
        <v xml:space="preserve"> Mechanical</v>
      </c>
      <c r="AH362" s="4" t="str">
        <f>IF(Input!AK363=1,"Available","Not available")</f>
        <v>Not available</v>
      </c>
      <c r="AI362" s="4" t="str">
        <f>IF(Input!AL363="","",Input!AL363)</f>
        <v/>
      </c>
    </row>
    <row r="363" spans="1:35" x14ac:dyDescent="0.25">
      <c r="A363" s="4" t="str">
        <f>VLOOKUP(Input!A364, Variabelen!$A$2:$B$7,2,FALSE)</f>
        <v>LIGHT DUTY/HIGH SPEED GEARBOX</v>
      </c>
      <c r="B363" s="284" t="str">
        <f>Input!B364</f>
        <v>MV100A</v>
      </c>
      <c r="C363" s="4" t="str">
        <f>IF(Input!C364="","",Input!C364)</f>
        <v>(7° DOWN ANGLE)</v>
      </c>
      <c r="D363" s="297">
        <f>Input!F364</f>
        <v>1.23</v>
      </c>
      <c r="E363" s="298" t="str">
        <f>Input!G364</f>
        <v>0,136</v>
      </c>
      <c r="F363" s="4">
        <f>Input!D364</f>
        <v>1000</v>
      </c>
      <c r="G363" s="298">
        <f>Input!E364</f>
        <v>3000</v>
      </c>
      <c r="H363" s="298" t="str">
        <f t="shared" si="83"/>
        <v>1000-3000</v>
      </c>
      <c r="I363" s="298">
        <f t="shared" si="84"/>
        <v>1800</v>
      </c>
      <c r="J363" s="298">
        <f t="shared" si="85"/>
        <v>244.8</v>
      </c>
      <c r="K363" s="298">
        <f t="shared" si="86"/>
        <v>408.00000000000006</v>
      </c>
      <c r="L363" s="290" t="str">
        <f t="shared" si="96"/>
        <v/>
      </c>
      <c r="M363" s="290">
        <f t="shared" si="96"/>
        <v>163.20000000000002</v>
      </c>
      <c r="N363" s="290">
        <f t="shared" si="96"/>
        <v>204.00000000000003</v>
      </c>
      <c r="O363" s="290">
        <f t="shared" si="96"/>
        <v>244.8</v>
      </c>
      <c r="P363" s="290">
        <f t="shared" si="96"/>
        <v>285.60000000000002</v>
      </c>
      <c r="Q363" s="290">
        <f t="shared" si="96"/>
        <v>340</v>
      </c>
      <c r="R363" s="298" t="str">
        <f>Input!I364</f>
        <v>390x630x580</v>
      </c>
      <c r="S363" s="298" t="str">
        <f>Input!J364</f>
        <v>220</v>
      </c>
      <c r="T363" s="298" t="str">
        <f>Input!K364</f>
        <v>0</v>
      </c>
      <c r="U363" s="298" t="str">
        <f>Input!L364</f>
        <v>20</v>
      </c>
      <c r="V363" s="4" t="str">
        <f>IF(Input!$M364=1,"Spec.","")&amp;IF(Input!$O364=1, "00","")&amp;IF(Input!$P364=1, "/0","")&amp;IF(Input!$Q364=1, "/1","")&amp;IF(Input!$R364=1, "/2","")&amp;IF(Input!$S364=1, "/3","")&amp;IF(Input!$T364=1, "/4","")&amp;IF(Input!$U364=1, "/5","")</f>
        <v>/1/2</v>
      </c>
      <c r="W363" s="4" t="str">
        <f>IF(Input!$V364=1,"Spec.","")&amp;IF(Input!$W364=1, "/21","")&amp;IF(Input!$X364=1, "/18","")&amp;IF(Input!$Y364=1, "/16","")&amp;IF(Input!$Z364=1, "/14","")&amp;IF(Input!$AA364=1, "/11,5","")&amp;IF(Input!$AB364=1, "/10","")&amp;IF(Input!$AB364=1,"/7,5","")</f>
        <v>/14/11,5</v>
      </c>
      <c r="X363" s="291" t="str">
        <f t="shared" si="87"/>
        <v>1/2</v>
      </c>
      <c r="Y363" s="4" t="str">
        <f t="shared" si="88"/>
        <v>14/11,5</v>
      </c>
      <c r="Z363" s="4" t="str">
        <f>IF(Input!$M364=1,"Special match","")&amp;IF(Input!$N364=1, "/Without","")&amp;IF(Input!$O364=1, "/SAE-00","")&amp;IF(Input!$P364=1, "/SAE-0","")&amp;IF(Input!$Q364=1, "/SAE-1","")&amp;IF(Input!$R364=1, "/SAE-2","")&amp;IF(Input!$S364=1, "/SAE-3","")&amp;IF(Input!$T364=1, "/SAE-4","")&amp;IF(Input!$U364=1, "/SAE-5","")</f>
        <v>/Without/SAE-1/SAE-2</v>
      </c>
      <c r="AA363" s="4" t="str">
        <f>IF(Input!$V364=1,"Special match","")&amp;IF(Input!$W364=1, "/21 ","")&amp;IF(Input!$X364=1, "/18 ","")&amp;IF(Input!$Y364=1, "/16 ","")&amp;IF(Input!$Z364=1, "/14 ","")&amp;IF(Input!$AA364=1, "/11,5 ","")&amp;IF(Input!$AB364=1, "/10 ","")&amp;IF(Input!$AB364=1, "/7,5","")</f>
        <v xml:space="preserve">/14 /11,5 </v>
      </c>
      <c r="AB363" s="4" t="str">
        <f>IF(Input!$AD364=1,"Rubber wheel coupling","")&amp;IF(Input!$AE364=1, "/Rubber block drive, with alu. ring","")&amp;IF(Input!$AF364=1, "/(High) flexible coupling","")</f>
        <v/>
      </c>
      <c r="AC363" s="4" t="str">
        <f>IF(Input!$AG364=1,"Mechanical-joint clutch","")&amp;IF(Input!$AH364=1, "/ Mechanical","")&amp;IF(Input!$AI364=1, "/ Electrical","")&amp;IF(Input!$AJ364=1, "/ Pneumatical","")</f>
        <v>/ Mechanical/ Electrical</v>
      </c>
      <c r="AD363" s="291" t="str">
        <f t="shared" si="89"/>
        <v>Without/SAE-1/SAE-2</v>
      </c>
      <c r="AE363" s="4" t="str">
        <f t="shared" si="90"/>
        <v>14 /11,5  inch</v>
      </c>
      <c r="AF363" s="4" t="str">
        <f t="shared" si="91"/>
        <v/>
      </c>
      <c r="AG363" s="4" t="str">
        <f t="shared" si="92"/>
        <v xml:space="preserve"> Mechanical/ Electrical</v>
      </c>
      <c r="AH363" s="4" t="str">
        <f>IF(Input!AK364=1,"Available","Not available")</f>
        <v>Not available</v>
      </c>
      <c r="AI363" s="4" t="str">
        <f>IF(Input!AL364="","",Input!AL364)</f>
        <v>NOTE: 7° DOWN ANGLE</v>
      </c>
    </row>
    <row r="364" spans="1:35" x14ac:dyDescent="0.25">
      <c r="A364" s="4" t="str">
        <f>VLOOKUP(Input!A365, Variabelen!$A$2:$B$7,2,FALSE)</f>
        <v>LIGHT DUTY/HIGH SPEED GEARBOX</v>
      </c>
      <c r="B364" s="284" t="str">
        <f>Input!B365</f>
        <v>MV100A</v>
      </c>
      <c r="C364" s="4" t="str">
        <f>IF(Input!C365="","",Input!C365)</f>
        <v>(7° DOWN ANGLE)</v>
      </c>
      <c r="D364" s="297">
        <f>Input!F365</f>
        <v>1.28</v>
      </c>
      <c r="E364" s="298" t="str">
        <f>Input!G365</f>
        <v>0,136</v>
      </c>
      <c r="F364" s="4">
        <f>Input!D365</f>
        <v>1000</v>
      </c>
      <c r="G364" s="298">
        <f>Input!E365</f>
        <v>3000</v>
      </c>
      <c r="H364" s="298" t="str">
        <f t="shared" si="83"/>
        <v>1000-3000</v>
      </c>
      <c r="I364" s="298">
        <f t="shared" si="84"/>
        <v>1800</v>
      </c>
      <c r="J364" s="298">
        <f t="shared" si="85"/>
        <v>244.8</v>
      </c>
      <c r="K364" s="298">
        <f t="shared" si="86"/>
        <v>408.00000000000006</v>
      </c>
      <c r="L364" s="290" t="str">
        <f t="shared" si="96"/>
        <v/>
      </c>
      <c r="M364" s="290">
        <f t="shared" si="96"/>
        <v>163.20000000000002</v>
      </c>
      <c r="N364" s="290">
        <f t="shared" si="96"/>
        <v>204.00000000000003</v>
      </c>
      <c r="O364" s="290">
        <f t="shared" si="96"/>
        <v>244.8</v>
      </c>
      <c r="P364" s="290">
        <f t="shared" si="96"/>
        <v>285.60000000000002</v>
      </c>
      <c r="Q364" s="290">
        <f t="shared" si="96"/>
        <v>340</v>
      </c>
      <c r="R364" s="298" t="str">
        <f>Input!I365</f>
        <v>390x630x580</v>
      </c>
      <c r="S364" s="298" t="str">
        <f>Input!J365</f>
        <v>220</v>
      </c>
      <c r="T364" s="298" t="str">
        <f>Input!K365</f>
        <v>0</v>
      </c>
      <c r="U364" s="298" t="str">
        <f>Input!L365</f>
        <v>20</v>
      </c>
      <c r="V364" s="4" t="str">
        <f>IF(Input!$M365=1,"Spec.","")&amp;IF(Input!$O365=1, "00","")&amp;IF(Input!$P365=1, "/0","")&amp;IF(Input!$Q365=1, "/1","")&amp;IF(Input!$R365=1, "/2","")&amp;IF(Input!$S365=1, "/3","")&amp;IF(Input!$T365=1, "/4","")&amp;IF(Input!$U365=1, "/5","")</f>
        <v>/1/2</v>
      </c>
      <c r="W364" s="4" t="str">
        <f>IF(Input!$V365=1,"Spec.","")&amp;IF(Input!$W365=1, "/21","")&amp;IF(Input!$X365=1, "/18","")&amp;IF(Input!$Y365=1, "/16","")&amp;IF(Input!$Z365=1, "/14","")&amp;IF(Input!$AA365=1, "/11,5","")&amp;IF(Input!$AB365=1, "/10","")&amp;IF(Input!$AB365=1,"/7,5","")</f>
        <v>/14/11,5</v>
      </c>
      <c r="X364" s="291" t="str">
        <f t="shared" si="87"/>
        <v>1/2</v>
      </c>
      <c r="Y364" s="4" t="str">
        <f t="shared" si="88"/>
        <v>14/11,5</v>
      </c>
      <c r="Z364" s="4" t="str">
        <f>IF(Input!$M365=1,"Special match","")&amp;IF(Input!$N365=1, "/Without","")&amp;IF(Input!$O365=1, "/SAE-00","")&amp;IF(Input!$P365=1, "/SAE-0","")&amp;IF(Input!$Q365=1, "/SAE-1","")&amp;IF(Input!$R365=1, "/SAE-2","")&amp;IF(Input!$S365=1, "/SAE-3","")&amp;IF(Input!$T365=1, "/SAE-4","")&amp;IF(Input!$U365=1, "/SAE-5","")</f>
        <v>/Without/SAE-1/SAE-2</v>
      </c>
      <c r="AA364" s="4" t="str">
        <f>IF(Input!$V365=1,"Special match","")&amp;IF(Input!$W365=1, "/21 ","")&amp;IF(Input!$X365=1, "/18 ","")&amp;IF(Input!$Y365=1, "/16 ","")&amp;IF(Input!$Z365=1, "/14 ","")&amp;IF(Input!$AA365=1, "/11,5 ","")&amp;IF(Input!$AB365=1, "/10 ","")&amp;IF(Input!$AB365=1, "/7,5","")</f>
        <v xml:space="preserve">/14 /11,5 </v>
      </c>
      <c r="AB364" s="4" t="str">
        <f>IF(Input!$AD365=1,"Rubber wheel coupling","")&amp;IF(Input!$AE365=1, "/Rubber block drive, with alu. ring","")&amp;IF(Input!$AF365=1, "/(High) flexible coupling","")</f>
        <v/>
      </c>
      <c r="AC364" s="4" t="str">
        <f>IF(Input!$AG365=1,"Mechanical-joint clutch","")&amp;IF(Input!$AH365=1, "/ Mechanical","")&amp;IF(Input!$AI365=1, "/ Electrical","")&amp;IF(Input!$AJ365=1, "/ Pneumatical","")</f>
        <v>/ Mechanical/ Electrical</v>
      </c>
      <c r="AD364" s="291" t="str">
        <f t="shared" si="89"/>
        <v>Without/SAE-1/SAE-2</v>
      </c>
      <c r="AE364" s="4" t="str">
        <f t="shared" si="90"/>
        <v>14 /11,5  inch</v>
      </c>
      <c r="AF364" s="4" t="str">
        <f t="shared" si="91"/>
        <v/>
      </c>
      <c r="AG364" s="4" t="str">
        <f t="shared" si="92"/>
        <v xml:space="preserve"> Mechanical/ Electrical</v>
      </c>
      <c r="AH364" s="4" t="str">
        <f>IF(Input!AK365=1,"Available","Not available")</f>
        <v>Not available</v>
      </c>
      <c r="AI364" s="4" t="str">
        <f>IF(Input!AL365="","",Input!AL365)</f>
        <v>NOTE: 7° DOWN ANGLE</v>
      </c>
    </row>
    <row r="365" spans="1:35" x14ac:dyDescent="0.25">
      <c r="A365" s="4" t="str">
        <f>VLOOKUP(Input!A366, Variabelen!$A$2:$B$7,2,FALSE)</f>
        <v>LIGHT DUTY/HIGH SPEED GEARBOX</v>
      </c>
      <c r="B365" s="284" t="str">
        <f>Input!B366</f>
        <v>MV100A</v>
      </c>
      <c r="C365" s="4" t="str">
        <f>IF(Input!C366="","",Input!C366)</f>
        <v>(7° DOWN ANGLE)</v>
      </c>
      <c r="D365" s="297">
        <f>Input!F366</f>
        <v>1.62</v>
      </c>
      <c r="E365" s="298" t="str">
        <f>Input!G366</f>
        <v>0,136</v>
      </c>
      <c r="F365" s="4">
        <f>Input!D366</f>
        <v>1000</v>
      </c>
      <c r="G365" s="298">
        <f>Input!E366</f>
        <v>3000</v>
      </c>
      <c r="H365" s="298" t="str">
        <f t="shared" si="83"/>
        <v>1000-3000</v>
      </c>
      <c r="I365" s="298">
        <f t="shared" si="84"/>
        <v>1800</v>
      </c>
      <c r="J365" s="298">
        <f t="shared" si="85"/>
        <v>244.8</v>
      </c>
      <c r="K365" s="298">
        <f t="shared" si="86"/>
        <v>408.00000000000006</v>
      </c>
      <c r="L365" s="290" t="str">
        <f t="shared" si="96"/>
        <v/>
      </c>
      <c r="M365" s="290">
        <f t="shared" si="96"/>
        <v>163.20000000000002</v>
      </c>
      <c r="N365" s="290">
        <f t="shared" si="96"/>
        <v>204.00000000000003</v>
      </c>
      <c r="O365" s="290">
        <f t="shared" si="96"/>
        <v>244.8</v>
      </c>
      <c r="P365" s="290">
        <f t="shared" si="96"/>
        <v>285.60000000000002</v>
      </c>
      <c r="Q365" s="290">
        <f t="shared" si="96"/>
        <v>340</v>
      </c>
      <c r="R365" s="298" t="str">
        <f>Input!I366</f>
        <v>390x630x580</v>
      </c>
      <c r="S365" s="298" t="str">
        <f>Input!J366</f>
        <v>220</v>
      </c>
      <c r="T365" s="298" t="str">
        <f>Input!K366</f>
        <v>0</v>
      </c>
      <c r="U365" s="298" t="str">
        <f>Input!L366</f>
        <v>20</v>
      </c>
      <c r="V365" s="4" t="str">
        <f>IF(Input!$M366=1,"Spec.","")&amp;IF(Input!$O366=1, "00","")&amp;IF(Input!$P366=1, "/0","")&amp;IF(Input!$Q366=1, "/1","")&amp;IF(Input!$R366=1, "/2","")&amp;IF(Input!$S366=1, "/3","")&amp;IF(Input!$T366=1, "/4","")&amp;IF(Input!$U366=1, "/5","")</f>
        <v>/1/2</v>
      </c>
      <c r="W365" s="4" t="str">
        <f>IF(Input!$V366=1,"Spec.","")&amp;IF(Input!$W366=1, "/21","")&amp;IF(Input!$X366=1, "/18","")&amp;IF(Input!$Y366=1, "/16","")&amp;IF(Input!$Z366=1, "/14","")&amp;IF(Input!$AA366=1, "/11,5","")&amp;IF(Input!$AB366=1, "/10","")&amp;IF(Input!$AB366=1,"/7,5","")</f>
        <v>/14/11,5</v>
      </c>
      <c r="X365" s="291" t="str">
        <f t="shared" si="87"/>
        <v>1/2</v>
      </c>
      <c r="Y365" s="4" t="str">
        <f t="shared" si="88"/>
        <v>14/11,5</v>
      </c>
      <c r="Z365" s="4" t="str">
        <f>IF(Input!$M366=1,"Special match","")&amp;IF(Input!$N366=1, "/Without","")&amp;IF(Input!$O366=1, "/SAE-00","")&amp;IF(Input!$P366=1, "/SAE-0","")&amp;IF(Input!$Q366=1, "/SAE-1","")&amp;IF(Input!$R366=1, "/SAE-2","")&amp;IF(Input!$S366=1, "/SAE-3","")&amp;IF(Input!$T366=1, "/SAE-4","")&amp;IF(Input!$U366=1, "/SAE-5","")</f>
        <v>/Without/SAE-1/SAE-2</v>
      </c>
      <c r="AA365" s="4" t="str">
        <f>IF(Input!$V366=1,"Special match","")&amp;IF(Input!$W366=1, "/21 ","")&amp;IF(Input!$X366=1, "/18 ","")&amp;IF(Input!$Y366=1, "/16 ","")&amp;IF(Input!$Z366=1, "/14 ","")&amp;IF(Input!$AA366=1, "/11,5 ","")&amp;IF(Input!$AB366=1, "/10 ","")&amp;IF(Input!$AB366=1, "/7,5","")</f>
        <v xml:space="preserve">/14 /11,5 </v>
      </c>
      <c r="AB365" s="4" t="str">
        <f>IF(Input!$AD366=1,"Rubber wheel coupling","")&amp;IF(Input!$AE366=1, "/Rubber block drive, with alu. ring","")&amp;IF(Input!$AF366=1, "/(High) flexible coupling","")</f>
        <v/>
      </c>
      <c r="AC365" s="4" t="str">
        <f>IF(Input!$AG366=1,"Mechanical-joint clutch","")&amp;IF(Input!$AH366=1, "/ Mechanical","")&amp;IF(Input!$AI366=1, "/ Electrical","")&amp;IF(Input!$AJ366=1, "/ Pneumatical","")</f>
        <v>/ Mechanical/ Electrical</v>
      </c>
      <c r="AD365" s="291" t="str">
        <f t="shared" si="89"/>
        <v>Without/SAE-1/SAE-2</v>
      </c>
      <c r="AE365" s="4" t="str">
        <f t="shared" si="90"/>
        <v>14 /11,5  inch</v>
      </c>
      <c r="AF365" s="4" t="str">
        <f t="shared" si="91"/>
        <v/>
      </c>
      <c r="AG365" s="4" t="str">
        <f t="shared" si="92"/>
        <v xml:space="preserve"> Mechanical/ Electrical</v>
      </c>
      <c r="AH365" s="4" t="str">
        <f>IF(Input!AK366=1,"Available","Not available")</f>
        <v>Not available</v>
      </c>
      <c r="AI365" s="4" t="str">
        <f>IF(Input!AL366="","",Input!AL366)</f>
        <v>NOTE: 7° DOWN ANGLE</v>
      </c>
    </row>
    <row r="366" spans="1:35" x14ac:dyDescent="0.25">
      <c r="A366" s="4" t="str">
        <f>VLOOKUP(Input!A367, Variabelen!$A$2:$B$7,2,FALSE)</f>
        <v>LIGHT DUTY/HIGH SPEED GEARBOX</v>
      </c>
      <c r="B366" s="284" t="str">
        <f>Input!B367</f>
        <v>MV100A</v>
      </c>
      <c r="C366" s="4" t="str">
        <f>IF(Input!C367="","",Input!C367)</f>
        <v>(7° DOWN ANGLE)</v>
      </c>
      <c r="D366" s="297">
        <f>Input!F367</f>
        <v>2.0699999999999998</v>
      </c>
      <c r="E366" s="298" t="str">
        <f>Input!G367</f>
        <v>0,136</v>
      </c>
      <c r="F366" s="4">
        <f>Input!D367</f>
        <v>1000</v>
      </c>
      <c r="G366" s="298">
        <f>Input!E367</f>
        <v>3000</v>
      </c>
      <c r="H366" s="298" t="str">
        <f t="shared" si="83"/>
        <v>1000-3000</v>
      </c>
      <c r="I366" s="298">
        <f t="shared" si="84"/>
        <v>1800</v>
      </c>
      <c r="J366" s="298">
        <f t="shared" si="85"/>
        <v>244.8</v>
      </c>
      <c r="K366" s="298">
        <f t="shared" si="86"/>
        <v>408.00000000000006</v>
      </c>
      <c r="L366" s="290" t="str">
        <f t="shared" si="96"/>
        <v/>
      </c>
      <c r="M366" s="290">
        <f t="shared" si="96"/>
        <v>163.20000000000002</v>
      </c>
      <c r="N366" s="290">
        <f t="shared" si="96"/>
        <v>204.00000000000003</v>
      </c>
      <c r="O366" s="290">
        <f t="shared" si="96"/>
        <v>244.8</v>
      </c>
      <c r="P366" s="290">
        <f t="shared" si="96"/>
        <v>285.60000000000002</v>
      </c>
      <c r="Q366" s="290">
        <f t="shared" si="96"/>
        <v>340</v>
      </c>
      <c r="R366" s="298" t="str">
        <f>Input!I367</f>
        <v>390x630x580</v>
      </c>
      <c r="S366" s="298" t="str">
        <f>Input!J367</f>
        <v>220</v>
      </c>
      <c r="T366" s="298" t="str">
        <f>Input!K367</f>
        <v>0</v>
      </c>
      <c r="U366" s="298" t="str">
        <f>Input!L367</f>
        <v>20</v>
      </c>
      <c r="V366" s="4" t="str">
        <f>IF(Input!$M367=1,"Spec.","")&amp;IF(Input!$O367=1, "00","")&amp;IF(Input!$P367=1, "/0","")&amp;IF(Input!$Q367=1, "/1","")&amp;IF(Input!$R367=1, "/2","")&amp;IF(Input!$S367=1, "/3","")&amp;IF(Input!$T367=1, "/4","")&amp;IF(Input!$U367=1, "/5","")</f>
        <v>/1/2</v>
      </c>
      <c r="W366" s="4" t="str">
        <f>IF(Input!$V367=1,"Spec.","")&amp;IF(Input!$W367=1, "/21","")&amp;IF(Input!$X367=1, "/18","")&amp;IF(Input!$Y367=1, "/16","")&amp;IF(Input!$Z367=1, "/14","")&amp;IF(Input!$AA367=1, "/11,5","")&amp;IF(Input!$AB367=1, "/10","")&amp;IF(Input!$AB367=1,"/7,5","")</f>
        <v>/14/11,5</v>
      </c>
      <c r="X366" s="291" t="str">
        <f t="shared" si="87"/>
        <v>1/2</v>
      </c>
      <c r="Y366" s="4" t="str">
        <f t="shared" si="88"/>
        <v>14/11,5</v>
      </c>
      <c r="Z366" s="4" t="str">
        <f>IF(Input!$M367=1,"Special match","")&amp;IF(Input!$N367=1, "/Without","")&amp;IF(Input!$O367=1, "/SAE-00","")&amp;IF(Input!$P367=1, "/SAE-0","")&amp;IF(Input!$Q367=1, "/SAE-1","")&amp;IF(Input!$R367=1, "/SAE-2","")&amp;IF(Input!$S367=1, "/SAE-3","")&amp;IF(Input!$T367=1, "/SAE-4","")&amp;IF(Input!$U367=1, "/SAE-5","")</f>
        <v>/Without/SAE-1/SAE-2</v>
      </c>
      <c r="AA366" s="4" t="str">
        <f>IF(Input!$V367=1,"Special match","")&amp;IF(Input!$W367=1, "/21 ","")&amp;IF(Input!$X367=1, "/18 ","")&amp;IF(Input!$Y367=1, "/16 ","")&amp;IF(Input!$Z367=1, "/14 ","")&amp;IF(Input!$AA367=1, "/11,5 ","")&amp;IF(Input!$AB367=1, "/10 ","")&amp;IF(Input!$AB367=1, "/7,5","")</f>
        <v xml:space="preserve">/14 /11,5 </v>
      </c>
      <c r="AB366" s="4" t="str">
        <f>IF(Input!$AD367=1,"Rubber wheel coupling","")&amp;IF(Input!$AE367=1, "/Rubber block drive, with alu. ring","")&amp;IF(Input!$AF367=1, "/(High) flexible coupling","")</f>
        <v/>
      </c>
      <c r="AC366" s="4" t="str">
        <f>IF(Input!$AG367=1,"Mechanical-joint clutch","")&amp;IF(Input!$AH367=1, "/ Mechanical","")&amp;IF(Input!$AI367=1, "/ Electrical","")&amp;IF(Input!$AJ367=1, "/ Pneumatical","")</f>
        <v>/ Mechanical/ Electrical</v>
      </c>
      <c r="AD366" s="291" t="str">
        <f t="shared" si="89"/>
        <v>Without/SAE-1/SAE-2</v>
      </c>
      <c r="AE366" s="4" t="str">
        <f t="shared" si="90"/>
        <v>14 /11,5  inch</v>
      </c>
      <c r="AF366" s="4" t="str">
        <f t="shared" si="91"/>
        <v/>
      </c>
      <c r="AG366" s="4" t="str">
        <f t="shared" si="92"/>
        <v xml:space="preserve"> Mechanical/ Electrical</v>
      </c>
      <c r="AH366" s="4" t="str">
        <f>IF(Input!AK367=1,"Available","Not available")</f>
        <v>Not available</v>
      </c>
      <c r="AI366" s="4" t="str">
        <f>IF(Input!AL367="","",Input!AL367)</f>
        <v>NOTE: 7° DOWN ANGLE</v>
      </c>
    </row>
    <row r="367" spans="1:35" x14ac:dyDescent="0.25">
      <c r="A367" s="4" t="str">
        <f>VLOOKUP(Input!A368, Variabelen!$A$2:$B$7,2,FALSE)</f>
        <v>LIGHT DUTY/HIGH SPEED GEARBOX</v>
      </c>
      <c r="B367" s="284" t="str">
        <f>Input!B368</f>
        <v>MV100A</v>
      </c>
      <c r="C367" s="4" t="str">
        <f>IF(Input!C368="","",Input!C368)</f>
        <v>(7° DOWN ANGLE)</v>
      </c>
      <c r="D367" s="297">
        <f>Input!F368</f>
        <v>2.52</v>
      </c>
      <c r="E367" s="298" t="str">
        <f>Input!G368</f>
        <v>0,1224</v>
      </c>
      <c r="F367" s="4">
        <f>Input!D368</f>
        <v>1000</v>
      </c>
      <c r="G367" s="298">
        <f>Input!E368</f>
        <v>3000</v>
      </c>
      <c r="H367" s="298" t="str">
        <f t="shared" si="83"/>
        <v>1000-3000</v>
      </c>
      <c r="I367" s="298">
        <f t="shared" si="84"/>
        <v>1800</v>
      </c>
      <c r="J367" s="298">
        <f t="shared" si="85"/>
        <v>220.32</v>
      </c>
      <c r="K367" s="298">
        <f t="shared" si="86"/>
        <v>367.2</v>
      </c>
      <c r="L367" s="290" t="str">
        <f t="shared" si="96"/>
        <v/>
      </c>
      <c r="M367" s="290">
        <f t="shared" si="96"/>
        <v>146.88</v>
      </c>
      <c r="N367" s="290">
        <f t="shared" si="96"/>
        <v>183.6</v>
      </c>
      <c r="O367" s="290">
        <f t="shared" si="96"/>
        <v>220.32</v>
      </c>
      <c r="P367" s="290">
        <f t="shared" si="96"/>
        <v>257.03999999999996</v>
      </c>
      <c r="Q367" s="290">
        <f t="shared" si="96"/>
        <v>306</v>
      </c>
      <c r="R367" s="298" t="str">
        <f>Input!I368</f>
        <v>390x630x580</v>
      </c>
      <c r="S367" s="298" t="str">
        <f>Input!J368</f>
        <v>220</v>
      </c>
      <c r="T367" s="298" t="str">
        <f>Input!K368</f>
        <v>0</v>
      </c>
      <c r="U367" s="298" t="str">
        <f>Input!L368</f>
        <v>20</v>
      </c>
      <c r="V367" s="4" t="str">
        <f>IF(Input!$M368=1,"Spec.","")&amp;IF(Input!$O368=1, "00","")&amp;IF(Input!$P368=1, "/0","")&amp;IF(Input!$Q368=1, "/1","")&amp;IF(Input!$R368=1, "/2","")&amp;IF(Input!$S368=1, "/3","")&amp;IF(Input!$T368=1, "/4","")&amp;IF(Input!$U368=1, "/5","")</f>
        <v>/1/2</v>
      </c>
      <c r="W367" s="4" t="str">
        <f>IF(Input!$V368=1,"Spec.","")&amp;IF(Input!$W368=1, "/21","")&amp;IF(Input!$X368=1, "/18","")&amp;IF(Input!$Y368=1, "/16","")&amp;IF(Input!$Z368=1, "/14","")&amp;IF(Input!$AA368=1, "/11,5","")&amp;IF(Input!$AB368=1, "/10","")&amp;IF(Input!$AB368=1,"/7,5","")</f>
        <v>/14/11,5</v>
      </c>
      <c r="X367" s="291" t="str">
        <f t="shared" si="87"/>
        <v>1/2</v>
      </c>
      <c r="Y367" s="4" t="str">
        <f t="shared" si="88"/>
        <v>14/11,5</v>
      </c>
      <c r="Z367" s="4" t="str">
        <f>IF(Input!$M368=1,"Special match","")&amp;IF(Input!$N368=1, "/Without","")&amp;IF(Input!$O368=1, "/SAE-00","")&amp;IF(Input!$P368=1, "/SAE-0","")&amp;IF(Input!$Q368=1, "/SAE-1","")&amp;IF(Input!$R368=1, "/SAE-2","")&amp;IF(Input!$S368=1, "/SAE-3","")&amp;IF(Input!$T368=1, "/SAE-4","")&amp;IF(Input!$U368=1, "/SAE-5","")</f>
        <v>/Without/SAE-1/SAE-2</v>
      </c>
      <c r="AA367" s="4" t="str">
        <f>IF(Input!$V368=1,"Special match","")&amp;IF(Input!$W368=1, "/21 ","")&amp;IF(Input!$X368=1, "/18 ","")&amp;IF(Input!$Y368=1, "/16 ","")&amp;IF(Input!$Z368=1, "/14 ","")&amp;IF(Input!$AA368=1, "/11,5 ","")&amp;IF(Input!$AB368=1, "/10 ","")&amp;IF(Input!$AB368=1, "/7,5","")</f>
        <v xml:space="preserve">/14 /11,5 </v>
      </c>
      <c r="AB367" s="4" t="str">
        <f>IF(Input!$AD368=1,"Rubber wheel coupling","")&amp;IF(Input!$AE368=1, "/Rubber block drive, with alu. ring","")&amp;IF(Input!$AF368=1, "/(High) flexible coupling","")</f>
        <v/>
      </c>
      <c r="AC367" s="4" t="str">
        <f>IF(Input!$AG368=1,"Mechanical-joint clutch","")&amp;IF(Input!$AH368=1, "/ Mechanical","")&amp;IF(Input!$AI368=1, "/ Electrical","")&amp;IF(Input!$AJ368=1, "/ Pneumatical","")</f>
        <v>/ Mechanical/ Electrical</v>
      </c>
      <c r="AD367" s="291" t="str">
        <f t="shared" si="89"/>
        <v>Without/SAE-1/SAE-2</v>
      </c>
      <c r="AE367" s="4" t="str">
        <f t="shared" si="90"/>
        <v>14 /11,5  inch</v>
      </c>
      <c r="AF367" s="4" t="str">
        <f t="shared" si="91"/>
        <v/>
      </c>
      <c r="AG367" s="4" t="str">
        <f t="shared" si="92"/>
        <v xml:space="preserve"> Mechanical/ Electrical</v>
      </c>
      <c r="AH367" s="4" t="str">
        <f>IF(Input!AK368=1,"Available","Not available")</f>
        <v>Not available</v>
      </c>
      <c r="AI367" s="4" t="str">
        <f>IF(Input!AL368="","",Input!AL368)</f>
        <v>NOTE: 7° DOWN ANGLE</v>
      </c>
    </row>
    <row r="368" spans="1:35" x14ac:dyDescent="0.25">
      <c r="A368" s="4" t="str">
        <f>VLOOKUP(Input!A369, Variabelen!$A$2:$B$7,2,FALSE)</f>
        <v>LIGHT DUTY/HIGH SPEED GEARBOX</v>
      </c>
      <c r="B368" s="284" t="str">
        <f>Input!B369</f>
        <v>MV100A</v>
      </c>
      <c r="C368" s="4" t="str">
        <f>IF(Input!C369="","",Input!C369)</f>
        <v>(7° DOWN ANGLE)</v>
      </c>
      <c r="D368" s="297">
        <f>Input!F369</f>
        <v>2.87</v>
      </c>
      <c r="E368" s="298" t="str">
        <f>Input!G369</f>
        <v>0,1088</v>
      </c>
      <c r="F368" s="4">
        <f>Input!D369</f>
        <v>1000</v>
      </c>
      <c r="G368" s="298">
        <f>Input!E369</f>
        <v>3000</v>
      </c>
      <c r="H368" s="298" t="str">
        <f t="shared" si="83"/>
        <v>1000-3000</v>
      </c>
      <c r="I368" s="298">
        <f t="shared" si="84"/>
        <v>1800</v>
      </c>
      <c r="J368" s="298">
        <f t="shared" si="85"/>
        <v>195.83999999999997</v>
      </c>
      <c r="K368" s="298">
        <f t="shared" si="86"/>
        <v>326.39999999999998</v>
      </c>
      <c r="L368" s="290" t="str">
        <f t="shared" si="96"/>
        <v/>
      </c>
      <c r="M368" s="290">
        <f t="shared" si="96"/>
        <v>130.56</v>
      </c>
      <c r="N368" s="290">
        <f t="shared" si="96"/>
        <v>163.19999999999999</v>
      </c>
      <c r="O368" s="290">
        <f t="shared" si="96"/>
        <v>195.83999999999997</v>
      </c>
      <c r="P368" s="290">
        <f t="shared" si="96"/>
        <v>228.48</v>
      </c>
      <c r="Q368" s="290">
        <f t="shared" si="96"/>
        <v>272</v>
      </c>
      <c r="R368" s="298" t="str">
        <f>Input!I369</f>
        <v>390x630x580</v>
      </c>
      <c r="S368" s="298" t="str">
        <f>Input!J369</f>
        <v>220</v>
      </c>
      <c r="T368" s="298" t="str">
        <f>Input!K369</f>
        <v>0</v>
      </c>
      <c r="U368" s="298" t="str">
        <f>Input!L369</f>
        <v>20</v>
      </c>
      <c r="V368" s="4" t="str">
        <f>IF(Input!$M369=1,"Spec.","")&amp;IF(Input!$O369=1, "00","")&amp;IF(Input!$P369=1, "/0","")&amp;IF(Input!$Q369=1, "/1","")&amp;IF(Input!$R369=1, "/2","")&amp;IF(Input!$S369=1, "/3","")&amp;IF(Input!$T369=1, "/4","")&amp;IF(Input!$U369=1, "/5","")</f>
        <v>/1/2</v>
      </c>
      <c r="W368" s="4" t="str">
        <f>IF(Input!$V369=1,"Spec.","")&amp;IF(Input!$W369=1, "/21","")&amp;IF(Input!$X369=1, "/18","")&amp;IF(Input!$Y369=1, "/16","")&amp;IF(Input!$Z369=1, "/14","")&amp;IF(Input!$AA369=1, "/11,5","")&amp;IF(Input!$AB369=1, "/10","")&amp;IF(Input!$AB369=1,"/7,5","")</f>
        <v>/14/11,5</v>
      </c>
      <c r="X368" s="291" t="str">
        <f t="shared" si="87"/>
        <v>1/2</v>
      </c>
      <c r="Y368" s="4" t="str">
        <f t="shared" si="88"/>
        <v>14/11,5</v>
      </c>
      <c r="Z368" s="4" t="str">
        <f>IF(Input!$M369=1,"Special match","")&amp;IF(Input!$N369=1, "/Without","")&amp;IF(Input!$O369=1, "/SAE-00","")&amp;IF(Input!$P369=1, "/SAE-0","")&amp;IF(Input!$Q369=1, "/SAE-1","")&amp;IF(Input!$R369=1, "/SAE-2","")&amp;IF(Input!$S369=1, "/SAE-3","")&amp;IF(Input!$T369=1, "/SAE-4","")&amp;IF(Input!$U369=1, "/SAE-5","")</f>
        <v>/Without/SAE-1/SAE-2</v>
      </c>
      <c r="AA368" s="4" t="str">
        <f>IF(Input!$V369=1,"Special match","")&amp;IF(Input!$W369=1, "/21 ","")&amp;IF(Input!$X369=1, "/18 ","")&amp;IF(Input!$Y369=1, "/16 ","")&amp;IF(Input!$Z369=1, "/14 ","")&amp;IF(Input!$AA369=1, "/11,5 ","")&amp;IF(Input!$AB369=1, "/10 ","")&amp;IF(Input!$AB369=1, "/7,5","")</f>
        <v xml:space="preserve">/14 /11,5 </v>
      </c>
      <c r="AB368" s="4" t="str">
        <f>IF(Input!$AD369=1,"Rubber wheel coupling","")&amp;IF(Input!$AE369=1, "/Rubber block drive, with alu. ring","")&amp;IF(Input!$AF369=1, "/(High) flexible coupling","")</f>
        <v/>
      </c>
      <c r="AC368" s="4" t="str">
        <f>IF(Input!$AG369=1,"Mechanical-joint clutch","")&amp;IF(Input!$AH369=1, "/ Mechanical","")&amp;IF(Input!$AI369=1, "/ Electrical","")&amp;IF(Input!$AJ369=1, "/ Pneumatical","")</f>
        <v>/ Mechanical/ Electrical</v>
      </c>
      <c r="AD368" s="291" t="str">
        <f t="shared" si="89"/>
        <v>Without/SAE-1/SAE-2</v>
      </c>
      <c r="AE368" s="4" t="str">
        <f t="shared" si="90"/>
        <v>14 /11,5  inch</v>
      </c>
      <c r="AF368" s="4" t="str">
        <f t="shared" si="91"/>
        <v/>
      </c>
      <c r="AG368" s="4" t="str">
        <f t="shared" si="92"/>
        <v xml:space="preserve"> Mechanical/ Electrical</v>
      </c>
      <c r="AH368" s="4" t="str">
        <f>IF(Input!AK369=1,"Available","Not available")</f>
        <v>Not available</v>
      </c>
      <c r="AI368" s="4" t="str">
        <f>IF(Input!AL369="","",Input!AL369)</f>
        <v>NOTE: 7° DOWN ANGLE</v>
      </c>
    </row>
    <row r="369" spans="1:35" x14ac:dyDescent="0.25">
      <c r="A369" s="4" t="str">
        <f>VLOOKUP(Input!A370, Variabelen!$A$2:$B$7,2,FALSE)</f>
        <v>LIGHT DUTY/HIGH SPEED GEARBOX</v>
      </c>
      <c r="B369" s="284" t="str">
        <f>Input!B370</f>
        <v>HCQ138</v>
      </c>
      <c r="C369" s="4" t="str">
        <f>IF(Input!C370="","",Input!C370)</f>
        <v/>
      </c>
      <c r="D369" s="297">
        <f>Input!F370</f>
        <v>1.03</v>
      </c>
      <c r="E369" s="298" t="str">
        <f>Input!G370</f>
        <v>0,15</v>
      </c>
      <c r="F369" s="4">
        <f>Input!D370</f>
        <v>1000</v>
      </c>
      <c r="G369" s="298">
        <f>Input!E370</f>
        <v>2600</v>
      </c>
      <c r="H369" s="298" t="str">
        <f t="shared" si="83"/>
        <v>1000-2600</v>
      </c>
      <c r="I369" s="298">
        <f t="shared" si="84"/>
        <v>1800</v>
      </c>
      <c r="J369" s="298">
        <f t="shared" si="85"/>
        <v>270</v>
      </c>
      <c r="K369" s="298">
        <f t="shared" si="86"/>
        <v>390</v>
      </c>
      <c r="L369" s="290" t="str">
        <f t="shared" si="96"/>
        <v/>
      </c>
      <c r="M369" s="290">
        <f t="shared" si="96"/>
        <v>180</v>
      </c>
      <c r="N369" s="290">
        <f t="shared" si="96"/>
        <v>225</v>
      </c>
      <c r="O369" s="290">
        <f t="shared" si="96"/>
        <v>270</v>
      </c>
      <c r="P369" s="290">
        <f t="shared" si="96"/>
        <v>315</v>
      </c>
      <c r="Q369" s="290">
        <f t="shared" si="96"/>
        <v>375</v>
      </c>
      <c r="R369" s="298" t="str">
        <f>Input!I370</f>
        <v>504x619x616</v>
      </c>
      <c r="S369" s="298" t="str">
        <f>Input!J370</f>
        <v>200</v>
      </c>
      <c r="T369" s="298" t="str">
        <f>Input!K370</f>
        <v>165</v>
      </c>
      <c r="U369" s="298" t="str">
        <f>Input!L370</f>
        <v>25</v>
      </c>
      <c r="V369" s="4" t="str">
        <f>IF(Input!$M370=1,"Spec.","")&amp;IF(Input!$O370=1, "00","")&amp;IF(Input!$P370=1, "/0","")&amp;IF(Input!$Q370=1, "/1","")&amp;IF(Input!$R370=1, "/2","")&amp;IF(Input!$S370=1, "/3","")&amp;IF(Input!$T370=1, "/4","")&amp;IF(Input!$U370=1, "/5","")</f>
        <v>/1/2</v>
      </c>
      <c r="W369" s="4" t="str">
        <f>IF(Input!$V370=1,"Spec.","")&amp;IF(Input!$W370=1, "/21","")&amp;IF(Input!$X370=1, "/18","")&amp;IF(Input!$Y370=1, "/16","")&amp;IF(Input!$Z370=1, "/14","")&amp;IF(Input!$AA370=1, "/11,5","")&amp;IF(Input!$AB370=1, "/10","")&amp;IF(Input!$AB370=1,"/7,5","")</f>
        <v>/14/11,5</v>
      </c>
      <c r="X369" s="291" t="str">
        <f t="shared" si="87"/>
        <v>1/2</v>
      </c>
      <c r="Y369" s="4" t="str">
        <f t="shared" si="88"/>
        <v>14/11,5</v>
      </c>
      <c r="Z369" s="4" t="str">
        <f>IF(Input!$M370=1,"Special match","")&amp;IF(Input!$N370=1, "/Without","")&amp;IF(Input!$O370=1, "/SAE-00","")&amp;IF(Input!$P370=1, "/SAE-0","")&amp;IF(Input!$Q370=1, "/SAE-1","")&amp;IF(Input!$R370=1, "/SAE-2","")&amp;IF(Input!$S370=1, "/SAE-3","")&amp;IF(Input!$T370=1, "/SAE-4","")&amp;IF(Input!$U370=1, "/SAE-5","")</f>
        <v>/Without/SAE-1/SAE-2</v>
      </c>
      <c r="AA369" s="4" t="str">
        <f>IF(Input!$V370=1,"Special match","")&amp;IF(Input!$W370=1, "/21 ","")&amp;IF(Input!$X370=1, "/18 ","")&amp;IF(Input!$Y370=1, "/16 ","")&amp;IF(Input!$Z370=1, "/14 ","")&amp;IF(Input!$AA370=1, "/11,5 ","")&amp;IF(Input!$AB370=1, "/10 ","")&amp;IF(Input!$AB370=1, "/7,5","")</f>
        <v xml:space="preserve">/14 /11,5 </v>
      </c>
      <c r="AB369" s="4" t="str">
        <f>IF(Input!$AD370=1,"Rubber wheel coupling","")&amp;IF(Input!$AE370=1, "/Rubber block drive, with alu. ring","")&amp;IF(Input!$AF370=1, "/(High) flexible coupling","")</f>
        <v/>
      </c>
      <c r="AC369" s="4" t="str">
        <f>IF(Input!$AG370=1,"Mechanical-joint clutch","")&amp;IF(Input!$AH370=1, "/ Mechanical","")&amp;IF(Input!$AI370=1, "/ Electrical","")&amp;IF(Input!$AJ370=1, "/ Pneumatical","")</f>
        <v>/ Mechanical/ Electrical</v>
      </c>
      <c r="AD369" s="291" t="str">
        <f t="shared" si="89"/>
        <v>Without/SAE-1/SAE-2</v>
      </c>
      <c r="AE369" s="4" t="str">
        <f t="shared" si="90"/>
        <v>14 /11,5  inch</v>
      </c>
      <c r="AF369" s="4" t="str">
        <f t="shared" si="91"/>
        <v/>
      </c>
      <c r="AG369" s="4" t="str">
        <f t="shared" si="92"/>
        <v xml:space="preserve"> Mechanical/ Electrical</v>
      </c>
      <c r="AH369" s="4" t="str">
        <f>IF(Input!AK370=1,"Available","Not available")</f>
        <v>Not available</v>
      </c>
      <c r="AI369" s="4" t="str">
        <f>IF(Input!AL370="","",Input!AL370)</f>
        <v/>
      </c>
    </row>
    <row r="370" spans="1:35" x14ac:dyDescent="0.25">
      <c r="A370" s="4" t="str">
        <f>VLOOKUP(Input!A371, Variabelen!$A$2:$B$7,2,FALSE)</f>
        <v>LIGHT DUTY/HIGH SPEED GEARBOX</v>
      </c>
      <c r="B370" s="284" t="str">
        <f>Input!B371</f>
        <v>HCQ138</v>
      </c>
      <c r="C370" s="4" t="str">
        <f>IF(Input!C371="","",Input!C371)</f>
        <v/>
      </c>
      <c r="D370" s="297">
        <f>Input!F371</f>
        <v>1.28</v>
      </c>
      <c r="E370" s="298" t="str">
        <f>Input!G371</f>
        <v>0,15</v>
      </c>
      <c r="F370" s="4">
        <f>Input!D371</f>
        <v>1000</v>
      </c>
      <c r="G370" s="298">
        <f>Input!E371</f>
        <v>2600</v>
      </c>
      <c r="H370" s="298" t="str">
        <f t="shared" si="83"/>
        <v>1000-2600</v>
      </c>
      <c r="I370" s="298">
        <f t="shared" si="84"/>
        <v>1800</v>
      </c>
      <c r="J370" s="298">
        <f t="shared" si="85"/>
        <v>270</v>
      </c>
      <c r="K370" s="298">
        <f t="shared" si="86"/>
        <v>390</v>
      </c>
      <c r="L370" s="290" t="str">
        <f t="shared" si="96"/>
        <v/>
      </c>
      <c r="M370" s="290">
        <f t="shared" si="96"/>
        <v>180</v>
      </c>
      <c r="N370" s="290">
        <f t="shared" si="96"/>
        <v>225</v>
      </c>
      <c r="O370" s="290">
        <f t="shared" si="96"/>
        <v>270</v>
      </c>
      <c r="P370" s="290">
        <f t="shared" si="96"/>
        <v>315</v>
      </c>
      <c r="Q370" s="290">
        <f t="shared" si="96"/>
        <v>375</v>
      </c>
      <c r="R370" s="298" t="str">
        <f>Input!I371</f>
        <v>504x619x616</v>
      </c>
      <c r="S370" s="298" t="str">
        <f>Input!J371</f>
        <v>200</v>
      </c>
      <c r="T370" s="298" t="str">
        <f>Input!K371</f>
        <v>165</v>
      </c>
      <c r="U370" s="298" t="str">
        <f>Input!L371</f>
        <v>25</v>
      </c>
      <c r="V370" s="4" t="str">
        <f>IF(Input!$M371=1,"Spec.","")&amp;IF(Input!$O371=1, "00","")&amp;IF(Input!$P371=1, "/0","")&amp;IF(Input!$Q371=1, "/1","")&amp;IF(Input!$R371=1, "/2","")&amp;IF(Input!$S371=1, "/3","")&amp;IF(Input!$T371=1, "/4","")&amp;IF(Input!$U371=1, "/5","")</f>
        <v>/1/2</v>
      </c>
      <c r="W370" s="4" t="str">
        <f>IF(Input!$V371=1,"Spec.","")&amp;IF(Input!$W371=1, "/21","")&amp;IF(Input!$X371=1, "/18","")&amp;IF(Input!$Y371=1, "/16","")&amp;IF(Input!$Z371=1, "/14","")&amp;IF(Input!$AA371=1, "/11,5","")&amp;IF(Input!$AB371=1, "/10","")&amp;IF(Input!$AB371=1,"/7,5","")</f>
        <v>/14/11,5</v>
      </c>
      <c r="X370" s="291" t="str">
        <f t="shared" si="87"/>
        <v>1/2</v>
      </c>
      <c r="Y370" s="4" t="str">
        <f t="shared" si="88"/>
        <v>14/11,5</v>
      </c>
      <c r="Z370" s="4" t="str">
        <f>IF(Input!$M371=1,"Special match","")&amp;IF(Input!$N371=1, "/Without","")&amp;IF(Input!$O371=1, "/SAE-00","")&amp;IF(Input!$P371=1, "/SAE-0","")&amp;IF(Input!$Q371=1, "/SAE-1","")&amp;IF(Input!$R371=1, "/SAE-2","")&amp;IF(Input!$S371=1, "/SAE-3","")&amp;IF(Input!$T371=1, "/SAE-4","")&amp;IF(Input!$U371=1, "/SAE-5","")</f>
        <v>/Without/SAE-1/SAE-2</v>
      </c>
      <c r="AA370" s="4" t="str">
        <f>IF(Input!$V371=1,"Special match","")&amp;IF(Input!$W371=1, "/21 ","")&amp;IF(Input!$X371=1, "/18 ","")&amp;IF(Input!$Y371=1, "/16 ","")&amp;IF(Input!$Z371=1, "/14 ","")&amp;IF(Input!$AA371=1, "/11,5 ","")&amp;IF(Input!$AB371=1, "/10 ","")&amp;IF(Input!$AB371=1, "/7,5","")</f>
        <v xml:space="preserve">/14 /11,5 </v>
      </c>
      <c r="AB370" s="4" t="str">
        <f>IF(Input!$AD371=1,"Rubber wheel coupling","")&amp;IF(Input!$AE371=1, "/Rubber block drive, with alu. ring","")&amp;IF(Input!$AF371=1, "/(High) flexible coupling","")</f>
        <v/>
      </c>
      <c r="AC370" s="4" t="str">
        <f>IF(Input!$AG371=1,"Mechanical-joint clutch","")&amp;IF(Input!$AH371=1, "/ Mechanical","")&amp;IF(Input!$AI371=1, "/ Electrical","")&amp;IF(Input!$AJ371=1, "/ Pneumatical","")</f>
        <v>/ Mechanical/ Electrical</v>
      </c>
      <c r="AD370" s="291" t="str">
        <f t="shared" si="89"/>
        <v>Without/SAE-1/SAE-2</v>
      </c>
      <c r="AE370" s="4" t="str">
        <f t="shared" si="90"/>
        <v>14 /11,5  inch</v>
      </c>
      <c r="AF370" s="4" t="str">
        <f t="shared" si="91"/>
        <v/>
      </c>
      <c r="AG370" s="4" t="str">
        <f t="shared" si="92"/>
        <v xml:space="preserve"> Mechanical/ Electrical</v>
      </c>
      <c r="AH370" s="4" t="str">
        <f>IF(Input!AK371=1,"Available","Not available")</f>
        <v>Not available</v>
      </c>
      <c r="AI370" s="4" t="str">
        <f>IF(Input!AL371="","",Input!AL371)</f>
        <v/>
      </c>
    </row>
    <row r="371" spans="1:35" x14ac:dyDescent="0.25">
      <c r="A371" s="4" t="str">
        <f>VLOOKUP(Input!A372, Variabelen!$A$2:$B$7,2,FALSE)</f>
        <v>LIGHT DUTY/HIGH SPEED GEARBOX</v>
      </c>
      <c r="B371" s="284" t="str">
        <f>Input!B372</f>
        <v>HCQ138</v>
      </c>
      <c r="C371" s="4" t="str">
        <f>IF(Input!C372="","",Input!C372)</f>
        <v/>
      </c>
      <c r="D371" s="297">
        <f>Input!F372</f>
        <v>1.5</v>
      </c>
      <c r="E371" s="298" t="str">
        <f>Input!G372</f>
        <v>0,15</v>
      </c>
      <c r="F371" s="4">
        <f>Input!D372</f>
        <v>1000</v>
      </c>
      <c r="G371" s="298">
        <f>Input!E372</f>
        <v>2600</v>
      </c>
      <c r="H371" s="298" t="str">
        <f t="shared" si="83"/>
        <v>1000-2600</v>
      </c>
      <c r="I371" s="298">
        <f t="shared" si="84"/>
        <v>1800</v>
      </c>
      <c r="J371" s="298">
        <f t="shared" si="85"/>
        <v>270</v>
      </c>
      <c r="K371" s="298">
        <f t="shared" si="86"/>
        <v>390</v>
      </c>
      <c r="L371" s="290" t="str">
        <f t="shared" si="96"/>
        <v/>
      </c>
      <c r="M371" s="290">
        <f t="shared" si="96"/>
        <v>180</v>
      </c>
      <c r="N371" s="290">
        <f t="shared" si="96"/>
        <v>225</v>
      </c>
      <c r="O371" s="290">
        <f t="shared" si="96"/>
        <v>270</v>
      </c>
      <c r="P371" s="290">
        <f t="shared" si="96"/>
        <v>315</v>
      </c>
      <c r="Q371" s="290">
        <f t="shared" si="96"/>
        <v>375</v>
      </c>
      <c r="R371" s="298" t="str">
        <f>Input!I372</f>
        <v>504x619x616</v>
      </c>
      <c r="S371" s="298" t="str">
        <f>Input!J372</f>
        <v>200</v>
      </c>
      <c r="T371" s="298" t="str">
        <f>Input!K372</f>
        <v>165</v>
      </c>
      <c r="U371" s="298" t="str">
        <f>Input!L372</f>
        <v>25</v>
      </c>
      <c r="V371" s="4" t="str">
        <f>IF(Input!$M372=1,"Spec.","")&amp;IF(Input!$O372=1, "00","")&amp;IF(Input!$P372=1, "/0","")&amp;IF(Input!$Q372=1, "/1","")&amp;IF(Input!$R372=1, "/2","")&amp;IF(Input!$S372=1, "/3","")&amp;IF(Input!$T372=1, "/4","")&amp;IF(Input!$U372=1, "/5","")</f>
        <v>/1/2</v>
      </c>
      <c r="W371" s="4" t="str">
        <f>IF(Input!$V372=1,"Spec.","")&amp;IF(Input!$W372=1, "/21","")&amp;IF(Input!$X372=1, "/18","")&amp;IF(Input!$Y372=1, "/16","")&amp;IF(Input!$Z372=1, "/14","")&amp;IF(Input!$AA372=1, "/11,5","")&amp;IF(Input!$AB372=1, "/10","")&amp;IF(Input!$AB372=1,"/7,5","")</f>
        <v>/14/11,5</v>
      </c>
      <c r="X371" s="291" t="str">
        <f t="shared" si="87"/>
        <v>1/2</v>
      </c>
      <c r="Y371" s="4" t="str">
        <f t="shared" si="88"/>
        <v>14/11,5</v>
      </c>
      <c r="Z371" s="4" t="str">
        <f>IF(Input!$M372=1,"Special match","")&amp;IF(Input!$N372=1, "/Without","")&amp;IF(Input!$O372=1, "/SAE-00","")&amp;IF(Input!$P372=1, "/SAE-0","")&amp;IF(Input!$Q372=1, "/SAE-1","")&amp;IF(Input!$R372=1, "/SAE-2","")&amp;IF(Input!$S372=1, "/SAE-3","")&amp;IF(Input!$T372=1, "/SAE-4","")&amp;IF(Input!$U372=1, "/SAE-5","")</f>
        <v>/Without/SAE-1/SAE-2</v>
      </c>
      <c r="AA371" s="4" t="str">
        <f>IF(Input!$V372=1,"Special match","")&amp;IF(Input!$W372=1, "/21 ","")&amp;IF(Input!$X372=1, "/18 ","")&amp;IF(Input!$Y372=1, "/16 ","")&amp;IF(Input!$Z372=1, "/14 ","")&amp;IF(Input!$AA372=1, "/11,5 ","")&amp;IF(Input!$AB372=1, "/10 ","")&amp;IF(Input!$AB372=1, "/7,5","")</f>
        <v xml:space="preserve">/14 /11,5 </v>
      </c>
      <c r="AB371" s="4" t="str">
        <f>IF(Input!$AD372=1,"Rubber wheel coupling","")&amp;IF(Input!$AE372=1, "/Rubber block drive, with alu. ring","")&amp;IF(Input!$AF372=1, "/(High) flexible coupling","")</f>
        <v/>
      </c>
      <c r="AC371" s="4" t="str">
        <f>IF(Input!$AG372=1,"Mechanical-joint clutch","")&amp;IF(Input!$AH372=1, "/ Mechanical","")&amp;IF(Input!$AI372=1, "/ Electrical","")&amp;IF(Input!$AJ372=1, "/ Pneumatical","")</f>
        <v>/ Mechanical/ Electrical</v>
      </c>
      <c r="AD371" s="291" t="str">
        <f t="shared" si="89"/>
        <v>Without/SAE-1/SAE-2</v>
      </c>
      <c r="AE371" s="4" t="str">
        <f t="shared" si="90"/>
        <v>14 /11,5  inch</v>
      </c>
      <c r="AF371" s="4" t="str">
        <f t="shared" si="91"/>
        <v/>
      </c>
      <c r="AG371" s="4" t="str">
        <f t="shared" si="92"/>
        <v xml:space="preserve"> Mechanical/ Electrical</v>
      </c>
      <c r="AH371" s="4" t="str">
        <f>IF(Input!AK372=1,"Available","Not available")</f>
        <v>Not available</v>
      </c>
      <c r="AI371" s="4" t="str">
        <f>IF(Input!AL372="","",Input!AL372)</f>
        <v/>
      </c>
    </row>
    <row r="372" spans="1:35" x14ac:dyDescent="0.25">
      <c r="A372" s="4" t="str">
        <f>VLOOKUP(Input!A373, Variabelen!$A$2:$B$7,2,FALSE)</f>
        <v>LIGHT DUTY/HIGH SPEED GEARBOX</v>
      </c>
      <c r="B372" s="284" t="str">
        <f>Input!B373</f>
        <v>HCQ138</v>
      </c>
      <c r="C372" s="4" t="str">
        <f>IF(Input!C373="","",Input!C373)</f>
        <v/>
      </c>
      <c r="D372" s="297">
        <f>Input!F373</f>
        <v>2.0299999999999998</v>
      </c>
      <c r="E372" s="298" t="str">
        <f>Input!G373</f>
        <v>0,15</v>
      </c>
      <c r="F372" s="4">
        <f>Input!D373</f>
        <v>1000</v>
      </c>
      <c r="G372" s="298">
        <f>Input!E373</f>
        <v>2600</v>
      </c>
      <c r="H372" s="298" t="str">
        <f t="shared" si="83"/>
        <v>1000-2600</v>
      </c>
      <c r="I372" s="298">
        <f t="shared" si="84"/>
        <v>1800</v>
      </c>
      <c r="J372" s="298">
        <f t="shared" si="85"/>
        <v>270</v>
      </c>
      <c r="K372" s="298">
        <f t="shared" si="86"/>
        <v>390</v>
      </c>
      <c r="L372" s="290" t="str">
        <f t="shared" ref="L372:Q381" si="97">IF(AND(L$1&gt;=$F372,L$1&lt;=$G372),L$1*$E372,"")</f>
        <v/>
      </c>
      <c r="M372" s="290">
        <f t="shared" si="97"/>
        <v>180</v>
      </c>
      <c r="N372" s="290">
        <f t="shared" si="97"/>
        <v>225</v>
      </c>
      <c r="O372" s="290">
        <f t="shared" si="97"/>
        <v>270</v>
      </c>
      <c r="P372" s="290">
        <f t="shared" si="97"/>
        <v>315</v>
      </c>
      <c r="Q372" s="290">
        <f t="shared" si="97"/>
        <v>375</v>
      </c>
      <c r="R372" s="298" t="str">
        <f>Input!I373</f>
        <v>504x619x616</v>
      </c>
      <c r="S372" s="298" t="str">
        <f>Input!J373</f>
        <v>200</v>
      </c>
      <c r="T372" s="298" t="str">
        <f>Input!K373</f>
        <v>165</v>
      </c>
      <c r="U372" s="298" t="str">
        <f>Input!L373</f>
        <v>25</v>
      </c>
      <c r="V372" s="4" t="str">
        <f>IF(Input!$M373=1,"Spec.","")&amp;IF(Input!$O373=1, "00","")&amp;IF(Input!$P373=1, "/0","")&amp;IF(Input!$Q373=1, "/1","")&amp;IF(Input!$R373=1, "/2","")&amp;IF(Input!$S373=1, "/3","")&amp;IF(Input!$T373=1, "/4","")&amp;IF(Input!$U373=1, "/5","")</f>
        <v>/1/2</v>
      </c>
      <c r="W372" s="4" t="str">
        <f>IF(Input!$V373=1,"Spec.","")&amp;IF(Input!$W373=1, "/21","")&amp;IF(Input!$X373=1, "/18","")&amp;IF(Input!$Y373=1, "/16","")&amp;IF(Input!$Z373=1, "/14","")&amp;IF(Input!$AA373=1, "/11,5","")&amp;IF(Input!$AB373=1, "/10","")&amp;IF(Input!$AB373=1,"/7,5","")</f>
        <v>/14/11,5</v>
      </c>
      <c r="X372" s="291" t="str">
        <f t="shared" si="87"/>
        <v>1/2</v>
      </c>
      <c r="Y372" s="4" t="str">
        <f t="shared" si="88"/>
        <v>14/11,5</v>
      </c>
      <c r="Z372" s="4" t="str">
        <f>IF(Input!$M373=1,"Special match","")&amp;IF(Input!$N373=1, "/Without","")&amp;IF(Input!$O373=1, "/SAE-00","")&amp;IF(Input!$P373=1, "/SAE-0","")&amp;IF(Input!$Q373=1, "/SAE-1","")&amp;IF(Input!$R373=1, "/SAE-2","")&amp;IF(Input!$S373=1, "/SAE-3","")&amp;IF(Input!$T373=1, "/SAE-4","")&amp;IF(Input!$U373=1, "/SAE-5","")</f>
        <v>/Without/SAE-1/SAE-2</v>
      </c>
      <c r="AA372" s="4" t="str">
        <f>IF(Input!$V373=1,"Special match","")&amp;IF(Input!$W373=1, "/21 ","")&amp;IF(Input!$X373=1, "/18 ","")&amp;IF(Input!$Y373=1, "/16 ","")&amp;IF(Input!$Z373=1, "/14 ","")&amp;IF(Input!$AA373=1, "/11,5 ","")&amp;IF(Input!$AB373=1, "/10 ","")&amp;IF(Input!$AB373=1, "/7,5","")</f>
        <v xml:space="preserve">/14 /11,5 </v>
      </c>
      <c r="AB372" s="4" t="str">
        <f>IF(Input!$AD373=1,"Rubber wheel coupling","")&amp;IF(Input!$AE373=1, "/Rubber block drive, with alu. ring","")&amp;IF(Input!$AF373=1, "/(High) flexible coupling","")</f>
        <v/>
      </c>
      <c r="AC372" s="4" t="str">
        <f>IF(Input!$AG373=1,"Mechanical-joint clutch","")&amp;IF(Input!$AH373=1, "/ Mechanical","")&amp;IF(Input!$AI373=1, "/ Electrical","")&amp;IF(Input!$AJ373=1, "/ Pneumatical","")</f>
        <v>/ Mechanical/ Electrical</v>
      </c>
      <c r="AD372" s="291" t="str">
        <f t="shared" si="89"/>
        <v>Without/SAE-1/SAE-2</v>
      </c>
      <c r="AE372" s="4" t="str">
        <f t="shared" si="90"/>
        <v>14 /11,5  inch</v>
      </c>
      <c r="AF372" s="4" t="str">
        <f t="shared" si="91"/>
        <v/>
      </c>
      <c r="AG372" s="4" t="str">
        <f t="shared" si="92"/>
        <v xml:space="preserve"> Mechanical/ Electrical</v>
      </c>
      <c r="AH372" s="4" t="str">
        <f>IF(Input!AK373=1,"Available","Not available")</f>
        <v>Not available</v>
      </c>
      <c r="AI372" s="4" t="str">
        <f>IF(Input!AL373="","",Input!AL373)</f>
        <v/>
      </c>
    </row>
    <row r="373" spans="1:35" x14ac:dyDescent="0.25">
      <c r="A373" s="4" t="str">
        <f>VLOOKUP(Input!A374, Variabelen!$A$2:$B$7,2,FALSE)</f>
        <v>LIGHT DUTY/HIGH SPEED GEARBOX</v>
      </c>
      <c r="B373" s="284" t="str">
        <f>Input!B374</f>
        <v>HCQ138</v>
      </c>
      <c r="C373" s="4" t="str">
        <f>IF(Input!C374="","",Input!C374)</f>
        <v/>
      </c>
      <c r="D373" s="297">
        <f>Input!F374</f>
        <v>2.48</v>
      </c>
      <c r="E373" s="298" t="str">
        <f>Input!G374</f>
        <v>0,15</v>
      </c>
      <c r="F373" s="4">
        <f>Input!D374</f>
        <v>1000</v>
      </c>
      <c r="G373" s="298">
        <f>Input!E374</f>
        <v>2600</v>
      </c>
      <c r="H373" s="298" t="str">
        <f t="shared" si="83"/>
        <v>1000-2600</v>
      </c>
      <c r="I373" s="298">
        <f t="shared" si="84"/>
        <v>1800</v>
      </c>
      <c r="J373" s="298">
        <f t="shared" si="85"/>
        <v>270</v>
      </c>
      <c r="K373" s="298">
        <f t="shared" si="86"/>
        <v>390</v>
      </c>
      <c r="L373" s="290" t="str">
        <f t="shared" si="97"/>
        <v/>
      </c>
      <c r="M373" s="290">
        <f t="shared" si="97"/>
        <v>180</v>
      </c>
      <c r="N373" s="290">
        <f t="shared" si="97"/>
        <v>225</v>
      </c>
      <c r="O373" s="290">
        <f t="shared" si="97"/>
        <v>270</v>
      </c>
      <c r="P373" s="290">
        <f t="shared" si="97"/>
        <v>315</v>
      </c>
      <c r="Q373" s="290">
        <f t="shared" si="97"/>
        <v>375</v>
      </c>
      <c r="R373" s="298" t="str">
        <f>Input!I374</f>
        <v>504x619x616</v>
      </c>
      <c r="S373" s="298" t="str">
        <f>Input!J374</f>
        <v>200</v>
      </c>
      <c r="T373" s="298" t="str">
        <f>Input!K374</f>
        <v>165</v>
      </c>
      <c r="U373" s="298" t="str">
        <f>Input!L374</f>
        <v>25</v>
      </c>
      <c r="V373" s="4" t="str">
        <f>IF(Input!$M374=1,"Spec.","")&amp;IF(Input!$O374=1, "00","")&amp;IF(Input!$P374=1, "/0","")&amp;IF(Input!$Q374=1, "/1","")&amp;IF(Input!$R374=1, "/2","")&amp;IF(Input!$S374=1, "/3","")&amp;IF(Input!$T374=1, "/4","")&amp;IF(Input!$U374=1, "/5","")</f>
        <v>/1/2</v>
      </c>
      <c r="W373" s="4" t="str">
        <f>IF(Input!$V374=1,"Spec.","")&amp;IF(Input!$W374=1, "/21","")&amp;IF(Input!$X374=1, "/18","")&amp;IF(Input!$Y374=1, "/16","")&amp;IF(Input!$Z374=1, "/14","")&amp;IF(Input!$AA374=1, "/11,5","")&amp;IF(Input!$AB374=1, "/10","")&amp;IF(Input!$AB374=1,"/7,5","")</f>
        <v>/14/11,5</v>
      </c>
      <c r="X373" s="291" t="str">
        <f t="shared" si="87"/>
        <v>1/2</v>
      </c>
      <c r="Y373" s="4" t="str">
        <f t="shared" si="88"/>
        <v>14/11,5</v>
      </c>
      <c r="Z373" s="4" t="str">
        <f>IF(Input!$M374=1,"Special match","")&amp;IF(Input!$N374=1, "/Without","")&amp;IF(Input!$O374=1, "/SAE-00","")&amp;IF(Input!$P374=1, "/SAE-0","")&amp;IF(Input!$Q374=1, "/SAE-1","")&amp;IF(Input!$R374=1, "/SAE-2","")&amp;IF(Input!$S374=1, "/SAE-3","")&amp;IF(Input!$T374=1, "/SAE-4","")&amp;IF(Input!$U374=1, "/SAE-5","")</f>
        <v>/Without/SAE-1/SAE-2</v>
      </c>
      <c r="AA373" s="4" t="str">
        <f>IF(Input!$V374=1,"Special match","")&amp;IF(Input!$W374=1, "/21 ","")&amp;IF(Input!$X374=1, "/18 ","")&amp;IF(Input!$Y374=1, "/16 ","")&amp;IF(Input!$Z374=1, "/14 ","")&amp;IF(Input!$AA374=1, "/11,5 ","")&amp;IF(Input!$AB374=1, "/10 ","")&amp;IF(Input!$AB374=1, "/7,5","")</f>
        <v xml:space="preserve">/14 /11,5 </v>
      </c>
      <c r="AB373" s="4" t="str">
        <f>IF(Input!$AD374=1,"Rubber wheel coupling","")&amp;IF(Input!$AE374=1, "/Rubber block drive, with alu. ring","")&amp;IF(Input!$AF374=1, "/(High) flexible coupling","")</f>
        <v/>
      </c>
      <c r="AC373" s="4" t="str">
        <f>IF(Input!$AG374=1,"Mechanical-joint clutch","")&amp;IF(Input!$AH374=1, "/ Mechanical","")&amp;IF(Input!$AI374=1, "/ Electrical","")&amp;IF(Input!$AJ374=1, "/ Pneumatical","")</f>
        <v>/ Mechanical/ Electrical</v>
      </c>
      <c r="AD373" s="291" t="str">
        <f t="shared" si="89"/>
        <v>Without/SAE-1/SAE-2</v>
      </c>
      <c r="AE373" s="4" t="str">
        <f t="shared" si="90"/>
        <v>14 /11,5  inch</v>
      </c>
      <c r="AF373" s="4" t="str">
        <f t="shared" si="91"/>
        <v/>
      </c>
      <c r="AG373" s="4" t="str">
        <f t="shared" si="92"/>
        <v xml:space="preserve"> Mechanical/ Electrical</v>
      </c>
      <c r="AH373" s="4" t="str">
        <f>IF(Input!AK374=1,"Available","Not available")</f>
        <v>Not available</v>
      </c>
      <c r="AI373" s="4" t="str">
        <f>IF(Input!AL374="","",Input!AL374)</f>
        <v/>
      </c>
    </row>
    <row r="374" spans="1:35" x14ac:dyDescent="0.25">
      <c r="A374" s="4" t="str">
        <f>VLOOKUP(Input!A375, Variabelen!$A$2:$B$7,2,FALSE)</f>
        <v>LIGHT DUTY/HIGH SPEED GEARBOX</v>
      </c>
      <c r="B374" s="284" t="str">
        <f>Input!B375</f>
        <v>HCQ138</v>
      </c>
      <c r="C374" s="4" t="str">
        <f>IF(Input!C375="","",Input!C375)</f>
        <v/>
      </c>
      <c r="D374" s="297">
        <f>Input!F375</f>
        <v>2.95</v>
      </c>
      <c r="E374" s="298" t="str">
        <f>Input!G375</f>
        <v>0,133</v>
      </c>
      <c r="F374" s="4">
        <f>Input!D375</f>
        <v>1000</v>
      </c>
      <c r="G374" s="298">
        <f>Input!E375</f>
        <v>2600</v>
      </c>
      <c r="H374" s="298" t="str">
        <f t="shared" si="83"/>
        <v>1000-2600</v>
      </c>
      <c r="I374" s="298">
        <f t="shared" si="84"/>
        <v>1800</v>
      </c>
      <c r="J374" s="298">
        <f t="shared" si="85"/>
        <v>239.4</v>
      </c>
      <c r="K374" s="298">
        <f t="shared" si="86"/>
        <v>345.8</v>
      </c>
      <c r="L374" s="290" t="str">
        <f t="shared" si="97"/>
        <v/>
      </c>
      <c r="M374" s="290">
        <f t="shared" si="97"/>
        <v>159.60000000000002</v>
      </c>
      <c r="N374" s="290">
        <f t="shared" si="97"/>
        <v>199.5</v>
      </c>
      <c r="O374" s="290">
        <f t="shared" si="97"/>
        <v>239.4</v>
      </c>
      <c r="P374" s="290">
        <f t="shared" si="97"/>
        <v>279.3</v>
      </c>
      <c r="Q374" s="290">
        <f t="shared" si="97"/>
        <v>332.5</v>
      </c>
      <c r="R374" s="298" t="str">
        <f>Input!I375</f>
        <v>504x619x616</v>
      </c>
      <c r="S374" s="298" t="str">
        <f>Input!J375</f>
        <v>200</v>
      </c>
      <c r="T374" s="298" t="str">
        <f>Input!K375</f>
        <v>165</v>
      </c>
      <c r="U374" s="298" t="str">
        <f>Input!L375</f>
        <v>25</v>
      </c>
      <c r="V374" s="4" t="str">
        <f>IF(Input!$M375=1,"Spec.","")&amp;IF(Input!$O375=1, "00","")&amp;IF(Input!$P375=1, "/0","")&amp;IF(Input!$Q375=1, "/1","")&amp;IF(Input!$R375=1, "/2","")&amp;IF(Input!$S375=1, "/3","")&amp;IF(Input!$T375=1, "/4","")&amp;IF(Input!$U375=1, "/5","")</f>
        <v>/1/2</v>
      </c>
      <c r="W374" s="4" t="str">
        <f>IF(Input!$V375=1,"Spec.","")&amp;IF(Input!$W375=1, "/21","")&amp;IF(Input!$X375=1, "/18","")&amp;IF(Input!$Y375=1, "/16","")&amp;IF(Input!$Z375=1, "/14","")&amp;IF(Input!$AA375=1, "/11,5","")&amp;IF(Input!$AB375=1, "/10","")&amp;IF(Input!$AB375=1,"/7,5","")</f>
        <v>/14/11,5</v>
      </c>
      <c r="X374" s="291" t="str">
        <f t="shared" si="87"/>
        <v>1/2</v>
      </c>
      <c r="Y374" s="4" t="str">
        <f t="shared" si="88"/>
        <v>14/11,5</v>
      </c>
      <c r="Z374" s="4" t="str">
        <f>IF(Input!$M375=1,"Special match","")&amp;IF(Input!$N375=1, "/Without","")&amp;IF(Input!$O375=1, "/SAE-00","")&amp;IF(Input!$P375=1, "/SAE-0","")&amp;IF(Input!$Q375=1, "/SAE-1","")&amp;IF(Input!$R375=1, "/SAE-2","")&amp;IF(Input!$S375=1, "/SAE-3","")&amp;IF(Input!$T375=1, "/SAE-4","")&amp;IF(Input!$U375=1, "/SAE-5","")</f>
        <v>/Without/SAE-1/SAE-2</v>
      </c>
      <c r="AA374" s="4" t="str">
        <f>IF(Input!$V375=1,"Special match","")&amp;IF(Input!$W375=1, "/21 ","")&amp;IF(Input!$X375=1, "/18 ","")&amp;IF(Input!$Y375=1, "/16 ","")&amp;IF(Input!$Z375=1, "/14 ","")&amp;IF(Input!$AA375=1, "/11,5 ","")&amp;IF(Input!$AB375=1, "/10 ","")&amp;IF(Input!$AB375=1, "/7,5","")</f>
        <v xml:space="preserve">/14 /11,5 </v>
      </c>
      <c r="AB374" s="4" t="str">
        <f>IF(Input!$AD375=1,"Rubber wheel coupling","")&amp;IF(Input!$AE375=1, "/Rubber block drive, with alu. ring","")&amp;IF(Input!$AF375=1, "/(High) flexible coupling","")</f>
        <v/>
      </c>
      <c r="AC374" s="4" t="str">
        <f>IF(Input!$AG375=1,"Mechanical-joint clutch","")&amp;IF(Input!$AH375=1, "/ Mechanical","")&amp;IF(Input!$AI375=1, "/ Electrical","")&amp;IF(Input!$AJ375=1, "/ Pneumatical","")</f>
        <v>/ Mechanical/ Electrical</v>
      </c>
      <c r="AD374" s="291" t="str">
        <f t="shared" si="89"/>
        <v>Without/SAE-1/SAE-2</v>
      </c>
      <c r="AE374" s="4" t="str">
        <f t="shared" si="90"/>
        <v>14 /11,5  inch</v>
      </c>
      <c r="AF374" s="4" t="str">
        <f t="shared" si="91"/>
        <v/>
      </c>
      <c r="AG374" s="4" t="str">
        <f t="shared" si="92"/>
        <v xml:space="preserve"> Mechanical/ Electrical</v>
      </c>
      <c r="AH374" s="4" t="str">
        <f>IF(Input!AK375=1,"Available","Not available")</f>
        <v>Not available</v>
      </c>
      <c r="AI374" s="4" t="str">
        <f>IF(Input!AL375="","",Input!AL375)</f>
        <v/>
      </c>
    </row>
    <row r="375" spans="1:35" x14ac:dyDescent="0.25">
      <c r="A375" s="4" t="str">
        <f>VLOOKUP(Input!A376, Variabelen!$A$2:$B$7,2,FALSE)</f>
        <v>LIGHT DUTY/HIGH SPEED GEARBOX</v>
      </c>
      <c r="B375" s="284" t="str">
        <f>Input!B376</f>
        <v>HCA138</v>
      </c>
      <c r="C375" s="4" t="str">
        <f>IF(Input!C376="","",Input!C376)</f>
        <v>(7° DOWN ANGLE)</v>
      </c>
      <c r="D375" s="297">
        <f>Input!F376</f>
        <v>1.095</v>
      </c>
      <c r="E375" s="298" t="str">
        <f>Input!G376</f>
        <v>0,15</v>
      </c>
      <c r="F375" s="4">
        <f>Input!D376</f>
        <v>1000</v>
      </c>
      <c r="G375" s="298">
        <f>Input!E376</f>
        <v>2600</v>
      </c>
      <c r="H375" s="298" t="str">
        <f t="shared" si="83"/>
        <v>1000-2600</v>
      </c>
      <c r="I375" s="298">
        <f t="shared" si="84"/>
        <v>1800</v>
      </c>
      <c r="J375" s="298">
        <f t="shared" si="85"/>
        <v>270</v>
      </c>
      <c r="K375" s="298">
        <f t="shared" si="86"/>
        <v>390</v>
      </c>
      <c r="L375" s="290" t="str">
        <f t="shared" si="97"/>
        <v/>
      </c>
      <c r="M375" s="290">
        <f t="shared" si="97"/>
        <v>180</v>
      </c>
      <c r="N375" s="290">
        <f t="shared" si="97"/>
        <v>225</v>
      </c>
      <c r="O375" s="290">
        <f t="shared" si="97"/>
        <v>270</v>
      </c>
      <c r="P375" s="290">
        <f t="shared" si="97"/>
        <v>315</v>
      </c>
      <c r="Q375" s="290">
        <f t="shared" si="97"/>
        <v>375</v>
      </c>
      <c r="R375" s="298" t="str">
        <f>Input!I376</f>
        <v>530x660x616</v>
      </c>
      <c r="S375" s="298" t="str">
        <f>Input!J376</f>
        <v>200</v>
      </c>
      <c r="T375" s="298" t="str">
        <f>Input!K376</f>
        <v>185</v>
      </c>
      <c r="U375" s="298" t="str">
        <f>Input!L376</f>
        <v>25</v>
      </c>
      <c r="V375" s="4" t="str">
        <f>IF(Input!$M376=1,"Spec.","")&amp;IF(Input!$O376=1, "00","")&amp;IF(Input!$P376=1, "/0","")&amp;IF(Input!$Q376=1, "/1","")&amp;IF(Input!$R376=1, "/2","")&amp;IF(Input!$S376=1, "/3","")&amp;IF(Input!$T376=1, "/4","")&amp;IF(Input!$U376=1, "/5","")</f>
        <v>/1/2</v>
      </c>
      <c r="W375" s="4" t="str">
        <f>IF(Input!$V376=1,"Spec.","")&amp;IF(Input!$W376=1, "/21","")&amp;IF(Input!$X376=1, "/18","")&amp;IF(Input!$Y376=1, "/16","")&amp;IF(Input!$Z376=1, "/14","")&amp;IF(Input!$AA376=1, "/11,5","")&amp;IF(Input!$AB376=1, "/10","")&amp;IF(Input!$AB376=1,"/7,5","")</f>
        <v>/14/11,5</v>
      </c>
      <c r="X375" s="291" t="str">
        <f t="shared" si="87"/>
        <v>1/2</v>
      </c>
      <c r="Y375" s="4" t="str">
        <f t="shared" si="88"/>
        <v>14/11,5</v>
      </c>
      <c r="Z375" s="4" t="str">
        <f>IF(Input!$M376=1,"Special match","")&amp;IF(Input!$N376=1, "/Without","")&amp;IF(Input!$O376=1, "/SAE-00","")&amp;IF(Input!$P376=1, "/SAE-0","")&amp;IF(Input!$Q376=1, "/SAE-1","")&amp;IF(Input!$R376=1, "/SAE-2","")&amp;IF(Input!$S376=1, "/SAE-3","")&amp;IF(Input!$T376=1, "/SAE-4","")&amp;IF(Input!$U376=1, "/SAE-5","")</f>
        <v>/Without/SAE-1/SAE-2</v>
      </c>
      <c r="AA375" s="4" t="str">
        <f>IF(Input!$V376=1,"Special match","")&amp;IF(Input!$W376=1, "/21 ","")&amp;IF(Input!$X376=1, "/18 ","")&amp;IF(Input!$Y376=1, "/16 ","")&amp;IF(Input!$Z376=1, "/14 ","")&amp;IF(Input!$AA376=1, "/11,5 ","")&amp;IF(Input!$AB376=1, "/10 ","")&amp;IF(Input!$AB376=1, "/7,5","")</f>
        <v xml:space="preserve">/14 /11,5 </v>
      </c>
      <c r="AB375" s="4" t="str">
        <f>IF(Input!$AD376=1,"Rubber wheel coupling","")&amp;IF(Input!$AE376=1, "/Rubber block drive, with alu. ring","")&amp;IF(Input!$AF376=1, "/(High) flexible coupling","")</f>
        <v/>
      </c>
      <c r="AC375" s="4" t="str">
        <f>IF(Input!$AG376=1,"Mechanical-joint clutch","")&amp;IF(Input!$AH376=1, "/ Mechanical","")&amp;IF(Input!$AI376=1, "/ Electrical","")&amp;IF(Input!$AJ376=1, "/ Pneumatical","")</f>
        <v>/ Mechanical/ Electrical</v>
      </c>
      <c r="AD375" s="291" t="str">
        <f t="shared" si="89"/>
        <v>Without/SAE-1/SAE-2</v>
      </c>
      <c r="AE375" s="4" t="str">
        <f t="shared" si="90"/>
        <v>14 /11,5  inch</v>
      </c>
      <c r="AF375" s="4" t="str">
        <f t="shared" si="91"/>
        <v/>
      </c>
      <c r="AG375" s="4" t="str">
        <f t="shared" si="92"/>
        <v xml:space="preserve"> Mechanical/ Electrical</v>
      </c>
      <c r="AH375" s="4" t="str">
        <f>IF(Input!AK376=1,"Available","Not available")</f>
        <v>Not available</v>
      </c>
      <c r="AI375" s="4" t="str">
        <f>IF(Input!AL376="","",Input!AL376)</f>
        <v>NOTE: 7° DOWN ANGLE</v>
      </c>
    </row>
    <row r="376" spans="1:35" x14ac:dyDescent="0.25">
      <c r="A376" s="4" t="str">
        <f>VLOOKUP(Input!A377, Variabelen!$A$2:$B$7,2,FALSE)</f>
        <v>LIGHT DUTY/HIGH SPEED GEARBOX</v>
      </c>
      <c r="B376" s="284" t="str">
        <f>Input!B377</f>
        <v>HCA138</v>
      </c>
      <c r="C376" s="4" t="str">
        <f>IF(Input!C377="","",Input!C377)</f>
        <v>(7° DOWN ANGLE)</v>
      </c>
      <c r="D376" s="297">
        <f>Input!F377</f>
        <v>1.28</v>
      </c>
      <c r="E376" s="298" t="str">
        <f>Input!G377</f>
        <v>0,15</v>
      </c>
      <c r="F376" s="4">
        <f>Input!D377</f>
        <v>1000</v>
      </c>
      <c r="G376" s="298">
        <f>Input!E377</f>
        <v>2600</v>
      </c>
      <c r="H376" s="298" t="str">
        <f t="shared" si="83"/>
        <v>1000-2600</v>
      </c>
      <c r="I376" s="298">
        <f t="shared" si="84"/>
        <v>1800</v>
      </c>
      <c r="J376" s="298">
        <f t="shared" si="85"/>
        <v>270</v>
      </c>
      <c r="K376" s="298">
        <f t="shared" si="86"/>
        <v>390</v>
      </c>
      <c r="L376" s="290" t="str">
        <f t="shared" si="97"/>
        <v/>
      </c>
      <c r="M376" s="290">
        <f t="shared" si="97"/>
        <v>180</v>
      </c>
      <c r="N376" s="290">
        <f t="shared" si="97"/>
        <v>225</v>
      </c>
      <c r="O376" s="290">
        <f t="shared" si="97"/>
        <v>270</v>
      </c>
      <c r="P376" s="290">
        <f t="shared" si="97"/>
        <v>315</v>
      </c>
      <c r="Q376" s="290">
        <f t="shared" si="97"/>
        <v>375</v>
      </c>
      <c r="R376" s="298" t="str">
        <f>Input!I377</f>
        <v>530x660x616</v>
      </c>
      <c r="S376" s="298" t="str">
        <f>Input!J377</f>
        <v>200</v>
      </c>
      <c r="T376" s="298" t="str">
        <f>Input!K377</f>
        <v>185</v>
      </c>
      <c r="U376" s="298" t="str">
        <f>Input!L377</f>
        <v>25</v>
      </c>
      <c r="V376" s="4" t="str">
        <f>IF(Input!$M377=1,"Spec.","")&amp;IF(Input!$O377=1, "00","")&amp;IF(Input!$P377=1, "/0","")&amp;IF(Input!$Q377=1, "/1","")&amp;IF(Input!$R377=1, "/2","")&amp;IF(Input!$S377=1, "/3","")&amp;IF(Input!$T377=1, "/4","")&amp;IF(Input!$U377=1, "/5","")</f>
        <v>/1/2</v>
      </c>
      <c r="W376" s="4" t="str">
        <f>IF(Input!$V377=1,"Spec.","")&amp;IF(Input!$W377=1, "/21","")&amp;IF(Input!$X377=1, "/18","")&amp;IF(Input!$Y377=1, "/16","")&amp;IF(Input!$Z377=1, "/14","")&amp;IF(Input!$AA377=1, "/11,5","")&amp;IF(Input!$AB377=1, "/10","")&amp;IF(Input!$AB377=1,"/7,5","")</f>
        <v>/14/11,5</v>
      </c>
      <c r="X376" s="291" t="str">
        <f t="shared" si="87"/>
        <v>1/2</v>
      </c>
      <c r="Y376" s="4" t="str">
        <f t="shared" si="88"/>
        <v>14/11,5</v>
      </c>
      <c r="Z376" s="4" t="str">
        <f>IF(Input!$M377=1,"Special match","")&amp;IF(Input!$N377=1, "/Without","")&amp;IF(Input!$O377=1, "/SAE-00","")&amp;IF(Input!$P377=1, "/SAE-0","")&amp;IF(Input!$Q377=1, "/SAE-1","")&amp;IF(Input!$R377=1, "/SAE-2","")&amp;IF(Input!$S377=1, "/SAE-3","")&amp;IF(Input!$T377=1, "/SAE-4","")&amp;IF(Input!$U377=1, "/SAE-5","")</f>
        <v>/Without/SAE-1/SAE-2</v>
      </c>
      <c r="AA376" s="4" t="str">
        <f>IF(Input!$V377=1,"Special match","")&amp;IF(Input!$W377=1, "/21 ","")&amp;IF(Input!$X377=1, "/18 ","")&amp;IF(Input!$Y377=1, "/16 ","")&amp;IF(Input!$Z377=1, "/14 ","")&amp;IF(Input!$AA377=1, "/11,5 ","")&amp;IF(Input!$AB377=1, "/10 ","")&amp;IF(Input!$AB377=1, "/7,5","")</f>
        <v xml:space="preserve">/14 /11,5 </v>
      </c>
      <c r="AB376" s="4" t="str">
        <f>IF(Input!$AD377=1,"Rubber wheel coupling","")&amp;IF(Input!$AE377=1, "/Rubber block drive, with alu. ring","")&amp;IF(Input!$AF377=1, "/(High) flexible coupling","")</f>
        <v/>
      </c>
      <c r="AC376" s="4" t="str">
        <f>IF(Input!$AG377=1,"Mechanical-joint clutch","")&amp;IF(Input!$AH377=1, "/ Mechanical","")&amp;IF(Input!$AI377=1, "/ Electrical","")&amp;IF(Input!$AJ377=1, "/ Pneumatical","")</f>
        <v>/ Mechanical/ Electrical</v>
      </c>
      <c r="AD376" s="291" t="str">
        <f t="shared" si="89"/>
        <v>Without/SAE-1/SAE-2</v>
      </c>
      <c r="AE376" s="4" t="str">
        <f t="shared" si="90"/>
        <v>14 /11,5  inch</v>
      </c>
      <c r="AF376" s="4" t="str">
        <f t="shared" si="91"/>
        <v/>
      </c>
      <c r="AG376" s="4" t="str">
        <f t="shared" si="92"/>
        <v xml:space="preserve"> Mechanical/ Electrical</v>
      </c>
      <c r="AH376" s="4" t="str">
        <f>IF(Input!AK377=1,"Available","Not available")</f>
        <v>Not available</v>
      </c>
      <c r="AI376" s="4" t="str">
        <f>IF(Input!AL377="","",Input!AL377)</f>
        <v>NOTE: 7° DOWN ANGLE</v>
      </c>
    </row>
    <row r="377" spans="1:35" x14ac:dyDescent="0.25">
      <c r="A377" s="4" t="str">
        <f>VLOOKUP(Input!A378, Variabelen!$A$2:$B$7,2,FALSE)</f>
        <v>LIGHT DUTY/HIGH SPEED GEARBOX</v>
      </c>
      <c r="B377" s="284" t="str">
        <f>Input!B378</f>
        <v>HCA138</v>
      </c>
      <c r="C377" s="4" t="str">
        <f>IF(Input!C378="","",Input!C378)</f>
        <v>(7° DOWN ANGLE)</v>
      </c>
      <c r="D377" s="297">
        <f>Input!F378</f>
        <v>1.5</v>
      </c>
      <c r="E377" s="298" t="str">
        <f>Input!G378</f>
        <v>0,15</v>
      </c>
      <c r="F377" s="4">
        <f>Input!D378</f>
        <v>1000</v>
      </c>
      <c r="G377" s="298">
        <f>Input!E378</f>
        <v>2600</v>
      </c>
      <c r="H377" s="298" t="str">
        <f t="shared" si="83"/>
        <v>1000-2600</v>
      </c>
      <c r="I377" s="298">
        <f t="shared" si="84"/>
        <v>1800</v>
      </c>
      <c r="J377" s="298">
        <f t="shared" si="85"/>
        <v>270</v>
      </c>
      <c r="K377" s="298">
        <f t="shared" si="86"/>
        <v>390</v>
      </c>
      <c r="L377" s="290" t="str">
        <f t="shared" si="97"/>
        <v/>
      </c>
      <c r="M377" s="290">
        <f t="shared" si="97"/>
        <v>180</v>
      </c>
      <c r="N377" s="290">
        <f t="shared" si="97"/>
        <v>225</v>
      </c>
      <c r="O377" s="290">
        <f t="shared" si="97"/>
        <v>270</v>
      </c>
      <c r="P377" s="290">
        <f t="shared" si="97"/>
        <v>315</v>
      </c>
      <c r="Q377" s="290">
        <f t="shared" si="97"/>
        <v>375</v>
      </c>
      <c r="R377" s="298" t="str">
        <f>Input!I378</f>
        <v>530x660x616</v>
      </c>
      <c r="S377" s="298" t="str">
        <f>Input!J378</f>
        <v>200</v>
      </c>
      <c r="T377" s="298" t="str">
        <f>Input!K378</f>
        <v>185</v>
      </c>
      <c r="U377" s="298" t="str">
        <f>Input!L378</f>
        <v>25</v>
      </c>
      <c r="V377" s="4" t="str">
        <f>IF(Input!$M378=1,"Spec.","")&amp;IF(Input!$O378=1, "00","")&amp;IF(Input!$P378=1, "/0","")&amp;IF(Input!$Q378=1, "/1","")&amp;IF(Input!$R378=1, "/2","")&amp;IF(Input!$S378=1, "/3","")&amp;IF(Input!$T378=1, "/4","")&amp;IF(Input!$U378=1, "/5","")</f>
        <v>/1/2</v>
      </c>
      <c r="W377" s="4" t="str">
        <f>IF(Input!$V378=1,"Spec.","")&amp;IF(Input!$W378=1, "/21","")&amp;IF(Input!$X378=1, "/18","")&amp;IF(Input!$Y378=1, "/16","")&amp;IF(Input!$Z378=1, "/14","")&amp;IF(Input!$AA378=1, "/11,5","")&amp;IF(Input!$AB378=1, "/10","")&amp;IF(Input!$AB378=1,"/7,5","")</f>
        <v>/14/11,5</v>
      </c>
      <c r="X377" s="291" t="str">
        <f t="shared" si="87"/>
        <v>1/2</v>
      </c>
      <c r="Y377" s="4" t="str">
        <f t="shared" si="88"/>
        <v>14/11,5</v>
      </c>
      <c r="Z377" s="4" t="str">
        <f>IF(Input!$M378=1,"Special match","")&amp;IF(Input!$N378=1, "/Without","")&amp;IF(Input!$O378=1, "/SAE-00","")&amp;IF(Input!$P378=1, "/SAE-0","")&amp;IF(Input!$Q378=1, "/SAE-1","")&amp;IF(Input!$R378=1, "/SAE-2","")&amp;IF(Input!$S378=1, "/SAE-3","")&amp;IF(Input!$T378=1, "/SAE-4","")&amp;IF(Input!$U378=1, "/SAE-5","")</f>
        <v>/Without/SAE-1/SAE-2</v>
      </c>
      <c r="AA377" s="4" t="str">
        <f>IF(Input!$V378=1,"Special match","")&amp;IF(Input!$W378=1, "/21 ","")&amp;IF(Input!$X378=1, "/18 ","")&amp;IF(Input!$Y378=1, "/16 ","")&amp;IF(Input!$Z378=1, "/14 ","")&amp;IF(Input!$AA378=1, "/11,5 ","")&amp;IF(Input!$AB378=1, "/10 ","")&amp;IF(Input!$AB378=1, "/7,5","")</f>
        <v xml:space="preserve">/14 /11,5 </v>
      </c>
      <c r="AB377" s="4" t="str">
        <f>IF(Input!$AD378=1,"Rubber wheel coupling","")&amp;IF(Input!$AE378=1, "/Rubber block drive, with alu. ring","")&amp;IF(Input!$AF378=1, "/(High) flexible coupling","")</f>
        <v/>
      </c>
      <c r="AC377" s="4" t="str">
        <f>IF(Input!$AG378=1,"Mechanical-joint clutch","")&amp;IF(Input!$AH378=1, "/ Mechanical","")&amp;IF(Input!$AI378=1, "/ Electrical","")&amp;IF(Input!$AJ378=1, "/ Pneumatical","")</f>
        <v>/ Mechanical/ Electrical</v>
      </c>
      <c r="AD377" s="291" t="str">
        <f t="shared" si="89"/>
        <v>Without/SAE-1/SAE-2</v>
      </c>
      <c r="AE377" s="4" t="str">
        <f t="shared" si="90"/>
        <v>14 /11,5  inch</v>
      </c>
      <c r="AF377" s="4" t="str">
        <f t="shared" si="91"/>
        <v/>
      </c>
      <c r="AG377" s="4" t="str">
        <f t="shared" si="92"/>
        <v xml:space="preserve"> Mechanical/ Electrical</v>
      </c>
      <c r="AH377" s="4" t="str">
        <f>IF(Input!AK378=1,"Available","Not available")</f>
        <v>Not available</v>
      </c>
      <c r="AI377" s="4" t="str">
        <f>IF(Input!AL378="","",Input!AL378)</f>
        <v>NOTE: 7° DOWN ANGLE</v>
      </c>
    </row>
    <row r="378" spans="1:35" x14ac:dyDescent="0.25">
      <c r="A378" s="4" t="str">
        <f>VLOOKUP(Input!A379, Variabelen!$A$2:$B$7,2,FALSE)</f>
        <v>LIGHT DUTY/HIGH SPEED GEARBOX</v>
      </c>
      <c r="B378" s="284" t="str">
        <f>Input!B379</f>
        <v>HCA138</v>
      </c>
      <c r="C378" s="4" t="str">
        <f>IF(Input!C379="","",Input!C379)</f>
        <v>(7° DOWN ANGLE)</v>
      </c>
      <c r="D378" s="297">
        <f>Input!F379</f>
        <v>2.0299999999999998</v>
      </c>
      <c r="E378" s="298" t="str">
        <f>Input!G379</f>
        <v>0,15</v>
      </c>
      <c r="F378" s="4">
        <f>Input!D379</f>
        <v>1000</v>
      </c>
      <c r="G378" s="298">
        <f>Input!E379</f>
        <v>2600</v>
      </c>
      <c r="H378" s="298" t="str">
        <f t="shared" si="83"/>
        <v>1000-2600</v>
      </c>
      <c r="I378" s="298">
        <f t="shared" si="84"/>
        <v>1800</v>
      </c>
      <c r="J378" s="298">
        <f t="shared" si="85"/>
        <v>270</v>
      </c>
      <c r="K378" s="298">
        <f t="shared" si="86"/>
        <v>390</v>
      </c>
      <c r="L378" s="290" t="str">
        <f t="shared" si="97"/>
        <v/>
      </c>
      <c r="M378" s="290">
        <f t="shared" si="97"/>
        <v>180</v>
      </c>
      <c r="N378" s="290">
        <f t="shared" si="97"/>
        <v>225</v>
      </c>
      <c r="O378" s="290">
        <f t="shared" si="97"/>
        <v>270</v>
      </c>
      <c r="P378" s="290">
        <f t="shared" si="97"/>
        <v>315</v>
      </c>
      <c r="Q378" s="290">
        <f t="shared" si="97"/>
        <v>375</v>
      </c>
      <c r="R378" s="298" t="str">
        <f>Input!I379</f>
        <v>530x660x616</v>
      </c>
      <c r="S378" s="298" t="str">
        <f>Input!J379</f>
        <v>200</v>
      </c>
      <c r="T378" s="298" t="str">
        <f>Input!K379</f>
        <v>185</v>
      </c>
      <c r="U378" s="298" t="str">
        <f>Input!L379</f>
        <v>25</v>
      </c>
      <c r="V378" s="4" t="str">
        <f>IF(Input!$M379=1,"Spec.","")&amp;IF(Input!$O379=1, "00","")&amp;IF(Input!$P379=1, "/0","")&amp;IF(Input!$Q379=1, "/1","")&amp;IF(Input!$R379=1, "/2","")&amp;IF(Input!$S379=1, "/3","")&amp;IF(Input!$T379=1, "/4","")&amp;IF(Input!$U379=1, "/5","")</f>
        <v>/1/2</v>
      </c>
      <c r="W378" s="4" t="str">
        <f>IF(Input!$V379=1,"Spec.","")&amp;IF(Input!$W379=1, "/21","")&amp;IF(Input!$X379=1, "/18","")&amp;IF(Input!$Y379=1, "/16","")&amp;IF(Input!$Z379=1, "/14","")&amp;IF(Input!$AA379=1, "/11,5","")&amp;IF(Input!$AB379=1, "/10","")&amp;IF(Input!$AB379=1,"/7,5","")</f>
        <v>/14/11,5</v>
      </c>
      <c r="X378" s="291" t="str">
        <f t="shared" si="87"/>
        <v>1/2</v>
      </c>
      <c r="Y378" s="4" t="str">
        <f t="shared" si="88"/>
        <v>14/11,5</v>
      </c>
      <c r="Z378" s="4" t="str">
        <f>IF(Input!$M379=1,"Special match","")&amp;IF(Input!$N379=1, "/Without","")&amp;IF(Input!$O379=1, "/SAE-00","")&amp;IF(Input!$P379=1, "/SAE-0","")&amp;IF(Input!$Q379=1, "/SAE-1","")&amp;IF(Input!$R379=1, "/SAE-2","")&amp;IF(Input!$S379=1, "/SAE-3","")&amp;IF(Input!$T379=1, "/SAE-4","")&amp;IF(Input!$U379=1, "/SAE-5","")</f>
        <v>/Without/SAE-1/SAE-2</v>
      </c>
      <c r="AA378" s="4" t="str">
        <f>IF(Input!$V379=1,"Special match","")&amp;IF(Input!$W379=1, "/21 ","")&amp;IF(Input!$X379=1, "/18 ","")&amp;IF(Input!$Y379=1, "/16 ","")&amp;IF(Input!$Z379=1, "/14 ","")&amp;IF(Input!$AA379=1, "/11,5 ","")&amp;IF(Input!$AB379=1, "/10 ","")&amp;IF(Input!$AB379=1, "/7,5","")</f>
        <v xml:space="preserve">/14 /11,5 </v>
      </c>
      <c r="AB378" s="4" t="str">
        <f>IF(Input!$AD379=1,"Rubber wheel coupling","")&amp;IF(Input!$AE379=1, "/Rubber block drive, with alu. ring","")&amp;IF(Input!$AF379=1, "/(High) flexible coupling","")</f>
        <v/>
      </c>
      <c r="AC378" s="4" t="str">
        <f>IF(Input!$AG379=1,"Mechanical-joint clutch","")&amp;IF(Input!$AH379=1, "/ Mechanical","")&amp;IF(Input!$AI379=1, "/ Electrical","")&amp;IF(Input!$AJ379=1, "/ Pneumatical","")</f>
        <v>/ Mechanical/ Electrical</v>
      </c>
      <c r="AD378" s="291" t="str">
        <f t="shared" si="89"/>
        <v>Without/SAE-1/SAE-2</v>
      </c>
      <c r="AE378" s="4" t="str">
        <f t="shared" si="90"/>
        <v>14 /11,5  inch</v>
      </c>
      <c r="AF378" s="4" t="str">
        <f t="shared" si="91"/>
        <v/>
      </c>
      <c r="AG378" s="4" t="str">
        <f t="shared" si="92"/>
        <v xml:space="preserve"> Mechanical/ Electrical</v>
      </c>
      <c r="AH378" s="4" t="str">
        <f>IF(Input!AK379=1,"Available","Not available")</f>
        <v>Not available</v>
      </c>
      <c r="AI378" s="4" t="str">
        <f>IF(Input!AL379="","",Input!AL379)</f>
        <v>NOTE: 7° DOWN ANGLE</v>
      </c>
    </row>
    <row r="379" spans="1:35" x14ac:dyDescent="0.25">
      <c r="A379" s="4" t="str">
        <f>VLOOKUP(Input!A380, Variabelen!$A$2:$B$7,2,FALSE)</f>
        <v>LIGHT DUTY/HIGH SPEED GEARBOX</v>
      </c>
      <c r="B379" s="284" t="str">
        <f>Input!B380</f>
        <v>HCA138</v>
      </c>
      <c r="C379" s="4" t="str">
        <f>IF(Input!C380="","",Input!C380)</f>
        <v>(7° DOWN ANGLE)</v>
      </c>
      <c r="D379" s="297">
        <f>Input!F380</f>
        <v>2.52</v>
      </c>
      <c r="E379" s="298" t="str">
        <f>Input!G380</f>
        <v>0,15</v>
      </c>
      <c r="F379" s="4">
        <f>Input!D380</f>
        <v>1000</v>
      </c>
      <c r="G379" s="298">
        <f>Input!E380</f>
        <v>2600</v>
      </c>
      <c r="H379" s="298" t="str">
        <f t="shared" si="83"/>
        <v>1000-2600</v>
      </c>
      <c r="I379" s="298">
        <f t="shared" si="84"/>
        <v>1800</v>
      </c>
      <c r="J379" s="298">
        <f t="shared" si="85"/>
        <v>270</v>
      </c>
      <c r="K379" s="298">
        <f t="shared" si="86"/>
        <v>390</v>
      </c>
      <c r="L379" s="290" t="str">
        <f t="shared" si="97"/>
        <v/>
      </c>
      <c r="M379" s="290">
        <f t="shared" si="97"/>
        <v>180</v>
      </c>
      <c r="N379" s="290">
        <f t="shared" si="97"/>
        <v>225</v>
      </c>
      <c r="O379" s="290">
        <f t="shared" si="97"/>
        <v>270</v>
      </c>
      <c r="P379" s="290">
        <f t="shared" si="97"/>
        <v>315</v>
      </c>
      <c r="Q379" s="290">
        <f t="shared" si="97"/>
        <v>375</v>
      </c>
      <c r="R379" s="298" t="str">
        <f>Input!I380</f>
        <v>530x660x616</v>
      </c>
      <c r="S379" s="298" t="str">
        <f>Input!J380</f>
        <v>200</v>
      </c>
      <c r="T379" s="298" t="str">
        <f>Input!K380</f>
        <v>185</v>
      </c>
      <c r="U379" s="298" t="str">
        <f>Input!L380</f>
        <v>25</v>
      </c>
      <c r="V379" s="4" t="str">
        <f>IF(Input!$M380=1,"Spec.","")&amp;IF(Input!$O380=1, "00","")&amp;IF(Input!$P380=1, "/0","")&amp;IF(Input!$Q380=1, "/1","")&amp;IF(Input!$R380=1, "/2","")&amp;IF(Input!$S380=1, "/3","")&amp;IF(Input!$T380=1, "/4","")&amp;IF(Input!$U380=1, "/5","")</f>
        <v>/1/2</v>
      </c>
      <c r="W379" s="4" t="str">
        <f>IF(Input!$V380=1,"Spec.","")&amp;IF(Input!$W380=1, "/21","")&amp;IF(Input!$X380=1, "/18","")&amp;IF(Input!$Y380=1, "/16","")&amp;IF(Input!$Z380=1, "/14","")&amp;IF(Input!$AA380=1, "/11,5","")&amp;IF(Input!$AB380=1, "/10","")&amp;IF(Input!$AB380=1,"/7,5","")</f>
        <v>/14/11,5</v>
      </c>
      <c r="X379" s="291" t="str">
        <f t="shared" si="87"/>
        <v>1/2</v>
      </c>
      <c r="Y379" s="4" t="str">
        <f t="shared" si="88"/>
        <v>14/11,5</v>
      </c>
      <c r="Z379" s="4" t="str">
        <f>IF(Input!$M380=1,"Special match","")&amp;IF(Input!$N380=1, "/Without","")&amp;IF(Input!$O380=1, "/SAE-00","")&amp;IF(Input!$P380=1, "/SAE-0","")&amp;IF(Input!$Q380=1, "/SAE-1","")&amp;IF(Input!$R380=1, "/SAE-2","")&amp;IF(Input!$S380=1, "/SAE-3","")&amp;IF(Input!$T380=1, "/SAE-4","")&amp;IF(Input!$U380=1, "/SAE-5","")</f>
        <v>/Without/SAE-1/SAE-2</v>
      </c>
      <c r="AA379" s="4" t="str">
        <f>IF(Input!$V380=1,"Special match","")&amp;IF(Input!$W380=1, "/21 ","")&amp;IF(Input!$X380=1, "/18 ","")&amp;IF(Input!$Y380=1, "/16 ","")&amp;IF(Input!$Z380=1, "/14 ","")&amp;IF(Input!$AA380=1, "/11,5 ","")&amp;IF(Input!$AB380=1, "/10 ","")&amp;IF(Input!$AB380=1, "/7,5","")</f>
        <v xml:space="preserve">/14 /11,5 </v>
      </c>
      <c r="AB379" s="4" t="str">
        <f>IF(Input!$AD380=1,"Rubber wheel coupling","")&amp;IF(Input!$AE380=1, "/Rubber block drive, with alu. ring","")&amp;IF(Input!$AF380=1, "/(High) flexible coupling","")</f>
        <v/>
      </c>
      <c r="AC379" s="4" t="str">
        <f>IF(Input!$AG380=1,"Mechanical-joint clutch","")&amp;IF(Input!$AH380=1, "/ Mechanical","")&amp;IF(Input!$AI380=1, "/ Electrical","")&amp;IF(Input!$AJ380=1, "/ Pneumatical","")</f>
        <v>/ Mechanical/ Electrical</v>
      </c>
      <c r="AD379" s="291" t="str">
        <f t="shared" si="89"/>
        <v>Without/SAE-1/SAE-2</v>
      </c>
      <c r="AE379" s="4" t="str">
        <f t="shared" si="90"/>
        <v>14 /11,5  inch</v>
      </c>
      <c r="AF379" s="4" t="str">
        <f t="shared" si="91"/>
        <v/>
      </c>
      <c r="AG379" s="4" t="str">
        <f t="shared" si="92"/>
        <v xml:space="preserve"> Mechanical/ Electrical</v>
      </c>
      <c r="AH379" s="4" t="str">
        <f>IF(Input!AK380=1,"Available","Not available")</f>
        <v>Not available</v>
      </c>
      <c r="AI379" s="4" t="str">
        <f>IF(Input!AL380="","",Input!AL380)</f>
        <v>NOTE: 7° DOWN ANGLE</v>
      </c>
    </row>
    <row r="380" spans="1:35" x14ac:dyDescent="0.25">
      <c r="A380" s="4" t="str">
        <f>VLOOKUP(Input!A381, Variabelen!$A$2:$B$7,2,FALSE)</f>
        <v>LIGHT DUTY/HIGH SPEED GEARBOX</v>
      </c>
      <c r="B380" s="284" t="str">
        <f>Input!B381</f>
        <v>HCA138</v>
      </c>
      <c r="C380" s="4" t="str">
        <f>IF(Input!C381="","",Input!C381)</f>
        <v>(7° DOWN ANGLE)</v>
      </c>
      <c r="D380" s="297">
        <f>Input!F381</f>
        <v>3</v>
      </c>
      <c r="E380" s="298" t="str">
        <f>Input!G381</f>
        <v>0,133</v>
      </c>
      <c r="F380" s="4">
        <f>Input!D381</f>
        <v>1000</v>
      </c>
      <c r="G380" s="298">
        <f>Input!E381</f>
        <v>2600</v>
      </c>
      <c r="H380" s="298" t="str">
        <f t="shared" si="83"/>
        <v>1000-2600</v>
      </c>
      <c r="I380" s="298">
        <f t="shared" si="84"/>
        <v>1800</v>
      </c>
      <c r="J380" s="298">
        <f t="shared" si="85"/>
        <v>239.4</v>
      </c>
      <c r="K380" s="298">
        <f t="shared" si="86"/>
        <v>345.8</v>
      </c>
      <c r="L380" s="290" t="str">
        <f t="shared" si="97"/>
        <v/>
      </c>
      <c r="M380" s="290">
        <f t="shared" si="97"/>
        <v>159.60000000000002</v>
      </c>
      <c r="N380" s="290">
        <f t="shared" si="97"/>
        <v>199.5</v>
      </c>
      <c r="O380" s="290">
        <f t="shared" si="97"/>
        <v>239.4</v>
      </c>
      <c r="P380" s="290">
        <f t="shared" si="97"/>
        <v>279.3</v>
      </c>
      <c r="Q380" s="290">
        <f t="shared" si="97"/>
        <v>332.5</v>
      </c>
      <c r="R380" s="298" t="str">
        <f>Input!I381</f>
        <v>530x660x616</v>
      </c>
      <c r="S380" s="298" t="str">
        <f>Input!J381</f>
        <v>200</v>
      </c>
      <c r="T380" s="298" t="str">
        <f>Input!K381</f>
        <v>185</v>
      </c>
      <c r="U380" s="298" t="str">
        <f>Input!L381</f>
        <v>25</v>
      </c>
      <c r="V380" s="4" t="str">
        <f>IF(Input!$M381=1,"Spec.","")&amp;IF(Input!$O381=1, "00","")&amp;IF(Input!$P381=1, "/0","")&amp;IF(Input!$Q381=1, "/1","")&amp;IF(Input!$R381=1, "/2","")&amp;IF(Input!$S381=1, "/3","")&amp;IF(Input!$T381=1, "/4","")&amp;IF(Input!$U381=1, "/5","")</f>
        <v>/1/2</v>
      </c>
      <c r="W380" s="4" t="str">
        <f>IF(Input!$V381=1,"Spec.","")&amp;IF(Input!$W381=1, "/21","")&amp;IF(Input!$X381=1, "/18","")&amp;IF(Input!$Y381=1, "/16","")&amp;IF(Input!$Z381=1, "/14","")&amp;IF(Input!$AA381=1, "/11,5","")&amp;IF(Input!$AB381=1, "/10","")&amp;IF(Input!$AB381=1,"/7,5","")</f>
        <v>/14/11,5</v>
      </c>
      <c r="X380" s="291" t="str">
        <f t="shared" si="87"/>
        <v>1/2</v>
      </c>
      <c r="Y380" s="4" t="str">
        <f t="shared" si="88"/>
        <v>14/11,5</v>
      </c>
      <c r="Z380" s="4" t="str">
        <f>IF(Input!$M381=1,"Special match","")&amp;IF(Input!$N381=1, "/Without","")&amp;IF(Input!$O381=1, "/SAE-00","")&amp;IF(Input!$P381=1, "/SAE-0","")&amp;IF(Input!$Q381=1, "/SAE-1","")&amp;IF(Input!$R381=1, "/SAE-2","")&amp;IF(Input!$S381=1, "/SAE-3","")&amp;IF(Input!$T381=1, "/SAE-4","")&amp;IF(Input!$U381=1, "/SAE-5","")</f>
        <v>/Without/SAE-1/SAE-2</v>
      </c>
      <c r="AA380" s="4" t="str">
        <f>IF(Input!$V381=1,"Special match","")&amp;IF(Input!$W381=1, "/21 ","")&amp;IF(Input!$X381=1, "/18 ","")&amp;IF(Input!$Y381=1, "/16 ","")&amp;IF(Input!$Z381=1, "/14 ","")&amp;IF(Input!$AA381=1, "/11,5 ","")&amp;IF(Input!$AB381=1, "/10 ","")&amp;IF(Input!$AB381=1, "/7,5","")</f>
        <v xml:space="preserve">/14 /11,5 </v>
      </c>
      <c r="AB380" s="4" t="str">
        <f>IF(Input!$AD381=1,"Rubber wheel coupling","")&amp;IF(Input!$AE381=1, "/Rubber block drive, with alu. ring","")&amp;IF(Input!$AF381=1, "/(High) flexible coupling","")</f>
        <v/>
      </c>
      <c r="AC380" s="4" t="str">
        <f>IF(Input!$AG381=1,"Mechanical-joint clutch","")&amp;IF(Input!$AH381=1, "/ Mechanical","")&amp;IF(Input!$AI381=1, "/ Electrical","")&amp;IF(Input!$AJ381=1, "/ Pneumatical","")</f>
        <v>/ Mechanical/ Electrical</v>
      </c>
      <c r="AD380" s="291" t="str">
        <f t="shared" si="89"/>
        <v>Without/SAE-1/SAE-2</v>
      </c>
      <c r="AE380" s="4" t="str">
        <f t="shared" si="90"/>
        <v>14 /11,5  inch</v>
      </c>
      <c r="AF380" s="4" t="str">
        <f t="shared" si="91"/>
        <v/>
      </c>
      <c r="AG380" s="4" t="str">
        <f t="shared" si="92"/>
        <v xml:space="preserve"> Mechanical/ Electrical</v>
      </c>
      <c r="AH380" s="4" t="str">
        <f>IF(Input!AK381=1,"Available","Not available")</f>
        <v>Not available</v>
      </c>
      <c r="AI380" s="4" t="str">
        <f>IF(Input!AL381="","",Input!AL381)</f>
        <v>NOTE: 7° DOWN ANGLE</v>
      </c>
    </row>
    <row r="381" spans="1:35" x14ac:dyDescent="0.25">
      <c r="A381" s="4" t="str">
        <f>VLOOKUP(Input!A382, Variabelen!$A$2:$B$7,2,FALSE)</f>
        <v>LIGHT DUTY/HIGH SPEED GEARBOX</v>
      </c>
      <c r="B381" s="284" t="str">
        <f>Input!B382</f>
        <v>HC200</v>
      </c>
      <c r="C381" s="4" t="str">
        <f>IF(Input!C382="","",Input!C382)</f>
        <v/>
      </c>
      <c r="D381" s="297">
        <f>Input!F382</f>
        <v>1.48</v>
      </c>
      <c r="E381" s="298" t="str">
        <f>Input!G382</f>
        <v>0,20</v>
      </c>
      <c r="F381" s="4">
        <f>Input!D382</f>
        <v>1000</v>
      </c>
      <c r="G381" s="298">
        <f>Input!E382</f>
        <v>2200</v>
      </c>
      <c r="H381" s="298" t="str">
        <f t="shared" si="83"/>
        <v>1000-2200</v>
      </c>
      <c r="I381" s="298">
        <f t="shared" si="84"/>
        <v>1800</v>
      </c>
      <c r="J381" s="298">
        <f t="shared" si="85"/>
        <v>360</v>
      </c>
      <c r="K381" s="298">
        <f t="shared" si="86"/>
        <v>440</v>
      </c>
      <c r="L381" s="290" t="str">
        <f t="shared" si="97"/>
        <v/>
      </c>
      <c r="M381" s="290">
        <f t="shared" si="97"/>
        <v>240</v>
      </c>
      <c r="N381" s="290">
        <f t="shared" si="97"/>
        <v>300</v>
      </c>
      <c r="O381" s="290">
        <f t="shared" si="97"/>
        <v>360</v>
      </c>
      <c r="P381" s="290">
        <f t="shared" si="97"/>
        <v>420</v>
      </c>
      <c r="Q381" s="290" t="str">
        <f t="shared" si="97"/>
        <v/>
      </c>
      <c r="R381" s="298" t="str">
        <f>Input!I382</f>
        <v>430x744x708</v>
      </c>
      <c r="S381" s="298" t="str">
        <f>Input!J382</f>
        <v>280</v>
      </c>
      <c r="T381" s="298" t="str">
        <f>Input!K382</f>
        <v>190</v>
      </c>
      <c r="U381" s="298" t="str">
        <f>Input!L382</f>
        <v>27,5</v>
      </c>
      <c r="V381" s="4" t="str">
        <f>IF(Input!$M382=1,"Spec.","")&amp;IF(Input!$O382=1, "00","")&amp;IF(Input!$P382=1, "/0","")&amp;IF(Input!$Q382=1, "/1","")&amp;IF(Input!$R382=1, "/2","")&amp;IF(Input!$S382=1, "/3","")&amp;IF(Input!$T382=1, "/4","")&amp;IF(Input!$U382=1, "/5","")</f>
        <v>/1/2</v>
      </c>
      <c r="W381" s="4" t="str">
        <f>IF(Input!$V382=1,"Spec.","")&amp;IF(Input!$W382=1, "/21","")&amp;IF(Input!$X382=1, "/18","")&amp;IF(Input!$Y382=1, "/16","")&amp;IF(Input!$Z382=1, "/14","")&amp;IF(Input!$AA382=1, "/11,5","")&amp;IF(Input!$AB382=1, "/10","")&amp;IF(Input!$AB382=1,"/7,5","")</f>
        <v>/14/11,5</v>
      </c>
      <c r="X381" s="291" t="str">
        <f t="shared" si="87"/>
        <v>1/2</v>
      </c>
      <c r="Y381" s="4" t="str">
        <f t="shared" si="88"/>
        <v>14/11,5</v>
      </c>
      <c r="Z381" s="4" t="str">
        <f>IF(Input!$M382=1,"Special match","")&amp;IF(Input!$N382=1, "/Without","")&amp;IF(Input!$O382=1, "/SAE-00","")&amp;IF(Input!$P382=1, "/SAE-0","")&amp;IF(Input!$Q382=1, "/SAE-1","")&amp;IF(Input!$R382=1, "/SAE-2","")&amp;IF(Input!$S382=1, "/SAE-3","")&amp;IF(Input!$T382=1, "/SAE-4","")&amp;IF(Input!$U382=1, "/SAE-5","")</f>
        <v>/Without/SAE-1/SAE-2</v>
      </c>
      <c r="AA381" s="4" t="str">
        <f>IF(Input!$V382=1,"Special match","")&amp;IF(Input!$W382=1, "/21 ","")&amp;IF(Input!$X382=1, "/18 ","")&amp;IF(Input!$Y382=1, "/16 ","")&amp;IF(Input!$Z382=1, "/14 ","")&amp;IF(Input!$AA382=1, "/11,5 ","")&amp;IF(Input!$AB382=1, "/10 ","")&amp;IF(Input!$AB382=1, "/7,5","")</f>
        <v xml:space="preserve">/14 /11,5 </v>
      </c>
      <c r="AB381" s="4" t="str">
        <f>IF(Input!$AD382=1,"Rubber wheel coupling","")&amp;IF(Input!$AE382=1, "/Rubber block drive, with alu. ring","")&amp;IF(Input!$AF382=1, "/(High) flexible coupling","")</f>
        <v/>
      </c>
      <c r="AC381" s="4" t="str">
        <f>IF(Input!$AG382=1,"Mechanical-joint clutch","")&amp;IF(Input!$AH382=1, "/ Mechanical","")&amp;IF(Input!$AI382=1, "/ Electrical","")&amp;IF(Input!$AJ382=1, "/ Pneumatical","")</f>
        <v>/ Mechanical/ Electrical</v>
      </c>
      <c r="AD381" s="291" t="str">
        <f t="shared" si="89"/>
        <v>Without/SAE-1/SAE-2</v>
      </c>
      <c r="AE381" s="4" t="str">
        <f t="shared" si="90"/>
        <v>14 /11,5  inch</v>
      </c>
      <c r="AF381" s="4" t="str">
        <f t="shared" si="91"/>
        <v/>
      </c>
      <c r="AG381" s="4" t="str">
        <f t="shared" si="92"/>
        <v xml:space="preserve"> Mechanical/ Electrical</v>
      </c>
      <c r="AH381" s="4" t="str">
        <f>IF(Input!AK382=1,"Available","Not available")</f>
        <v>Not available</v>
      </c>
      <c r="AI381" s="4" t="str">
        <f>IF(Input!AL382="","",Input!AL382)</f>
        <v/>
      </c>
    </row>
    <row r="382" spans="1:35" x14ac:dyDescent="0.25">
      <c r="A382" s="4" t="str">
        <f>VLOOKUP(Input!A383, Variabelen!$A$2:$B$7,2,FALSE)</f>
        <v>LIGHT DUTY/HIGH SPEED GEARBOX</v>
      </c>
      <c r="B382" s="284" t="str">
        <f>Input!B383</f>
        <v>HC200</v>
      </c>
      <c r="C382" s="4" t="str">
        <f>IF(Input!C383="","",Input!C383)</f>
        <v/>
      </c>
      <c r="D382" s="297">
        <f>Input!F383</f>
        <v>2</v>
      </c>
      <c r="E382" s="298" t="str">
        <f>Input!G383</f>
        <v>0,20</v>
      </c>
      <c r="F382" s="4">
        <f>Input!D383</f>
        <v>1000</v>
      </c>
      <c r="G382" s="298">
        <f>Input!E383</f>
        <v>2200</v>
      </c>
      <c r="H382" s="298" t="str">
        <f t="shared" si="83"/>
        <v>1000-2200</v>
      </c>
      <c r="I382" s="298">
        <f t="shared" si="84"/>
        <v>1800</v>
      </c>
      <c r="J382" s="298">
        <f t="shared" si="85"/>
        <v>360</v>
      </c>
      <c r="K382" s="298">
        <f t="shared" si="86"/>
        <v>440</v>
      </c>
      <c r="L382" s="290" t="str">
        <f t="shared" ref="L382:Q391" si="98">IF(AND(L$1&gt;=$F382,L$1&lt;=$G382),L$1*$E382,"")</f>
        <v/>
      </c>
      <c r="M382" s="290">
        <f t="shared" si="98"/>
        <v>240</v>
      </c>
      <c r="N382" s="290">
        <f t="shared" si="98"/>
        <v>300</v>
      </c>
      <c r="O382" s="290">
        <f t="shared" si="98"/>
        <v>360</v>
      </c>
      <c r="P382" s="290">
        <f t="shared" si="98"/>
        <v>420</v>
      </c>
      <c r="Q382" s="290" t="str">
        <f t="shared" si="98"/>
        <v/>
      </c>
      <c r="R382" s="298" t="str">
        <f>Input!I383</f>
        <v>430x744x708</v>
      </c>
      <c r="S382" s="298" t="str">
        <f>Input!J383</f>
        <v>280</v>
      </c>
      <c r="T382" s="298" t="str">
        <f>Input!K383</f>
        <v>190</v>
      </c>
      <c r="U382" s="298" t="str">
        <f>Input!L383</f>
        <v>27,5</v>
      </c>
      <c r="V382" s="4" t="str">
        <f>IF(Input!$M383=1,"Spec.","")&amp;IF(Input!$O383=1, "00","")&amp;IF(Input!$P383=1, "/0","")&amp;IF(Input!$Q383=1, "/1","")&amp;IF(Input!$R383=1, "/2","")&amp;IF(Input!$S383=1, "/3","")&amp;IF(Input!$T383=1, "/4","")&amp;IF(Input!$U383=1, "/5","")</f>
        <v>/1/2</v>
      </c>
      <c r="W382" s="4" t="str">
        <f>IF(Input!$V383=1,"Spec.","")&amp;IF(Input!$W383=1, "/21","")&amp;IF(Input!$X383=1, "/18","")&amp;IF(Input!$Y383=1, "/16","")&amp;IF(Input!$Z383=1, "/14","")&amp;IF(Input!$AA383=1, "/11,5","")&amp;IF(Input!$AB383=1, "/10","")&amp;IF(Input!$AB383=1,"/7,5","")</f>
        <v>/14/11,5</v>
      </c>
      <c r="X382" s="291" t="str">
        <f t="shared" si="87"/>
        <v>1/2</v>
      </c>
      <c r="Y382" s="4" t="str">
        <f t="shared" si="88"/>
        <v>14/11,5</v>
      </c>
      <c r="Z382" s="4" t="str">
        <f>IF(Input!$M383=1,"Special match","")&amp;IF(Input!$N383=1, "/Without","")&amp;IF(Input!$O383=1, "/SAE-00","")&amp;IF(Input!$P383=1, "/SAE-0","")&amp;IF(Input!$Q383=1, "/SAE-1","")&amp;IF(Input!$R383=1, "/SAE-2","")&amp;IF(Input!$S383=1, "/SAE-3","")&amp;IF(Input!$T383=1, "/SAE-4","")&amp;IF(Input!$U383=1, "/SAE-5","")</f>
        <v>/Without/SAE-1/SAE-2</v>
      </c>
      <c r="AA382" s="4" t="str">
        <f>IF(Input!$V383=1,"Special match","")&amp;IF(Input!$W383=1, "/21 ","")&amp;IF(Input!$X383=1, "/18 ","")&amp;IF(Input!$Y383=1, "/16 ","")&amp;IF(Input!$Z383=1, "/14 ","")&amp;IF(Input!$AA383=1, "/11,5 ","")&amp;IF(Input!$AB383=1, "/10 ","")&amp;IF(Input!$AB383=1, "/7,5","")</f>
        <v xml:space="preserve">/14 /11,5 </v>
      </c>
      <c r="AB382" s="4" t="str">
        <f>IF(Input!$AD383=1,"Rubber wheel coupling","")&amp;IF(Input!$AE383=1, "/Rubber block drive, with alu. ring","")&amp;IF(Input!$AF383=1, "/(High) flexible coupling","")</f>
        <v/>
      </c>
      <c r="AC382" s="4" t="str">
        <f>IF(Input!$AG383=1,"Mechanical-joint clutch","")&amp;IF(Input!$AH383=1, "/ Mechanical","")&amp;IF(Input!$AI383=1, "/ Electrical","")&amp;IF(Input!$AJ383=1, "/ Pneumatical","")</f>
        <v>/ Mechanical/ Electrical</v>
      </c>
      <c r="AD382" s="291" t="str">
        <f t="shared" si="89"/>
        <v>Without/SAE-1/SAE-2</v>
      </c>
      <c r="AE382" s="4" t="str">
        <f t="shared" si="90"/>
        <v>14 /11,5  inch</v>
      </c>
      <c r="AF382" s="4" t="str">
        <f t="shared" si="91"/>
        <v/>
      </c>
      <c r="AG382" s="4" t="str">
        <f t="shared" si="92"/>
        <v xml:space="preserve"> Mechanical/ Electrical</v>
      </c>
      <c r="AH382" s="4" t="str">
        <f>IF(Input!AK383=1,"Available","Not available")</f>
        <v>Not available</v>
      </c>
      <c r="AI382" s="4" t="str">
        <f>IF(Input!AL383="","",Input!AL383)</f>
        <v/>
      </c>
    </row>
    <row r="383" spans="1:35" x14ac:dyDescent="0.25">
      <c r="A383" s="4" t="str">
        <f>VLOOKUP(Input!A384, Variabelen!$A$2:$B$7,2,FALSE)</f>
        <v>LIGHT DUTY/HIGH SPEED GEARBOX</v>
      </c>
      <c r="B383" s="284" t="str">
        <f>Input!B384</f>
        <v>HC200</v>
      </c>
      <c r="C383" s="4" t="str">
        <f>IF(Input!C384="","",Input!C384)</f>
        <v/>
      </c>
      <c r="D383" s="297">
        <f>Input!F384</f>
        <v>2.2799999999999998</v>
      </c>
      <c r="E383" s="298" t="str">
        <f>Input!G384</f>
        <v>0,20</v>
      </c>
      <c r="F383" s="4">
        <f>Input!D384</f>
        <v>1000</v>
      </c>
      <c r="G383" s="298">
        <f>Input!E384</f>
        <v>2200</v>
      </c>
      <c r="H383" s="298" t="str">
        <f t="shared" si="83"/>
        <v>1000-2200</v>
      </c>
      <c r="I383" s="298">
        <f t="shared" si="84"/>
        <v>1800</v>
      </c>
      <c r="J383" s="298">
        <f t="shared" si="85"/>
        <v>360</v>
      </c>
      <c r="K383" s="298">
        <f t="shared" si="86"/>
        <v>440</v>
      </c>
      <c r="L383" s="290" t="str">
        <f t="shared" si="98"/>
        <v/>
      </c>
      <c r="M383" s="290">
        <f t="shared" si="98"/>
        <v>240</v>
      </c>
      <c r="N383" s="290">
        <f t="shared" si="98"/>
        <v>300</v>
      </c>
      <c r="O383" s="290">
        <f t="shared" si="98"/>
        <v>360</v>
      </c>
      <c r="P383" s="290">
        <f t="shared" si="98"/>
        <v>420</v>
      </c>
      <c r="Q383" s="290" t="str">
        <f t="shared" si="98"/>
        <v/>
      </c>
      <c r="R383" s="298" t="str">
        <f>Input!I384</f>
        <v>430x744x708</v>
      </c>
      <c r="S383" s="298" t="str">
        <f>Input!J384</f>
        <v>280</v>
      </c>
      <c r="T383" s="298" t="str">
        <f>Input!K384</f>
        <v>190</v>
      </c>
      <c r="U383" s="298" t="str">
        <f>Input!L384</f>
        <v>27,5</v>
      </c>
      <c r="V383" s="4" t="str">
        <f>IF(Input!$M384=1,"Spec.","")&amp;IF(Input!$O384=1, "00","")&amp;IF(Input!$P384=1, "/0","")&amp;IF(Input!$Q384=1, "/1","")&amp;IF(Input!$R384=1, "/2","")&amp;IF(Input!$S384=1, "/3","")&amp;IF(Input!$T384=1, "/4","")&amp;IF(Input!$U384=1, "/5","")</f>
        <v>/1/2</v>
      </c>
      <c r="W383" s="4" t="str">
        <f>IF(Input!$V384=1,"Spec.","")&amp;IF(Input!$W384=1, "/21","")&amp;IF(Input!$X384=1, "/18","")&amp;IF(Input!$Y384=1, "/16","")&amp;IF(Input!$Z384=1, "/14","")&amp;IF(Input!$AA384=1, "/11,5","")&amp;IF(Input!$AB384=1, "/10","")&amp;IF(Input!$AB384=1,"/7,5","")</f>
        <v>/14/11,5</v>
      </c>
      <c r="X383" s="291" t="str">
        <f t="shared" si="87"/>
        <v>1/2</v>
      </c>
      <c r="Y383" s="4" t="str">
        <f t="shared" si="88"/>
        <v>14/11,5</v>
      </c>
      <c r="Z383" s="4" t="str">
        <f>IF(Input!$M384=1,"Special match","")&amp;IF(Input!$N384=1, "/Without","")&amp;IF(Input!$O384=1, "/SAE-00","")&amp;IF(Input!$P384=1, "/SAE-0","")&amp;IF(Input!$Q384=1, "/SAE-1","")&amp;IF(Input!$R384=1, "/SAE-2","")&amp;IF(Input!$S384=1, "/SAE-3","")&amp;IF(Input!$T384=1, "/SAE-4","")&amp;IF(Input!$U384=1, "/SAE-5","")</f>
        <v>/Without/SAE-1/SAE-2</v>
      </c>
      <c r="AA383" s="4" t="str">
        <f>IF(Input!$V384=1,"Special match","")&amp;IF(Input!$W384=1, "/21 ","")&amp;IF(Input!$X384=1, "/18 ","")&amp;IF(Input!$Y384=1, "/16 ","")&amp;IF(Input!$Z384=1, "/14 ","")&amp;IF(Input!$AA384=1, "/11,5 ","")&amp;IF(Input!$AB384=1, "/10 ","")&amp;IF(Input!$AB384=1, "/7,5","")</f>
        <v xml:space="preserve">/14 /11,5 </v>
      </c>
      <c r="AB383" s="4" t="str">
        <f>IF(Input!$AD384=1,"Rubber wheel coupling","")&amp;IF(Input!$AE384=1, "/Rubber block drive, with alu. ring","")&amp;IF(Input!$AF384=1, "/(High) flexible coupling","")</f>
        <v/>
      </c>
      <c r="AC383" s="4" t="str">
        <f>IF(Input!$AG384=1,"Mechanical-joint clutch","")&amp;IF(Input!$AH384=1, "/ Mechanical","")&amp;IF(Input!$AI384=1, "/ Electrical","")&amp;IF(Input!$AJ384=1, "/ Pneumatical","")</f>
        <v>/ Mechanical/ Electrical</v>
      </c>
      <c r="AD383" s="291" t="str">
        <f t="shared" si="89"/>
        <v>Without/SAE-1/SAE-2</v>
      </c>
      <c r="AE383" s="4" t="str">
        <f t="shared" si="90"/>
        <v>14 /11,5  inch</v>
      </c>
      <c r="AF383" s="4" t="str">
        <f t="shared" si="91"/>
        <v/>
      </c>
      <c r="AG383" s="4" t="str">
        <f t="shared" si="92"/>
        <v xml:space="preserve"> Mechanical/ Electrical</v>
      </c>
      <c r="AH383" s="4" t="str">
        <f>IF(Input!AK384=1,"Available","Not available")</f>
        <v>Not available</v>
      </c>
      <c r="AI383" s="4" t="str">
        <f>IF(Input!AL384="","",Input!AL384)</f>
        <v/>
      </c>
    </row>
    <row r="384" spans="1:35" x14ac:dyDescent="0.25">
      <c r="A384" s="4" t="str">
        <f>VLOOKUP(Input!A385, Variabelen!$A$2:$B$7,2,FALSE)</f>
        <v>LIGHT DUTY/HIGH SPEED GEARBOX</v>
      </c>
      <c r="B384" s="284" t="str">
        <f>Input!B385</f>
        <v>HCC200</v>
      </c>
      <c r="C384" s="4" t="str">
        <f>IF(Input!C385="","",Input!C385)</f>
        <v/>
      </c>
      <c r="D384" s="297">
        <f>Input!F385</f>
        <v>1.034</v>
      </c>
      <c r="E384" s="298" t="str">
        <f>Input!G385</f>
        <v>0,20</v>
      </c>
      <c r="F384" s="4">
        <f>Input!D385</f>
        <v>1000</v>
      </c>
      <c r="G384" s="298">
        <f>Input!E385</f>
        <v>2500</v>
      </c>
      <c r="H384" s="298" t="str">
        <f t="shared" si="83"/>
        <v>1000-2500</v>
      </c>
      <c r="I384" s="298">
        <f t="shared" si="84"/>
        <v>1800</v>
      </c>
      <c r="J384" s="298">
        <f t="shared" si="85"/>
        <v>360</v>
      </c>
      <c r="K384" s="298">
        <f t="shared" si="86"/>
        <v>500</v>
      </c>
      <c r="L384" s="290" t="str">
        <f t="shared" si="98"/>
        <v/>
      </c>
      <c r="M384" s="290">
        <f t="shared" si="98"/>
        <v>240</v>
      </c>
      <c r="N384" s="290">
        <f t="shared" si="98"/>
        <v>300</v>
      </c>
      <c r="O384" s="290">
        <f t="shared" si="98"/>
        <v>360</v>
      </c>
      <c r="P384" s="290">
        <f t="shared" si="98"/>
        <v>420</v>
      </c>
      <c r="Q384" s="290">
        <f t="shared" si="98"/>
        <v>500</v>
      </c>
      <c r="R384" s="298" t="str">
        <f>Input!I385</f>
        <v>554x750x700</v>
      </c>
      <c r="S384" s="298" t="str">
        <f>Input!J385</f>
        <v>400</v>
      </c>
      <c r="T384" s="298" t="str">
        <f>Input!K385</f>
        <v>0</v>
      </c>
      <c r="U384" s="298" t="str">
        <f>Input!L385</f>
        <v>40</v>
      </c>
      <c r="V384" s="4" t="str">
        <f>IF(Input!$M385=1,"Spec.","")&amp;IF(Input!$O385=1, "00","")&amp;IF(Input!$P385=1, "/0","")&amp;IF(Input!$Q385=1, "/1","")&amp;IF(Input!$R385=1, "/2","")&amp;IF(Input!$S385=1, "/3","")&amp;IF(Input!$T385=1, "/4","")&amp;IF(Input!$U385=1, "/5","")</f>
        <v>/1</v>
      </c>
      <c r="W384" s="4" t="str">
        <f>IF(Input!$V385=1,"Spec.","")&amp;IF(Input!$W385=1, "/21","")&amp;IF(Input!$X385=1, "/18","")&amp;IF(Input!$Y385=1, "/16","")&amp;IF(Input!$Z385=1, "/14","")&amp;IF(Input!$AA385=1, "/11,5","")&amp;IF(Input!$AB385=1, "/10","")&amp;IF(Input!$AB385=1,"/7,5","")</f>
        <v>/14</v>
      </c>
      <c r="X384" s="291" t="str">
        <f t="shared" si="87"/>
        <v>1</v>
      </c>
      <c r="Y384" s="4" t="str">
        <f t="shared" si="88"/>
        <v>14</v>
      </c>
      <c r="Z384" s="4" t="str">
        <f>IF(Input!$M385=1,"Special match","")&amp;IF(Input!$N385=1, "/Without","")&amp;IF(Input!$O385=1, "/SAE-00","")&amp;IF(Input!$P385=1, "/SAE-0","")&amp;IF(Input!$Q385=1, "/SAE-1","")&amp;IF(Input!$R385=1, "/SAE-2","")&amp;IF(Input!$S385=1, "/SAE-3","")&amp;IF(Input!$T385=1, "/SAE-4","")&amp;IF(Input!$U385=1, "/SAE-5","")</f>
        <v>/Without/SAE-1</v>
      </c>
      <c r="AA384" s="4" t="str">
        <f>IF(Input!$V385=1,"Special match","")&amp;IF(Input!$W385=1, "/21 ","")&amp;IF(Input!$X385=1, "/18 ","")&amp;IF(Input!$Y385=1, "/16 ","")&amp;IF(Input!$Z385=1, "/14 ","")&amp;IF(Input!$AA385=1, "/11,5 ","")&amp;IF(Input!$AB385=1, "/10 ","")&amp;IF(Input!$AB385=1, "/7,5","")</f>
        <v xml:space="preserve">/14 </v>
      </c>
      <c r="AB384" s="4" t="str">
        <f>IF(Input!$AD385=1,"Rubber wheel coupling","")&amp;IF(Input!$AE385=1, "/Rubber block drive, with alu. ring","")&amp;IF(Input!$AF385=1, "/(High) flexible coupling","")</f>
        <v/>
      </c>
      <c r="AC384" s="4" t="str">
        <f>IF(Input!$AG385=1,"Mechanical-joint clutch","")&amp;IF(Input!$AH385=1, "/ Mechanical","")&amp;IF(Input!$AI385=1, "/ Electrical","")&amp;IF(Input!$AJ385=1, "/ Pneumatical","")</f>
        <v>/ Mechanical/ Electrical</v>
      </c>
      <c r="AD384" s="291" t="str">
        <f t="shared" si="89"/>
        <v>Without/SAE-1</v>
      </c>
      <c r="AE384" s="4" t="str">
        <f t="shared" si="90"/>
        <v>14  inch</v>
      </c>
      <c r="AF384" s="4" t="str">
        <f t="shared" si="91"/>
        <v/>
      </c>
      <c r="AG384" s="4" t="str">
        <f t="shared" si="92"/>
        <v xml:space="preserve"> Mechanical/ Electrical</v>
      </c>
      <c r="AH384" s="4" t="str">
        <f>IF(Input!AK385=1,"Available","Not available")</f>
        <v>Not available</v>
      </c>
      <c r="AI384" s="4" t="str">
        <f>IF(Input!AL385="","",Input!AL385)</f>
        <v/>
      </c>
    </row>
    <row r="385" spans="1:35" x14ac:dyDescent="0.25">
      <c r="A385" s="4" t="str">
        <f>VLOOKUP(Input!A386, Variabelen!$A$2:$B$7,2,FALSE)</f>
        <v>LIGHT DUTY/HIGH SPEED GEARBOX</v>
      </c>
      <c r="B385" s="284" t="str">
        <f>Input!B386</f>
        <v>HCC200</v>
      </c>
      <c r="C385" s="4" t="str">
        <f>IF(Input!C386="","",Input!C386)</f>
        <v/>
      </c>
      <c r="D385" s="297">
        <f>Input!F386</f>
        <v>1.4510000000000001</v>
      </c>
      <c r="E385" s="298" t="str">
        <f>Input!G386</f>
        <v>0,20</v>
      </c>
      <c r="F385" s="4">
        <f>Input!D386</f>
        <v>1000</v>
      </c>
      <c r="G385" s="298">
        <f>Input!E386</f>
        <v>2500</v>
      </c>
      <c r="H385" s="298" t="str">
        <f t="shared" si="83"/>
        <v>1000-2500</v>
      </c>
      <c r="I385" s="298">
        <f t="shared" si="84"/>
        <v>1800</v>
      </c>
      <c r="J385" s="298">
        <f t="shared" si="85"/>
        <v>360</v>
      </c>
      <c r="K385" s="298">
        <f t="shared" si="86"/>
        <v>500</v>
      </c>
      <c r="L385" s="290" t="str">
        <f t="shared" si="98"/>
        <v/>
      </c>
      <c r="M385" s="290">
        <f t="shared" si="98"/>
        <v>240</v>
      </c>
      <c r="N385" s="290">
        <f t="shared" si="98"/>
        <v>300</v>
      </c>
      <c r="O385" s="290">
        <f t="shared" si="98"/>
        <v>360</v>
      </c>
      <c r="P385" s="290">
        <f t="shared" si="98"/>
        <v>420</v>
      </c>
      <c r="Q385" s="290">
        <f t="shared" si="98"/>
        <v>500</v>
      </c>
      <c r="R385" s="298" t="str">
        <f>Input!I386</f>
        <v>554x750x700</v>
      </c>
      <c r="S385" s="298" t="str">
        <f>Input!J386</f>
        <v>400</v>
      </c>
      <c r="T385" s="298" t="str">
        <f>Input!K386</f>
        <v>0</v>
      </c>
      <c r="U385" s="298" t="str">
        <f>Input!L386</f>
        <v>40</v>
      </c>
      <c r="V385" s="4" t="str">
        <f>IF(Input!$M386=1,"Spec.","")&amp;IF(Input!$O386=1, "00","")&amp;IF(Input!$P386=1, "/0","")&amp;IF(Input!$Q386=1, "/1","")&amp;IF(Input!$R386=1, "/2","")&amp;IF(Input!$S386=1, "/3","")&amp;IF(Input!$T386=1, "/4","")&amp;IF(Input!$U386=1, "/5","")</f>
        <v>/1</v>
      </c>
      <c r="W385" s="4" t="str">
        <f>IF(Input!$V386=1,"Spec.","")&amp;IF(Input!$W386=1, "/21","")&amp;IF(Input!$X386=1, "/18","")&amp;IF(Input!$Y386=1, "/16","")&amp;IF(Input!$Z386=1, "/14","")&amp;IF(Input!$AA386=1, "/11,5","")&amp;IF(Input!$AB386=1, "/10","")&amp;IF(Input!$AB386=1,"/7,5","")</f>
        <v>/14</v>
      </c>
      <c r="X385" s="291" t="str">
        <f t="shared" si="87"/>
        <v>1</v>
      </c>
      <c r="Y385" s="4" t="str">
        <f t="shared" si="88"/>
        <v>14</v>
      </c>
      <c r="Z385" s="4" t="str">
        <f>IF(Input!$M386=1,"Special match","")&amp;IF(Input!$N386=1, "/Without","")&amp;IF(Input!$O386=1, "/SAE-00","")&amp;IF(Input!$P386=1, "/SAE-0","")&amp;IF(Input!$Q386=1, "/SAE-1","")&amp;IF(Input!$R386=1, "/SAE-2","")&amp;IF(Input!$S386=1, "/SAE-3","")&amp;IF(Input!$T386=1, "/SAE-4","")&amp;IF(Input!$U386=1, "/SAE-5","")</f>
        <v>/Without/SAE-1</v>
      </c>
      <c r="AA385" s="4" t="str">
        <f>IF(Input!$V386=1,"Special match","")&amp;IF(Input!$W386=1, "/21 ","")&amp;IF(Input!$X386=1, "/18 ","")&amp;IF(Input!$Y386=1, "/16 ","")&amp;IF(Input!$Z386=1, "/14 ","")&amp;IF(Input!$AA386=1, "/11,5 ","")&amp;IF(Input!$AB386=1, "/10 ","")&amp;IF(Input!$AB386=1, "/7,5","")</f>
        <v xml:space="preserve">/14 </v>
      </c>
      <c r="AB385" s="4" t="str">
        <f>IF(Input!$AD386=1,"Rubber wheel coupling","")&amp;IF(Input!$AE386=1, "/Rubber block drive, with alu. ring","")&amp;IF(Input!$AF386=1, "/(High) flexible coupling","")</f>
        <v/>
      </c>
      <c r="AC385" s="4" t="str">
        <f>IF(Input!$AG386=1,"Mechanical-joint clutch","")&amp;IF(Input!$AH386=1, "/ Mechanical","")&amp;IF(Input!$AI386=1, "/ Electrical","")&amp;IF(Input!$AJ386=1, "/ Pneumatical","")</f>
        <v>/ Mechanical/ Electrical</v>
      </c>
      <c r="AD385" s="291" t="str">
        <f t="shared" si="89"/>
        <v>Without/SAE-1</v>
      </c>
      <c r="AE385" s="4" t="str">
        <f t="shared" si="90"/>
        <v>14  inch</v>
      </c>
      <c r="AF385" s="4" t="str">
        <f t="shared" si="91"/>
        <v/>
      </c>
      <c r="AG385" s="4" t="str">
        <f t="shared" si="92"/>
        <v xml:space="preserve"> Mechanical/ Electrical</v>
      </c>
      <c r="AH385" s="4" t="str">
        <f>IF(Input!AK386=1,"Available","Not available")</f>
        <v>Not available</v>
      </c>
      <c r="AI385" s="4" t="str">
        <f>IF(Input!AL386="","",Input!AL386)</f>
        <v/>
      </c>
    </row>
    <row r="386" spans="1:35" x14ac:dyDescent="0.25">
      <c r="A386" s="4" t="str">
        <f>VLOOKUP(Input!A387, Variabelen!$A$2:$B$7,2,FALSE)</f>
        <v>LIGHT DUTY/HIGH SPEED GEARBOX</v>
      </c>
      <c r="B386" s="284" t="str">
        <f>Input!B387</f>
        <v>HCC200</v>
      </c>
      <c r="C386" s="4" t="str">
        <f>IF(Input!C387="","",Input!C387)</f>
        <v/>
      </c>
      <c r="D386" s="297">
        <f>Input!F387</f>
        <v>1.9970000000000001</v>
      </c>
      <c r="E386" s="298" t="str">
        <f>Input!G387</f>
        <v>0,20</v>
      </c>
      <c r="F386" s="4">
        <f>Input!D387</f>
        <v>1000</v>
      </c>
      <c r="G386" s="298">
        <f>Input!E387</f>
        <v>2500</v>
      </c>
      <c r="H386" s="298" t="str">
        <f t="shared" si="83"/>
        <v>1000-2500</v>
      </c>
      <c r="I386" s="298">
        <f t="shared" si="84"/>
        <v>1800</v>
      </c>
      <c r="J386" s="298">
        <f t="shared" si="85"/>
        <v>360</v>
      </c>
      <c r="K386" s="298">
        <f t="shared" si="86"/>
        <v>500</v>
      </c>
      <c r="L386" s="290" t="str">
        <f t="shared" si="98"/>
        <v/>
      </c>
      <c r="M386" s="290">
        <f t="shared" si="98"/>
        <v>240</v>
      </c>
      <c r="N386" s="290">
        <f t="shared" si="98"/>
        <v>300</v>
      </c>
      <c r="O386" s="290">
        <f t="shared" si="98"/>
        <v>360</v>
      </c>
      <c r="P386" s="290">
        <f t="shared" si="98"/>
        <v>420</v>
      </c>
      <c r="Q386" s="290">
        <f t="shared" si="98"/>
        <v>500</v>
      </c>
      <c r="R386" s="298" t="str">
        <f>Input!I387</f>
        <v>554x750x700</v>
      </c>
      <c r="S386" s="298" t="str">
        <f>Input!J387</f>
        <v>400</v>
      </c>
      <c r="T386" s="298" t="str">
        <f>Input!K387</f>
        <v>0</v>
      </c>
      <c r="U386" s="298" t="str">
        <f>Input!L387</f>
        <v>40</v>
      </c>
      <c r="V386" s="4" t="str">
        <f>IF(Input!$M387=1,"Spec.","")&amp;IF(Input!$O387=1, "00","")&amp;IF(Input!$P387=1, "/0","")&amp;IF(Input!$Q387=1, "/1","")&amp;IF(Input!$R387=1, "/2","")&amp;IF(Input!$S387=1, "/3","")&amp;IF(Input!$T387=1, "/4","")&amp;IF(Input!$U387=1, "/5","")</f>
        <v>/1</v>
      </c>
      <c r="W386" s="4" t="str">
        <f>IF(Input!$V387=1,"Spec.","")&amp;IF(Input!$W387=1, "/21","")&amp;IF(Input!$X387=1, "/18","")&amp;IF(Input!$Y387=1, "/16","")&amp;IF(Input!$Z387=1, "/14","")&amp;IF(Input!$AA387=1, "/11,5","")&amp;IF(Input!$AB387=1, "/10","")&amp;IF(Input!$AB387=1,"/7,5","")</f>
        <v>/14</v>
      </c>
      <c r="X386" s="291" t="str">
        <f t="shared" si="87"/>
        <v>1</v>
      </c>
      <c r="Y386" s="4" t="str">
        <f t="shared" si="88"/>
        <v>14</v>
      </c>
      <c r="Z386" s="4" t="str">
        <f>IF(Input!$M387=1,"Special match","")&amp;IF(Input!$N387=1, "/Without","")&amp;IF(Input!$O387=1, "/SAE-00","")&amp;IF(Input!$P387=1, "/SAE-0","")&amp;IF(Input!$Q387=1, "/SAE-1","")&amp;IF(Input!$R387=1, "/SAE-2","")&amp;IF(Input!$S387=1, "/SAE-3","")&amp;IF(Input!$T387=1, "/SAE-4","")&amp;IF(Input!$U387=1, "/SAE-5","")</f>
        <v>/Without/SAE-1</v>
      </c>
      <c r="AA386" s="4" t="str">
        <f>IF(Input!$V387=1,"Special match","")&amp;IF(Input!$W387=1, "/21 ","")&amp;IF(Input!$X387=1, "/18 ","")&amp;IF(Input!$Y387=1, "/16 ","")&amp;IF(Input!$Z387=1, "/14 ","")&amp;IF(Input!$AA387=1, "/11,5 ","")&amp;IF(Input!$AB387=1, "/10 ","")&amp;IF(Input!$AB387=1, "/7,5","")</f>
        <v xml:space="preserve">/14 </v>
      </c>
      <c r="AB386" s="4" t="str">
        <f>IF(Input!$AD387=1,"Rubber wheel coupling","")&amp;IF(Input!$AE387=1, "/Rubber block drive, with alu. ring","")&amp;IF(Input!$AF387=1, "/(High) flexible coupling","")</f>
        <v/>
      </c>
      <c r="AC386" s="4" t="str">
        <f>IF(Input!$AG387=1,"Mechanical-joint clutch","")&amp;IF(Input!$AH387=1, "/ Mechanical","")&amp;IF(Input!$AI387=1, "/ Electrical","")&amp;IF(Input!$AJ387=1, "/ Pneumatical","")</f>
        <v>/ Mechanical/ Electrical</v>
      </c>
      <c r="AD386" s="291" t="str">
        <f t="shared" si="89"/>
        <v>Without/SAE-1</v>
      </c>
      <c r="AE386" s="4" t="str">
        <f t="shared" si="90"/>
        <v>14  inch</v>
      </c>
      <c r="AF386" s="4" t="str">
        <f t="shared" si="91"/>
        <v/>
      </c>
      <c r="AG386" s="4" t="str">
        <f t="shared" si="92"/>
        <v xml:space="preserve"> Mechanical/ Electrical</v>
      </c>
      <c r="AH386" s="4" t="str">
        <f>IF(Input!AK387=1,"Available","Not available")</f>
        <v>Not available</v>
      </c>
      <c r="AI386" s="4" t="str">
        <f>IF(Input!AL387="","",Input!AL387)</f>
        <v/>
      </c>
    </row>
    <row r="387" spans="1:35" x14ac:dyDescent="0.25">
      <c r="A387" s="4" t="str">
        <f>VLOOKUP(Input!A388, Variabelen!$A$2:$B$7,2,FALSE)</f>
        <v>LIGHT DUTY/HIGH SPEED GEARBOX</v>
      </c>
      <c r="B387" s="284" t="str">
        <f>Input!B388</f>
        <v>HCC200</v>
      </c>
      <c r="C387" s="4" t="str">
        <f>IF(Input!C388="","",Input!C388)</f>
        <v/>
      </c>
      <c r="D387" s="297">
        <f>Input!F388</f>
        <v>2.4220000000000002</v>
      </c>
      <c r="E387" s="298" t="str">
        <f>Input!G388</f>
        <v>0,20</v>
      </c>
      <c r="F387" s="4">
        <f>Input!D388</f>
        <v>1000</v>
      </c>
      <c r="G387" s="298">
        <f>Input!E388</f>
        <v>2500</v>
      </c>
      <c r="H387" s="298" t="str">
        <f t="shared" ref="H387:H450" si="99">F387&amp;"-"&amp;G387</f>
        <v>1000-2500</v>
      </c>
      <c r="I387" s="298">
        <f t="shared" ref="I387:I450" si="100">IF(AND(F387&lt;=1800,G387&gt;=1800),1800,1000)</f>
        <v>1800</v>
      </c>
      <c r="J387" s="298">
        <f t="shared" ref="J387:J450" si="101">E387*I387</f>
        <v>360</v>
      </c>
      <c r="K387" s="298">
        <f t="shared" ref="K387:K450" si="102">E387*G387</f>
        <v>500</v>
      </c>
      <c r="L387" s="290" t="str">
        <f t="shared" si="98"/>
        <v/>
      </c>
      <c r="M387" s="290">
        <f t="shared" si="98"/>
        <v>240</v>
      </c>
      <c r="N387" s="290">
        <f t="shared" si="98"/>
        <v>300</v>
      </c>
      <c r="O387" s="290">
        <f t="shared" si="98"/>
        <v>360</v>
      </c>
      <c r="P387" s="290">
        <f t="shared" si="98"/>
        <v>420</v>
      </c>
      <c r="Q387" s="290">
        <f t="shared" si="98"/>
        <v>500</v>
      </c>
      <c r="R387" s="298" t="str">
        <f>Input!I388</f>
        <v>554x750x700</v>
      </c>
      <c r="S387" s="298" t="str">
        <f>Input!J388</f>
        <v>400</v>
      </c>
      <c r="T387" s="298" t="str">
        <f>Input!K388</f>
        <v>0</v>
      </c>
      <c r="U387" s="298" t="str">
        <f>Input!L388</f>
        <v>40</v>
      </c>
      <c r="V387" s="4" t="str">
        <f>IF(Input!$M388=1,"Spec.","")&amp;IF(Input!$O388=1, "00","")&amp;IF(Input!$P388=1, "/0","")&amp;IF(Input!$Q388=1, "/1","")&amp;IF(Input!$R388=1, "/2","")&amp;IF(Input!$S388=1, "/3","")&amp;IF(Input!$T388=1, "/4","")&amp;IF(Input!$U388=1, "/5","")</f>
        <v>/1</v>
      </c>
      <c r="W387" s="4" t="str">
        <f>IF(Input!$V388=1,"Spec.","")&amp;IF(Input!$W388=1, "/21","")&amp;IF(Input!$X388=1, "/18","")&amp;IF(Input!$Y388=1, "/16","")&amp;IF(Input!$Z388=1, "/14","")&amp;IF(Input!$AA388=1, "/11,5","")&amp;IF(Input!$AB388=1, "/10","")&amp;IF(Input!$AB388=1,"/7,5","")</f>
        <v>/14</v>
      </c>
      <c r="X387" s="291" t="str">
        <f t="shared" ref="X387:X450" si="103">SUBSTITUTE($V387,"/","",1)</f>
        <v>1</v>
      </c>
      <c r="Y387" s="4" t="str">
        <f t="shared" ref="Y387:Y450" si="104">SUBSTITUTE($W387,"/","",1)</f>
        <v>14</v>
      </c>
      <c r="Z387" s="4" t="str">
        <f>IF(Input!$M388=1,"Special match","")&amp;IF(Input!$N388=1, "/Without","")&amp;IF(Input!$O388=1, "/SAE-00","")&amp;IF(Input!$P388=1, "/SAE-0","")&amp;IF(Input!$Q388=1, "/SAE-1","")&amp;IF(Input!$R388=1, "/SAE-2","")&amp;IF(Input!$S388=1, "/SAE-3","")&amp;IF(Input!$T388=1, "/SAE-4","")&amp;IF(Input!$U388=1, "/SAE-5","")</f>
        <v>/Without/SAE-1</v>
      </c>
      <c r="AA387" s="4" t="str">
        <f>IF(Input!$V388=1,"Special match","")&amp;IF(Input!$W388=1, "/21 ","")&amp;IF(Input!$X388=1, "/18 ","")&amp;IF(Input!$Y388=1, "/16 ","")&amp;IF(Input!$Z388=1, "/14 ","")&amp;IF(Input!$AA388=1, "/11,5 ","")&amp;IF(Input!$AB388=1, "/10 ","")&amp;IF(Input!$AB388=1, "/7,5","")</f>
        <v xml:space="preserve">/14 </v>
      </c>
      <c r="AB387" s="4" t="str">
        <f>IF(Input!$AD388=1,"Rubber wheel coupling","")&amp;IF(Input!$AE388=1, "/Rubber block drive, with alu. ring","")&amp;IF(Input!$AF388=1, "/(High) flexible coupling","")</f>
        <v/>
      </c>
      <c r="AC387" s="4" t="str">
        <f>IF(Input!$AG388=1,"Mechanical-joint clutch","")&amp;IF(Input!$AH388=1, "/ Mechanical","")&amp;IF(Input!$AI388=1, "/ Electrical","")&amp;IF(Input!$AJ388=1, "/ Pneumatical","")</f>
        <v>/ Mechanical/ Electrical</v>
      </c>
      <c r="AD387" s="291" t="str">
        <f t="shared" ref="AD387:AD450" si="105">SUBSTITUTE($Z387,"/","",1)</f>
        <v>Without/SAE-1</v>
      </c>
      <c r="AE387" s="4" t="str">
        <f t="shared" ref="AE387:AE450" si="106">SUBSTITUTE($AA387,"/","",1)&amp;" inch"</f>
        <v>14  inch</v>
      </c>
      <c r="AF387" s="4" t="str">
        <f t="shared" ref="AF387:AF450" si="107">SUBSTITUTE($AB387,"/","",1)</f>
        <v/>
      </c>
      <c r="AG387" s="4" t="str">
        <f t="shared" ref="AG387:AG450" si="108">SUBSTITUTE($AC387,"/","",1)</f>
        <v xml:space="preserve"> Mechanical/ Electrical</v>
      </c>
      <c r="AH387" s="4" t="str">
        <f>IF(Input!AK388=1,"Available","Not available")</f>
        <v>Not available</v>
      </c>
      <c r="AI387" s="4" t="str">
        <f>IF(Input!AL388="","",Input!AL388)</f>
        <v/>
      </c>
    </row>
    <row r="388" spans="1:35" x14ac:dyDescent="0.25">
      <c r="A388" s="4" t="str">
        <f>VLOOKUP(Input!A389, Variabelen!$A$2:$B$7,2,FALSE)</f>
        <v>LIGHT DUTY/HIGH SPEED GEARBOX</v>
      </c>
      <c r="B388" s="284" t="str">
        <f>Input!B389</f>
        <v>HCC200</v>
      </c>
      <c r="C388" s="4" t="str">
        <f>IF(Input!C389="","",Input!C389)</f>
        <v/>
      </c>
      <c r="D388" s="297">
        <f>Input!F389</f>
        <v>2.9350000000000001</v>
      </c>
      <c r="E388" s="298" t="str">
        <f>Input!G389</f>
        <v>0,20</v>
      </c>
      <c r="F388" s="4">
        <f>Input!D389</f>
        <v>1000</v>
      </c>
      <c r="G388" s="298">
        <f>Input!E389</f>
        <v>2500</v>
      </c>
      <c r="H388" s="298" t="str">
        <f t="shared" si="99"/>
        <v>1000-2500</v>
      </c>
      <c r="I388" s="298">
        <f t="shared" si="100"/>
        <v>1800</v>
      </c>
      <c r="J388" s="298">
        <f t="shared" si="101"/>
        <v>360</v>
      </c>
      <c r="K388" s="298">
        <f t="shared" si="102"/>
        <v>500</v>
      </c>
      <c r="L388" s="290" t="str">
        <f t="shared" si="98"/>
        <v/>
      </c>
      <c r="M388" s="290">
        <f t="shared" si="98"/>
        <v>240</v>
      </c>
      <c r="N388" s="290">
        <f t="shared" si="98"/>
        <v>300</v>
      </c>
      <c r="O388" s="290">
        <f t="shared" si="98"/>
        <v>360</v>
      </c>
      <c r="P388" s="290">
        <f t="shared" si="98"/>
        <v>420</v>
      </c>
      <c r="Q388" s="290">
        <f t="shared" si="98"/>
        <v>500</v>
      </c>
      <c r="R388" s="298" t="str">
        <f>Input!I389</f>
        <v>554x750x700</v>
      </c>
      <c r="S388" s="298" t="str">
        <f>Input!J389</f>
        <v>400</v>
      </c>
      <c r="T388" s="298" t="str">
        <f>Input!K389</f>
        <v>0</v>
      </c>
      <c r="U388" s="298" t="str">
        <f>Input!L389</f>
        <v>40</v>
      </c>
      <c r="V388" s="4" t="str">
        <f>IF(Input!$M389=1,"Spec.","")&amp;IF(Input!$O389=1, "00","")&amp;IF(Input!$P389=1, "/0","")&amp;IF(Input!$Q389=1, "/1","")&amp;IF(Input!$R389=1, "/2","")&amp;IF(Input!$S389=1, "/3","")&amp;IF(Input!$T389=1, "/4","")&amp;IF(Input!$U389=1, "/5","")</f>
        <v>/1</v>
      </c>
      <c r="W388" s="4" t="str">
        <f>IF(Input!$V389=1,"Spec.","")&amp;IF(Input!$W389=1, "/21","")&amp;IF(Input!$X389=1, "/18","")&amp;IF(Input!$Y389=1, "/16","")&amp;IF(Input!$Z389=1, "/14","")&amp;IF(Input!$AA389=1, "/11,5","")&amp;IF(Input!$AB389=1, "/10","")&amp;IF(Input!$AB389=1,"/7,5","")</f>
        <v>/14</v>
      </c>
      <c r="X388" s="291" t="str">
        <f t="shared" si="103"/>
        <v>1</v>
      </c>
      <c r="Y388" s="4" t="str">
        <f t="shared" si="104"/>
        <v>14</v>
      </c>
      <c r="Z388" s="4" t="str">
        <f>IF(Input!$M389=1,"Special match","")&amp;IF(Input!$N389=1, "/Without","")&amp;IF(Input!$O389=1, "/SAE-00","")&amp;IF(Input!$P389=1, "/SAE-0","")&amp;IF(Input!$Q389=1, "/SAE-1","")&amp;IF(Input!$R389=1, "/SAE-2","")&amp;IF(Input!$S389=1, "/SAE-3","")&amp;IF(Input!$T389=1, "/SAE-4","")&amp;IF(Input!$U389=1, "/SAE-5","")</f>
        <v>/Without/SAE-1</v>
      </c>
      <c r="AA388" s="4" t="str">
        <f>IF(Input!$V389=1,"Special match","")&amp;IF(Input!$W389=1, "/21 ","")&amp;IF(Input!$X389=1, "/18 ","")&amp;IF(Input!$Y389=1, "/16 ","")&amp;IF(Input!$Z389=1, "/14 ","")&amp;IF(Input!$AA389=1, "/11,5 ","")&amp;IF(Input!$AB389=1, "/10 ","")&amp;IF(Input!$AB389=1, "/7,5","")</f>
        <v xml:space="preserve">/14 </v>
      </c>
      <c r="AB388" s="4" t="str">
        <f>IF(Input!$AD389=1,"Rubber wheel coupling","")&amp;IF(Input!$AE389=1, "/Rubber block drive, with alu. ring","")&amp;IF(Input!$AF389=1, "/(High) flexible coupling","")</f>
        <v/>
      </c>
      <c r="AC388" s="4" t="str">
        <f>IF(Input!$AG389=1,"Mechanical-joint clutch","")&amp;IF(Input!$AH389=1, "/ Mechanical","")&amp;IF(Input!$AI389=1, "/ Electrical","")&amp;IF(Input!$AJ389=1, "/ Pneumatical","")</f>
        <v>/ Mechanical/ Electrical</v>
      </c>
      <c r="AD388" s="291" t="str">
        <f t="shared" si="105"/>
        <v>Without/SAE-1</v>
      </c>
      <c r="AE388" s="4" t="str">
        <f t="shared" si="106"/>
        <v>14  inch</v>
      </c>
      <c r="AF388" s="4" t="str">
        <f t="shared" si="107"/>
        <v/>
      </c>
      <c r="AG388" s="4" t="str">
        <f t="shared" si="108"/>
        <v xml:space="preserve"> Mechanical/ Electrical</v>
      </c>
      <c r="AH388" s="4" t="str">
        <f>IF(Input!AK389=1,"Available","Not available")</f>
        <v>Not available</v>
      </c>
      <c r="AI388" s="4" t="str">
        <f>IF(Input!AL389="","",Input!AL389)</f>
        <v/>
      </c>
    </row>
    <row r="389" spans="1:35" x14ac:dyDescent="0.25">
      <c r="A389" s="4" t="str">
        <f>VLOOKUP(Input!A390, Variabelen!$A$2:$B$7,2,FALSE)</f>
        <v>LIGHT DUTY/HIGH SPEED GEARBOX</v>
      </c>
      <c r="B389" s="284" t="str">
        <f>Input!B390</f>
        <v>HC201</v>
      </c>
      <c r="C389" s="4" t="str">
        <f>IF(Input!C390="","",Input!C390)</f>
        <v/>
      </c>
      <c r="D389" s="297">
        <f>Input!F390</f>
        <v>2.46</v>
      </c>
      <c r="E389" s="298" t="str">
        <f>Input!G390</f>
        <v>0,20</v>
      </c>
      <c r="F389" s="4">
        <f>Input!D390</f>
        <v>1000</v>
      </c>
      <c r="G389" s="298">
        <f>Input!E390</f>
        <v>2500</v>
      </c>
      <c r="H389" s="298" t="str">
        <f t="shared" si="99"/>
        <v>1000-2500</v>
      </c>
      <c r="I389" s="298">
        <f t="shared" si="100"/>
        <v>1800</v>
      </c>
      <c r="J389" s="298">
        <f t="shared" si="101"/>
        <v>360</v>
      </c>
      <c r="K389" s="298">
        <f t="shared" si="102"/>
        <v>500</v>
      </c>
      <c r="L389" s="290" t="str">
        <f t="shared" si="98"/>
        <v/>
      </c>
      <c r="M389" s="290">
        <f t="shared" si="98"/>
        <v>240</v>
      </c>
      <c r="N389" s="290">
        <f t="shared" si="98"/>
        <v>300</v>
      </c>
      <c r="O389" s="290">
        <f t="shared" si="98"/>
        <v>360</v>
      </c>
      <c r="P389" s="290">
        <f t="shared" si="98"/>
        <v>420</v>
      </c>
      <c r="Q389" s="290">
        <f t="shared" si="98"/>
        <v>500</v>
      </c>
      <c r="R389" s="298" t="str">
        <f>Input!I390</f>
        <v>556X691X735</v>
      </c>
      <c r="S389" s="298" t="str">
        <f>Input!J390</f>
        <v>350</v>
      </c>
      <c r="T389" s="298" t="str">
        <f>Input!K390</f>
        <v>205</v>
      </c>
      <c r="U389" s="298" t="str">
        <f>Input!L390</f>
        <v>40</v>
      </c>
      <c r="V389" s="4" t="str">
        <f>IF(Input!$M390=1,"Spec.","")&amp;IF(Input!$O390=1, "00","")&amp;IF(Input!$P390=1, "/0","")&amp;IF(Input!$Q390=1, "/1","")&amp;IF(Input!$R390=1, "/2","")&amp;IF(Input!$S390=1, "/3","")&amp;IF(Input!$T390=1, "/4","")&amp;IF(Input!$U390=1, "/5","")</f>
        <v>/0/1</v>
      </c>
      <c r="W389" s="4" t="str">
        <f>IF(Input!$V390=1,"Spec.","")&amp;IF(Input!$W390=1, "/21","")&amp;IF(Input!$X390=1, "/18","")&amp;IF(Input!$Y390=1, "/16","")&amp;IF(Input!$Z390=1, "/14","")&amp;IF(Input!$AA390=1, "/11,5","")&amp;IF(Input!$AB390=1, "/10","")&amp;IF(Input!$AB390=1,"/7,5","")</f>
        <v>/18/16/14</v>
      </c>
      <c r="X389" s="291" t="str">
        <f t="shared" si="103"/>
        <v>0/1</v>
      </c>
      <c r="Y389" s="4" t="str">
        <f t="shared" si="104"/>
        <v>18/16/14</v>
      </c>
      <c r="Z389" s="4" t="str">
        <f>IF(Input!$M390=1,"Special match","")&amp;IF(Input!$N390=1, "/Without","")&amp;IF(Input!$O390=1, "/SAE-00","")&amp;IF(Input!$P390=1, "/SAE-0","")&amp;IF(Input!$Q390=1, "/SAE-1","")&amp;IF(Input!$R390=1, "/SAE-2","")&amp;IF(Input!$S390=1, "/SAE-3","")&amp;IF(Input!$T390=1, "/SAE-4","")&amp;IF(Input!$U390=1, "/SAE-5","")</f>
        <v>/Without/SAE-0/SAE-1</v>
      </c>
      <c r="AA389" s="4" t="str">
        <f>IF(Input!$V390=1,"Special match","")&amp;IF(Input!$W390=1, "/21 ","")&amp;IF(Input!$X390=1, "/18 ","")&amp;IF(Input!$Y390=1, "/16 ","")&amp;IF(Input!$Z390=1, "/14 ","")&amp;IF(Input!$AA390=1, "/11,5 ","")&amp;IF(Input!$AB390=1, "/10 ","")&amp;IF(Input!$AB390=1, "/7,5","")</f>
        <v xml:space="preserve">/18 /16 /14 </v>
      </c>
      <c r="AB389" s="4" t="str">
        <f>IF(Input!$AD390=1,"Rubber wheel coupling","")&amp;IF(Input!$AE390=1, "/Rubber block drive, with alu. ring","")&amp;IF(Input!$AF390=1, "/(High) flexible coupling","")</f>
        <v>/Rubber block drive, with alu. ring</v>
      </c>
      <c r="AC389" s="4" t="str">
        <f>IF(Input!$AG390=1,"Mechanical-joint clutch","")&amp;IF(Input!$AH390=1, "/ Mechanical","")&amp;IF(Input!$AI390=1, "/ Electrical","")&amp;IF(Input!$AJ390=1, "/ Pneumatical","")</f>
        <v>/ Mechanical/ Electrical</v>
      </c>
      <c r="AD389" s="291" t="str">
        <f t="shared" si="105"/>
        <v>Without/SAE-0/SAE-1</v>
      </c>
      <c r="AE389" s="4" t="str">
        <f t="shared" si="106"/>
        <v>18 /16 /14  inch</v>
      </c>
      <c r="AF389" s="4" t="str">
        <f t="shared" si="107"/>
        <v>Rubber block drive, with alu. ring</v>
      </c>
      <c r="AG389" s="4" t="str">
        <f t="shared" si="108"/>
        <v xml:space="preserve"> Mechanical/ Electrical</v>
      </c>
      <c r="AH389" s="4" t="str">
        <f>IF(Input!AK390=1,"Available","Not available")</f>
        <v>Not available</v>
      </c>
      <c r="AI389" s="4" t="str">
        <f>IF(Input!AL390="","",Input!AL390)</f>
        <v/>
      </c>
    </row>
    <row r="390" spans="1:35" x14ac:dyDescent="0.25">
      <c r="A390" s="4" t="str">
        <f>VLOOKUP(Input!A391, Variabelen!$A$2:$B$7,2,FALSE)</f>
        <v>LIGHT DUTY/HIGH SPEED GEARBOX</v>
      </c>
      <c r="B390" s="284" t="str">
        <f>Input!B391</f>
        <v>HC201</v>
      </c>
      <c r="C390" s="4" t="str">
        <f>IF(Input!C391="","",Input!C391)</f>
        <v/>
      </c>
      <c r="D390" s="297">
        <f>Input!F391</f>
        <v>2.9550000000000001</v>
      </c>
      <c r="E390" s="298" t="str">
        <f>Input!G391</f>
        <v>0,20</v>
      </c>
      <c r="F390" s="4">
        <f>Input!D391</f>
        <v>1000</v>
      </c>
      <c r="G390" s="298">
        <f>Input!E391</f>
        <v>2500</v>
      </c>
      <c r="H390" s="298" t="str">
        <f t="shared" si="99"/>
        <v>1000-2500</v>
      </c>
      <c r="I390" s="298">
        <f t="shared" si="100"/>
        <v>1800</v>
      </c>
      <c r="J390" s="298">
        <f t="shared" si="101"/>
        <v>360</v>
      </c>
      <c r="K390" s="298">
        <f t="shared" si="102"/>
        <v>500</v>
      </c>
      <c r="L390" s="290" t="str">
        <f t="shared" si="98"/>
        <v/>
      </c>
      <c r="M390" s="290">
        <f t="shared" si="98"/>
        <v>240</v>
      </c>
      <c r="N390" s="290">
        <f t="shared" si="98"/>
        <v>300</v>
      </c>
      <c r="O390" s="290">
        <f t="shared" si="98"/>
        <v>360</v>
      </c>
      <c r="P390" s="290">
        <f t="shared" si="98"/>
        <v>420</v>
      </c>
      <c r="Q390" s="290">
        <f t="shared" si="98"/>
        <v>500</v>
      </c>
      <c r="R390" s="298" t="str">
        <f>Input!I391</f>
        <v>556X691X735</v>
      </c>
      <c r="S390" s="298" t="str">
        <f>Input!J391</f>
        <v>350</v>
      </c>
      <c r="T390" s="298" t="str">
        <f>Input!K391</f>
        <v>205</v>
      </c>
      <c r="U390" s="298" t="str">
        <f>Input!L391</f>
        <v>40</v>
      </c>
      <c r="V390" s="4" t="str">
        <f>IF(Input!$M391=1,"Spec.","")&amp;IF(Input!$O391=1, "00","")&amp;IF(Input!$P391=1, "/0","")&amp;IF(Input!$Q391=1, "/1","")&amp;IF(Input!$R391=1, "/2","")&amp;IF(Input!$S391=1, "/3","")&amp;IF(Input!$T391=1, "/4","")&amp;IF(Input!$U391=1, "/5","")</f>
        <v>/0/1</v>
      </c>
      <c r="W390" s="4" t="str">
        <f>IF(Input!$V391=1,"Spec.","")&amp;IF(Input!$W391=1, "/21","")&amp;IF(Input!$X391=1, "/18","")&amp;IF(Input!$Y391=1, "/16","")&amp;IF(Input!$Z391=1, "/14","")&amp;IF(Input!$AA391=1, "/11,5","")&amp;IF(Input!$AB391=1, "/10","")&amp;IF(Input!$AB391=1,"/7,5","")</f>
        <v>/18/16/14</v>
      </c>
      <c r="X390" s="291" t="str">
        <f t="shared" si="103"/>
        <v>0/1</v>
      </c>
      <c r="Y390" s="4" t="str">
        <f t="shared" si="104"/>
        <v>18/16/14</v>
      </c>
      <c r="Z390" s="4" t="str">
        <f>IF(Input!$M391=1,"Special match","")&amp;IF(Input!$N391=1, "/Without","")&amp;IF(Input!$O391=1, "/SAE-00","")&amp;IF(Input!$P391=1, "/SAE-0","")&amp;IF(Input!$Q391=1, "/SAE-1","")&amp;IF(Input!$R391=1, "/SAE-2","")&amp;IF(Input!$S391=1, "/SAE-3","")&amp;IF(Input!$T391=1, "/SAE-4","")&amp;IF(Input!$U391=1, "/SAE-5","")</f>
        <v>/Without/SAE-0/SAE-1</v>
      </c>
      <c r="AA390" s="4" t="str">
        <f>IF(Input!$V391=1,"Special match","")&amp;IF(Input!$W391=1, "/21 ","")&amp;IF(Input!$X391=1, "/18 ","")&amp;IF(Input!$Y391=1, "/16 ","")&amp;IF(Input!$Z391=1, "/14 ","")&amp;IF(Input!$AA391=1, "/11,5 ","")&amp;IF(Input!$AB391=1, "/10 ","")&amp;IF(Input!$AB391=1, "/7,5","")</f>
        <v xml:space="preserve">/18 /16 /14 </v>
      </c>
      <c r="AB390" s="4" t="str">
        <f>IF(Input!$AD391=1,"Rubber wheel coupling","")&amp;IF(Input!$AE391=1, "/Rubber block drive, with alu. ring","")&amp;IF(Input!$AF391=1, "/(High) flexible coupling","")</f>
        <v>/Rubber block drive, with alu. ring</v>
      </c>
      <c r="AC390" s="4" t="str">
        <f>IF(Input!$AG391=1,"Mechanical-joint clutch","")&amp;IF(Input!$AH391=1, "/ Mechanical","")&amp;IF(Input!$AI391=1, "/ Electrical","")&amp;IF(Input!$AJ391=1, "/ Pneumatical","")</f>
        <v>/ Mechanical/ Electrical</v>
      </c>
      <c r="AD390" s="291" t="str">
        <f t="shared" si="105"/>
        <v>Without/SAE-0/SAE-1</v>
      </c>
      <c r="AE390" s="4" t="str">
        <f t="shared" si="106"/>
        <v>18 /16 /14  inch</v>
      </c>
      <c r="AF390" s="4" t="str">
        <f t="shared" si="107"/>
        <v>Rubber block drive, with alu. ring</v>
      </c>
      <c r="AG390" s="4" t="str">
        <f t="shared" si="108"/>
        <v xml:space="preserve"> Mechanical/ Electrical</v>
      </c>
      <c r="AH390" s="4" t="str">
        <f>IF(Input!AK391=1,"Available","Not available")</f>
        <v>Not available</v>
      </c>
      <c r="AI390" s="4" t="str">
        <f>IF(Input!AL391="","",Input!AL391)</f>
        <v/>
      </c>
    </row>
    <row r="391" spans="1:35" x14ac:dyDescent="0.25">
      <c r="A391" s="4" t="str">
        <f>VLOOKUP(Input!A392, Variabelen!$A$2:$B$7,2,FALSE)</f>
        <v>LIGHT DUTY/HIGH SPEED GEARBOX</v>
      </c>
      <c r="B391" s="284" t="str">
        <f>Input!B392</f>
        <v>HC201</v>
      </c>
      <c r="C391" s="4" t="str">
        <f>IF(Input!C392="","",Input!C392)</f>
        <v/>
      </c>
      <c r="D391" s="297">
        <f>Input!F392</f>
        <v>3.5259999999999998</v>
      </c>
      <c r="E391" s="298" t="str">
        <f>Input!G392</f>
        <v>0,18</v>
      </c>
      <c r="F391" s="4">
        <f>Input!D392</f>
        <v>1000</v>
      </c>
      <c r="G391" s="298">
        <f>Input!E392</f>
        <v>2500</v>
      </c>
      <c r="H391" s="298" t="str">
        <f t="shared" si="99"/>
        <v>1000-2500</v>
      </c>
      <c r="I391" s="298">
        <f t="shared" si="100"/>
        <v>1800</v>
      </c>
      <c r="J391" s="298">
        <f t="shared" si="101"/>
        <v>324</v>
      </c>
      <c r="K391" s="298">
        <f t="shared" si="102"/>
        <v>450</v>
      </c>
      <c r="L391" s="290" t="str">
        <f t="shared" si="98"/>
        <v/>
      </c>
      <c r="M391" s="290">
        <f t="shared" si="98"/>
        <v>216</v>
      </c>
      <c r="N391" s="290">
        <f t="shared" si="98"/>
        <v>270</v>
      </c>
      <c r="O391" s="290">
        <f t="shared" si="98"/>
        <v>324</v>
      </c>
      <c r="P391" s="290">
        <f t="shared" si="98"/>
        <v>378</v>
      </c>
      <c r="Q391" s="290">
        <f t="shared" si="98"/>
        <v>450</v>
      </c>
      <c r="R391" s="298" t="str">
        <f>Input!I392</f>
        <v>556X691X735</v>
      </c>
      <c r="S391" s="298" t="str">
        <f>Input!J392</f>
        <v>350</v>
      </c>
      <c r="T391" s="298" t="str">
        <f>Input!K392</f>
        <v>205</v>
      </c>
      <c r="U391" s="298" t="str">
        <f>Input!L392</f>
        <v>40</v>
      </c>
      <c r="V391" s="4" t="str">
        <f>IF(Input!$M392=1,"Spec.","")&amp;IF(Input!$O392=1, "00","")&amp;IF(Input!$P392=1, "/0","")&amp;IF(Input!$Q392=1, "/1","")&amp;IF(Input!$R392=1, "/2","")&amp;IF(Input!$S392=1, "/3","")&amp;IF(Input!$T392=1, "/4","")&amp;IF(Input!$U392=1, "/5","")</f>
        <v>/0/1</v>
      </c>
      <c r="W391" s="4" t="str">
        <f>IF(Input!$V392=1,"Spec.","")&amp;IF(Input!$W392=1, "/21","")&amp;IF(Input!$X392=1, "/18","")&amp;IF(Input!$Y392=1, "/16","")&amp;IF(Input!$Z392=1, "/14","")&amp;IF(Input!$AA392=1, "/11,5","")&amp;IF(Input!$AB392=1, "/10","")&amp;IF(Input!$AB392=1,"/7,5","")</f>
        <v>/18/16/14</v>
      </c>
      <c r="X391" s="291" t="str">
        <f t="shared" si="103"/>
        <v>0/1</v>
      </c>
      <c r="Y391" s="4" t="str">
        <f t="shared" si="104"/>
        <v>18/16/14</v>
      </c>
      <c r="Z391" s="4" t="str">
        <f>IF(Input!$M392=1,"Special match","")&amp;IF(Input!$N392=1, "/Without","")&amp;IF(Input!$O392=1, "/SAE-00","")&amp;IF(Input!$P392=1, "/SAE-0","")&amp;IF(Input!$Q392=1, "/SAE-1","")&amp;IF(Input!$R392=1, "/SAE-2","")&amp;IF(Input!$S392=1, "/SAE-3","")&amp;IF(Input!$T392=1, "/SAE-4","")&amp;IF(Input!$U392=1, "/SAE-5","")</f>
        <v>/Without/SAE-0/SAE-1</v>
      </c>
      <c r="AA391" s="4" t="str">
        <f>IF(Input!$V392=1,"Special match","")&amp;IF(Input!$W392=1, "/21 ","")&amp;IF(Input!$X392=1, "/18 ","")&amp;IF(Input!$Y392=1, "/16 ","")&amp;IF(Input!$Z392=1, "/14 ","")&amp;IF(Input!$AA392=1, "/11,5 ","")&amp;IF(Input!$AB392=1, "/10 ","")&amp;IF(Input!$AB392=1, "/7,5","")</f>
        <v xml:space="preserve">/18 /16 /14 </v>
      </c>
      <c r="AB391" s="4" t="str">
        <f>IF(Input!$AD392=1,"Rubber wheel coupling","")&amp;IF(Input!$AE392=1, "/Rubber block drive, with alu. ring","")&amp;IF(Input!$AF392=1, "/(High) flexible coupling","")</f>
        <v>/Rubber block drive, with alu. ring</v>
      </c>
      <c r="AC391" s="4" t="str">
        <f>IF(Input!$AG392=1,"Mechanical-joint clutch","")&amp;IF(Input!$AH392=1, "/ Mechanical","")&amp;IF(Input!$AI392=1, "/ Electrical","")&amp;IF(Input!$AJ392=1, "/ Pneumatical","")</f>
        <v>/ Mechanical/ Electrical</v>
      </c>
      <c r="AD391" s="291" t="str">
        <f t="shared" si="105"/>
        <v>Without/SAE-0/SAE-1</v>
      </c>
      <c r="AE391" s="4" t="str">
        <f t="shared" si="106"/>
        <v>18 /16 /14  inch</v>
      </c>
      <c r="AF391" s="4" t="str">
        <f t="shared" si="107"/>
        <v>Rubber block drive, with alu. ring</v>
      </c>
      <c r="AG391" s="4" t="str">
        <f t="shared" si="108"/>
        <v xml:space="preserve"> Mechanical/ Electrical</v>
      </c>
      <c r="AH391" s="4" t="str">
        <f>IF(Input!AK392=1,"Available","Not available")</f>
        <v>Not available</v>
      </c>
      <c r="AI391" s="4" t="str">
        <f>IF(Input!AL392="","",Input!AL392)</f>
        <v/>
      </c>
    </row>
    <row r="392" spans="1:35" x14ac:dyDescent="0.25">
      <c r="A392" s="4" t="str">
        <f>VLOOKUP(Input!A393, Variabelen!$A$2:$B$7,2,FALSE)</f>
        <v>LIGHT DUTY/HIGH SPEED GEARBOX</v>
      </c>
      <c r="B392" s="284" t="str">
        <f>Input!B393</f>
        <v>HCQ300</v>
      </c>
      <c r="C392" s="4" t="str">
        <f>IF(Input!C393="","",Input!C393)</f>
        <v/>
      </c>
      <c r="D392" s="297">
        <f>Input!F393</f>
        <v>1.06</v>
      </c>
      <c r="E392" s="298" t="str">
        <f>Input!G393</f>
        <v>0,34</v>
      </c>
      <c r="F392" s="4">
        <f>Input!D393</f>
        <v>1000</v>
      </c>
      <c r="G392" s="298">
        <f>Input!E393</f>
        <v>2300</v>
      </c>
      <c r="H392" s="298" t="str">
        <f t="shared" si="99"/>
        <v>1000-2300</v>
      </c>
      <c r="I392" s="298">
        <f t="shared" si="100"/>
        <v>1800</v>
      </c>
      <c r="J392" s="298">
        <f t="shared" si="101"/>
        <v>612</v>
      </c>
      <c r="K392" s="298">
        <f t="shared" si="102"/>
        <v>782</v>
      </c>
      <c r="L392" s="290" t="str">
        <f t="shared" ref="L392:Q401" si="109">IF(AND(L$1&gt;=$F392,L$1&lt;=$G392),L$1*$E392,"")</f>
        <v/>
      </c>
      <c r="M392" s="290">
        <f t="shared" si="109"/>
        <v>408.00000000000006</v>
      </c>
      <c r="N392" s="290">
        <f t="shared" si="109"/>
        <v>510.00000000000006</v>
      </c>
      <c r="O392" s="290">
        <f t="shared" si="109"/>
        <v>612</v>
      </c>
      <c r="P392" s="290">
        <f t="shared" si="109"/>
        <v>714</v>
      </c>
      <c r="Q392" s="290" t="str">
        <f t="shared" si="109"/>
        <v/>
      </c>
      <c r="R392" s="298" t="str">
        <f>Input!I393</f>
        <v>533x681x676</v>
      </c>
      <c r="S392" s="298" t="str">
        <f>Input!J393</f>
        <v>350</v>
      </c>
      <c r="T392" s="298" t="str">
        <f>Input!K393</f>
        <v>203</v>
      </c>
      <c r="U392" s="298" t="str">
        <f>Input!L393</f>
        <v>40</v>
      </c>
      <c r="V392" s="4" t="str">
        <f>IF(Input!$M393=1,"Spec.","")&amp;IF(Input!$O393=1, "00","")&amp;IF(Input!$P393=1, "/0","")&amp;IF(Input!$Q393=1, "/1","")&amp;IF(Input!$R393=1, "/2","")&amp;IF(Input!$S393=1, "/3","")&amp;IF(Input!$T393=1, "/4","")&amp;IF(Input!$U393=1, "/5","")</f>
        <v>/0/1</v>
      </c>
      <c r="W392" s="4" t="str">
        <f>IF(Input!$V393=1,"Spec.","")&amp;IF(Input!$W393=1, "/21","")&amp;IF(Input!$X393=1, "/18","")&amp;IF(Input!$Y393=1, "/16","")&amp;IF(Input!$Z393=1, "/14","")&amp;IF(Input!$AA393=1, "/11,5","")&amp;IF(Input!$AB393=1, "/10","")&amp;IF(Input!$AB393=1,"/7,5","")</f>
        <v>/18/16/14</v>
      </c>
      <c r="X392" s="291" t="str">
        <f t="shared" si="103"/>
        <v>0/1</v>
      </c>
      <c r="Y392" s="4" t="str">
        <f t="shared" si="104"/>
        <v>18/16/14</v>
      </c>
      <c r="Z392" s="4" t="str">
        <f>IF(Input!$M393=1,"Special match","")&amp;IF(Input!$N393=1, "/Without","")&amp;IF(Input!$O393=1, "/SAE-00","")&amp;IF(Input!$P393=1, "/SAE-0","")&amp;IF(Input!$Q393=1, "/SAE-1","")&amp;IF(Input!$R393=1, "/SAE-2","")&amp;IF(Input!$S393=1, "/SAE-3","")&amp;IF(Input!$T393=1, "/SAE-4","")&amp;IF(Input!$U393=1, "/SAE-5","")</f>
        <v>/Without/SAE-0/SAE-1</v>
      </c>
      <c r="AA392" s="4" t="str">
        <f>IF(Input!$V393=1,"Special match","")&amp;IF(Input!$W393=1, "/21 ","")&amp;IF(Input!$X393=1, "/18 ","")&amp;IF(Input!$Y393=1, "/16 ","")&amp;IF(Input!$Z393=1, "/14 ","")&amp;IF(Input!$AA393=1, "/11,5 ","")&amp;IF(Input!$AB393=1, "/10 ","")&amp;IF(Input!$AB393=1, "/7,5","")</f>
        <v xml:space="preserve">/18 /16 /14 </v>
      </c>
      <c r="AB392" s="4" t="str">
        <f>IF(Input!$AD393=1,"Rubber wheel coupling","")&amp;IF(Input!$AE393=1, "/Rubber block drive, with alu. ring","")&amp;IF(Input!$AF393=1, "/(High) flexible coupling","")</f>
        <v>/Rubber block drive, with alu. ring</v>
      </c>
      <c r="AC392" s="4" t="str">
        <f>IF(Input!$AG393=1,"Mechanical-joint clutch","")&amp;IF(Input!$AH393=1, "/ Mechanical","")&amp;IF(Input!$AI393=1, "/ Electrical","")&amp;IF(Input!$AJ393=1, "/ Pneumatical","")</f>
        <v>/ Mechanical/ Electrical</v>
      </c>
      <c r="AD392" s="291" t="str">
        <f t="shared" si="105"/>
        <v>Without/SAE-0/SAE-1</v>
      </c>
      <c r="AE392" s="4" t="str">
        <f t="shared" si="106"/>
        <v>18 /16 /14  inch</v>
      </c>
      <c r="AF392" s="4" t="str">
        <f t="shared" si="107"/>
        <v>Rubber block drive, with alu. ring</v>
      </c>
      <c r="AG392" s="4" t="str">
        <f t="shared" si="108"/>
        <v xml:space="preserve"> Mechanical/ Electrical</v>
      </c>
      <c r="AH392" s="4" t="str">
        <f>IF(Input!AK393=1,"Available","Not available")</f>
        <v>Not available</v>
      </c>
      <c r="AI392" s="4" t="str">
        <f>IF(Input!AL393="","",Input!AL393)</f>
        <v/>
      </c>
    </row>
    <row r="393" spans="1:35" x14ac:dyDescent="0.25">
      <c r="A393" s="4" t="str">
        <f>VLOOKUP(Input!A394, Variabelen!$A$2:$B$7,2,FALSE)</f>
        <v>LIGHT DUTY/HIGH SPEED GEARBOX</v>
      </c>
      <c r="B393" s="284" t="str">
        <f>Input!B394</f>
        <v>HCQ300</v>
      </c>
      <c r="C393" s="4" t="str">
        <f>IF(Input!C394="","",Input!C394)</f>
        <v/>
      </c>
      <c r="D393" s="297">
        <f>Input!F394</f>
        <v>1.21</v>
      </c>
      <c r="E393" s="298" t="str">
        <f>Input!G394</f>
        <v>0,34</v>
      </c>
      <c r="F393" s="4">
        <f>Input!D394</f>
        <v>1000</v>
      </c>
      <c r="G393" s="298">
        <f>Input!E394</f>
        <v>2300</v>
      </c>
      <c r="H393" s="298" t="str">
        <f t="shared" si="99"/>
        <v>1000-2300</v>
      </c>
      <c r="I393" s="298">
        <f t="shared" si="100"/>
        <v>1800</v>
      </c>
      <c r="J393" s="298">
        <f t="shared" si="101"/>
        <v>612</v>
      </c>
      <c r="K393" s="298">
        <f t="shared" si="102"/>
        <v>782</v>
      </c>
      <c r="L393" s="290" t="str">
        <f t="shared" si="109"/>
        <v/>
      </c>
      <c r="M393" s="290">
        <f t="shared" si="109"/>
        <v>408.00000000000006</v>
      </c>
      <c r="N393" s="290">
        <f t="shared" si="109"/>
        <v>510.00000000000006</v>
      </c>
      <c r="O393" s="290">
        <f t="shared" si="109"/>
        <v>612</v>
      </c>
      <c r="P393" s="290">
        <f t="shared" si="109"/>
        <v>714</v>
      </c>
      <c r="Q393" s="290" t="str">
        <f t="shared" si="109"/>
        <v/>
      </c>
      <c r="R393" s="298" t="str">
        <f>Input!I394</f>
        <v>533x681x676</v>
      </c>
      <c r="S393" s="298" t="str">
        <f>Input!J394</f>
        <v>350</v>
      </c>
      <c r="T393" s="298" t="str">
        <f>Input!K394</f>
        <v>203</v>
      </c>
      <c r="U393" s="298" t="str">
        <f>Input!L394</f>
        <v>40</v>
      </c>
      <c r="V393" s="4" t="str">
        <f>IF(Input!$M394=1,"Spec.","")&amp;IF(Input!$O394=1, "00","")&amp;IF(Input!$P394=1, "/0","")&amp;IF(Input!$Q394=1, "/1","")&amp;IF(Input!$R394=1, "/2","")&amp;IF(Input!$S394=1, "/3","")&amp;IF(Input!$T394=1, "/4","")&amp;IF(Input!$U394=1, "/5","")</f>
        <v>/0/1</v>
      </c>
      <c r="W393" s="4" t="str">
        <f>IF(Input!$V394=1,"Spec.","")&amp;IF(Input!$W394=1, "/21","")&amp;IF(Input!$X394=1, "/18","")&amp;IF(Input!$Y394=1, "/16","")&amp;IF(Input!$Z394=1, "/14","")&amp;IF(Input!$AA394=1, "/11,5","")&amp;IF(Input!$AB394=1, "/10","")&amp;IF(Input!$AB394=1,"/7,5","")</f>
        <v>/18/16/14</v>
      </c>
      <c r="X393" s="291" t="str">
        <f t="shared" si="103"/>
        <v>0/1</v>
      </c>
      <c r="Y393" s="4" t="str">
        <f t="shared" si="104"/>
        <v>18/16/14</v>
      </c>
      <c r="Z393" s="4" t="str">
        <f>IF(Input!$M394=1,"Special match","")&amp;IF(Input!$N394=1, "/Without","")&amp;IF(Input!$O394=1, "/SAE-00","")&amp;IF(Input!$P394=1, "/SAE-0","")&amp;IF(Input!$Q394=1, "/SAE-1","")&amp;IF(Input!$R394=1, "/SAE-2","")&amp;IF(Input!$S394=1, "/SAE-3","")&amp;IF(Input!$T394=1, "/SAE-4","")&amp;IF(Input!$U394=1, "/SAE-5","")</f>
        <v>/Without/SAE-0/SAE-1</v>
      </c>
      <c r="AA393" s="4" t="str">
        <f>IF(Input!$V394=1,"Special match","")&amp;IF(Input!$W394=1, "/21 ","")&amp;IF(Input!$X394=1, "/18 ","")&amp;IF(Input!$Y394=1, "/16 ","")&amp;IF(Input!$Z394=1, "/14 ","")&amp;IF(Input!$AA394=1, "/11,5 ","")&amp;IF(Input!$AB394=1, "/10 ","")&amp;IF(Input!$AB394=1, "/7,5","")</f>
        <v xml:space="preserve">/18 /16 /14 </v>
      </c>
      <c r="AB393" s="4" t="str">
        <f>IF(Input!$AD394=1,"Rubber wheel coupling","")&amp;IF(Input!$AE394=1, "/Rubber block drive, with alu. ring","")&amp;IF(Input!$AF394=1, "/(High) flexible coupling","")</f>
        <v>/Rubber block drive, with alu. ring</v>
      </c>
      <c r="AC393" s="4" t="str">
        <f>IF(Input!$AG394=1,"Mechanical-joint clutch","")&amp;IF(Input!$AH394=1, "/ Mechanical","")&amp;IF(Input!$AI394=1, "/ Electrical","")&amp;IF(Input!$AJ394=1, "/ Pneumatical","")</f>
        <v>/ Mechanical/ Electrical</v>
      </c>
      <c r="AD393" s="291" t="str">
        <f t="shared" si="105"/>
        <v>Without/SAE-0/SAE-1</v>
      </c>
      <c r="AE393" s="4" t="str">
        <f t="shared" si="106"/>
        <v>18 /16 /14  inch</v>
      </c>
      <c r="AF393" s="4" t="str">
        <f t="shared" si="107"/>
        <v>Rubber block drive, with alu. ring</v>
      </c>
      <c r="AG393" s="4" t="str">
        <f t="shared" si="108"/>
        <v xml:space="preserve"> Mechanical/ Electrical</v>
      </c>
      <c r="AH393" s="4" t="str">
        <f>IF(Input!AK394=1,"Available","Not available")</f>
        <v>Not available</v>
      </c>
      <c r="AI393" s="4" t="str">
        <f>IF(Input!AL394="","",Input!AL394)</f>
        <v/>
      </c>
    </row>
    <row r="394" spans="1:35" x14ac:dyDescent="0.25">
      <c r="A394" s="4" t="str">
        <f>VLOOKUP(Input!A395, Variabelen!$A$2:$B$7,2,FALSE)</f>
        <v>LIGHT DUTY/HIGH SPEED GEARBOX</v>
      </c>
      <c r="B394" s="284" t="str">
        <f>Input!B395</f>
        <v>HCQ300</v>
      </c>
      <c r="C394" s="4" t="str">
        <f>IF(Input!C395="","",Input!C395)</f>
        <v/>
      </c>
      <c r="D394" s="297">
        <f>Input!F395</f>
        <v>1.46</v>
      </c>
      <c r="E394" s="298" t="str">
        <f>Input!G395</f>
        <v>0,34</v>
      </c>
      <c r="F394" s="4">
        <f>Input!D395</f>
        <v>1000</v>
      </c>
      <c r="G394" s="298">
        <f>Input!E395</f>
        <v>2300</v>
      </c>
      <c r="H394" s="298" t="str">
        <f t="shared" si="99"/>
        <v>1000-2300</v>
      </c>
      <c r="I394" s="298">
        <f t="shared" si="100"/>
        <v>1800</v>
      </c>
      <c r="J394" s="298">
        <f t="shared" si="101"/>
        <v>612</v>
      </c>
      <c r="K394" s="298">
        <f t="shared" si="102"/>
        <v>782</v>
      </c>
      <c r="L394" s="290" t="str">
        <f t="shared" si="109"/>
        <v/>
      </c>
      <c r="M394" s="290">
        <f t="shared" si="109"/>
        <v>408.00000000000006</v>
      </c>
      <c r="N394" s="290">
        <f t="shared" si="109"/>
        <v>510.00000000000006</v>
      </c>
      <c r="O394" s="290">
        <f t="shared" si="109"/>
        <v>612</v>
      </c>
      <c r="P394" s="290">
        <f t="shared" si="109"/>
        <v>714</v>
      </c>
      <c r="Q394" s="290" t="str">
        <f t="shared" si="109"/>
        <v/>
      </c>
      <c r="R394" s="298" t="str">
        <f>Input!I395</f>
        <v>533x681x676</v>
      </c>
      <c r="S394" s="298" t="str">
        <f>Input!J395</f>
        <v>350</v>
      </c>
      <c r="T394" s="298" t="str">
        <f>Input!K395</f>
        <v>203</v>
      </c>
      <c r="U394" s="298" t="str">
        <f>Input!L395</f>
        <v>40</v>
      </c>
      <c r="V394" s="4" t="str">
        <f>IF(Input!$M395=1,"Spec.","")&amp;IF(Input!$O395=1, "00","")&amp;IF(Input!$P395=1, "/0","")&amp;IF(Input!$Q395=1, "/1","")&amp;IF(Input!$R395=1, "/2","")&amp;IF(Input!$S395=1, "/3","")&amp;IF(Input!$T395=1, "/4","")&amp;IF(Input!$U395=1, "/5","")</f>
        <v>/0/1</v>
      </c>
      <c r="W394" s="4" t="str">
        <f>IF(Input!$V395=1,"Spec.","")&amp;IF(Input!$W395=1, "/21","")&amp;IF(Input!$X395=1, "/18","")&amp;IF(Input!$Y395=1, "/16","")&amp;IF(Input!$Z395=1, "/14","")&amp;IF(Input!$AA395=1, "/11,5","")&amp;IF(Input!$AB395=1, "/10","")&amp;IF(Input!$AB395=1,"/7,5","")</f>
        <v>/18/16/14</v>
      </c>
      <c r="X394" s="291" t="str">
        <f t="shared" si="103"/>
        <v>0/1</v>
      </c>
      <c r="Y394" s="4" t="str">
        <f t="shared" si="104"/>
        <v>18/16/14</v>
      </c>
      <c r="Z394" s="4" t="str">
        <f>IF(Input!$M395=1,"Special match","")&amp;IF(Input!$N395=1, "/Without","")&amp;IF(Input!$O395=1, "/SAE-00","")&amp;IF(Input!$P395=1, "/SAE-0","")&amp;IF(Input!$Q395=1, "/SAE-1","")&amp;IF(Input!$R395=1, "/SAE-2","")&amp;IF(Input!$S395=1, "/SAE-3","")&amp;IF(Input!$T395=1, "/SAE-4","")&amp;IF(Input!$U395=1, "/SAE-5","")</f>
        <v>/Without/SAE-0/SAE-1</v>
      </c>
      <c r="AA394" s="4" t="str">
        <f>IF(Input!$V395=1,"Special match","")&amp;IF(Input!$W395=1, "/21 ","")&amp;IF(Input!$X395=1, "/18 ","")&amp;IF(Input!$Y395=1, "/16 ","")&amp;IF(Input!$Z395=1, "/14 ","")&amp;IF(Input!$AA395=1, "/11,5 ","")&amp;IF(Input!$AB395=1, "/10 ","")&amp;IF(Input!$AB395=1, "/7,5","")</f>
        <v xml:space="preserve">/18 /16 /14 </v>
      </c>
      <c r="AB394" s="4" t="str">
        <f>IF(Input!$AD395=1,"Rubber wheel coupling","")&amp;IF(Input!$AE395=1, "/Rubber block drive, with alu. ring","")&amp;IF(Input!$AF395=1, "/(High) flexible coupling","")</f>
        <v>/Rubber block drive, with alu. ring</v>
      </c>
      <c r="AC394" s="4" t="str">
        <f>IF(Input!$AG395=1,"Mechanical-joint clutch","")&amp;IF(Input!$AH395=1, "/ Mechanical","")&amp;IF(Input!$AI395=1, "/ Electrical","")&amp;IF(Input!$AJ395=1, "/ Pneumatical","")</f>
        <v>/ Mechanical/ Electrical</v>
      </c>
      <c r="AD394" s="291" t="str">
        <f t="shared" si="105"/>
        <v>Without/SAE-0/SAE-1</v>
      </c>
      <c r="AE394" s="4" t="str">
        <f t="shared" si="106"/>
        <v>18 /16 /14  inch</v>
      </c>
      <c r="AF394" s="4" t="str">
        <f t="shared" si="107"/>
        <v>Rubber block drive, with alu. ring</v>
      </c>
      <c r="AG394" s="4" t="str">
        <f t="shared" si="108"/>
        <v xml:space="preserve"> Mechanical/ Electrical</v>
      </c>
      <c r="AH394" s="4" t="str">
        <f>IF(Input!AK395=1,"Available","Not available")</f>
        <v>Not available</v>
      </c>
      <c r="AI394" s="4" t="str">
        <f>IF(Input!AL395="","",Input!AL395)</f>
        <v/>
      </c>
    </row>
    <row r="395" spans="1:35" x14ac:dyDescent="0.25">
      <c r="A395" s="4" t="str">
        <f>VLOOKUP(Input!A396, Variabelen!$A$2:$B$7,2,FALSE)</f>
        <v>LIGHT DUTY/HIGH SPEED GEARBOX</v>
      </c>
      <c r="B395" s="284" t="str">
        <f>Input!B396</f>
        <v>HCQ300</v>
      </c>
      <c r="C395" s="4" t="str">
        <f>IF(Input!C396="","",Input!C396)</f>
        <v/>
      </c>
      <c r="D395" s="297">
        <f>Input!F396</f>
        <v>1.74</v>
      </c>
      <c r="E395" s="298" t="str">
        <f>Input!G396</f>
        <v>0,34</v>
      </c>
      <c r="F395" s="4">
        <f>Input!D396</f>
        <v>1000</v>
      </c>
      <c r="G395" s="298">
        <f>Input!E396</f>
        <v>2300</v>
      </c>
      <c r="H395" s="298" t="str">
        <f t="shared" si="99"/>
        <v>1000-2300</v>
      </c>
      <c r="I395" s="298">
        <f t="shared" si="100"/>
        <v>1800</v>
      </c>
      <c r="J395" s="298">
        <f t="shared" si="101"/>
        <v>612</v>
      </c>
      <c r="K395" s="298">
        <f t="shared" si="102"/>
        <v>782</v>
      </c>
      <c r="L395" s="290" t="str">
        <f t="shared" si="109"/>
        <v/>
      </c>
      <c r="M395" s="290">
        <f t="shared" si="109"/>
        <v>408.00000000000006</v>
      </c>
      <c r="N395" s="290">
        <f t="shared" si="109"/>
        <v>510.00000000000006</v>
      </c>
      <c r="O395" s="290">
        <f t="shared" si="109"/>
        <v>612</v>
      </c>
      <c r="P395" s="290">
        <f t="shared" si="109"/>
        <v>714</v>
      </c>
      <c r="Q395" s="290" t="str">
        <f t="shared" si="109"/>
        <v/>
      </c>
      <c r="R395" s="298" t="str">
        <f>Input!I396</f>
        <v>533x681x676</v>
      </c>
      <c r="S395" s="298" t="str">
        <f>Input!J396</f>
        <v>350</v>
      </c>
      <c r="T395" s="298" t="str">
        <f>Input!K396</f>
        <v>203</v>
      </c>
      <c r="U395" s="298" t="str">
        <f>Input!L396</f>
        <v>40</v>
      </c>
      <c r="V395" s="4" t="str">
        <f>IF(Input!$M396=1,"Spec.","")&amp;IF(Input!$O396=1, "00","")&amp;IF(Input!$P396=1, "/0","")&amp;IF(Input!$Q396=1, "/1","")&amp;IF(Input!$R396=1, "/2","")&amp;IF(Input!$S396=1, "/3","")&amp;IF(Input!$T396=1, "/4","")&amp;IF(Input!$U396=1, "/5","")</f>
        <v>/0/1</v>
      </c>
      <c r="W395" s="4" t="str">
        <f>IF(Input!$V396=1,"Spec.","")&amp;IF(Input!$W396=1, "/21","")&amp;IF(Input!$X396=1, "/18","")&amp;IF(Input!$Y396=1, "/16","")&amp;IF(Input!$Z396=1, "/14","")&amp;IF(Input!$AA396=1, "/11,5","")&amp;IF(Input!$AB396=1, "/10","")&amp;IF(Input!$AB396=1,"/7,5","")</f>
        <v>/18/16/14</v>
      </c>
      <c r="X395" s="291" t="str">
        <f t="shared" si="103"/>
        <v>0/1</v>
      </c>
      <c r="Y395" s="4" t="str">
        <f t="shared" si="104"/>
        <v>18/16/14</v>
      </c>
      <c r="Z395" s="4" t="str">
        <f>IF(Input!$M396=1,"Special match","")&amp;IF(Input!$N396=1, "/Without","")&amp;IF(Input!$O396=1, "/SAE-00","")&amp;IF(Input!$P396=1, "/SAE-0","")&amp;IF(Input!$Q396=1, "/SAE-1","")&amp;IF(Input!$R396=1, "/SAE-2","")&amp;IF(Input!$S396=1, "/SAE-3","")&amp;IF(Input!$T396=1, "/SAE-4","")&amp;IF(Input!$U396=1, "/SAE-5","")</f>
        <v>/Without/SAE-0/SAE-1</v>
      </c>
      <c r="AA395" s="4" t="str">
        <f>IF(Input!$V396=1,"Special match","")&amp;IF(Input!$W396=1, "/21 ","")&amp;IF(Input!$X396=1, "/18 ","")&amp;IF(Input!$Y396=1, "/16 ","")&amp;IF(Input!$Z396=1, "/14 ","")&amp;IF(Input!$AA396=1, "/11,5 ","")&amp;IF(Input!$AB396=1, "/10 ","")&amp;IF(Input!$AB396=1, "/7,5","")</f>
        <v xml:space="preserve">/18 /16 /14 </v>
      </c>
      <c r="AB395" s="4" t="str">
        <f>IF(Input!$AD396=1,"Rubber wheel coupling","")&amp;IF(Input!$AE396=1, "/Rubber block drive, with alu. ring","")&amp;IF(Input!$AF396=1, "/(High) flexible coupling","")</f>
        <v>/Rubber block drive, with alu. ring</v>
      </c>
      <c r="AC395" s="4" t="str">
        <f>IF(Input!$AG396=1,"Mechanical-joint clutch","")&amp;IF(Input!$AH396=1, "/ Mechanical","")&amp;IF(Input!$AI396=1, "/ Electrical","")&amp;IF(Input!$AJ396=1, "/ Pneumatical","")</f>
        <v>/ Mechanical/ Electrical</v>
      </c>
      <c r="AD395" s="291" t="str">
        <f t="shared" si="105"/>
        <v>Without/SAE-0/SAE-1</v>
      </c>
      <c r="AE395" s="4" t="str">
        <f t="shared" si="106"/>
        <v>18 /16 /14  inch</v>
      </c>
      <c r="AF395" s="4" t="str">
        <f t="shared" si="107"/>
        <v>Rubber block drive, with alu. ring</v>
      </c>
      <c r="AG395" s="4" t="str">
        <f t="shared" si="108"/>
        <v xml:space="preserve"> Mechanical/ Electrical</v>
      </c>
      <c r="AH395" s="4" t="str">
        <f>IF(Input!AK396=1,"Available","Not available")</f>
        <v>Not available</v>
      </c>
      <c r="AI395" s="4" t="str">
        <f>IF(Input!AL396="","",Input!AL396)</f>
        <v/>
      </c>
    </row>
    <row r="396" spans="1:35" x14ac:dyDescent="0.25">
      <c r="A396" s="4" t="str">
        <f>VLOOKUP(Input!A397, Variabelen!$A$2:$B$7,2,FALSE)</f>
        <v>LIGHT DUTY/HIGH SPEED GEARBOX</v>
      </c>
      <c r="B396" s="284" t="str">
        <f>Input!B397</f>
        <v>HCQ300</v>
      </c>
      <c r="C396" s="4" t="str">
        <f>IF(Input!C397="","",Input!C397)</f>
        <v/>
      </c>
      <c r="D396" s="297">
        <f>Input!F397</f>
        <v>2.0499999999999998</v>
      </c>
      <c r="E396" s="298" t="str">
        <f>Input!G397</f>
        <v>0,34</v>
      </c>
      <c r="F396" s="4">
        <f>Input!D397</f>
        <v>1000</v>
      </c>
      <c r="G396" s="298">
        <f>Input!E397</f>
        <v>2300</v>
      </c>
      <c r="H396" s="298" t="str">
        <f t="shared" si="99"/>
        <v>1000-2300</v>
      </c>
      <c r="I396" s="298">
        <f t="shared" si="100"/>
        <v>1800</v>
      </c>
      <c r="J396" s="298">
        <f t="shared" si="101"/>
        <v>612</v>
      </c>
      <c r="K396" s="298">
        <f t="shared" si="102"/>
        <v>782</v>
      </c>
      <c r="L396" s="290" t="str">
        <f t="shared" si="109"/>
        <v/>
      </c>
      <c r="M396" s="290">
        <f t="shared" si="109"/>
        <v>408.00000000000006</v>
      </c>
      <c r="N396" s="290">
        <f t="shared" si="109"/>
        <v>510.00000000000006</v>
      </c>
      <c r="O396" s="290">
        <f t="shared" si="109"/>
        <v>612</v>
      </c>
      <c r="P396" s="290">
        <f t="shared" si="109"/>
        <v>714</v>
      </c>
      <c r="Q396" s="290" t="str">
        <f t="shared" si="109"/>
        <v/>
      </c>
      <c r="R396" s="298" t="str">
        <f>Input!I397</f>
        <v>533x681x676</v>
      </c>
      <c r="S396" s="298" t="str">
        <f>Input!J397</f>
        <v>350</v>
      </c>
      <c r="T396" s="298" t="str">
        <f>Input!K397</f>
        <v>203</v>
      </c>
      <c r="U396" s="298" t="str">
        <f>Input!L397</f>
        <v>40</v>
      </c>
      <c r="V396" s="4" t="str">
        <f>IF(Input!$M397=1,"Spec.","")&amp;IF(Input!$O397=1, "00","")&amp;IF(Input!$P397=1, "/0","")&amp;IF(Input!$Q397=1, "/1","")&amp;IF(Input!$R397=1, "/2","")&amp;IF(Input!$S397=1, "/3","")&amp;IF(Input!$T397=1, "/4","")&amp;IF(Input!$U397=1, "/5","")</f>
        <v>/0/1</v>
      </c>
      <c r="W396" s="4" t="str">
        <f>IF(Input!$V397=1,"Spec.","")&amp;IF(Input!$W397=1, "/21","")&amp;IF(Input!$X397=1, "/18","")&amp;IF(Input!$Y397=1, "/16","")&amp;IF(Input!$Z397=1, "/14","")&amp;IF(Input!$AA397=1, "/11,5","")&amp;IF(Input!$AB397=1, "/10","")&amp;IF(Input!$AB397=1,"/7,5","")</f>
        <v>/18/16/14</v>
      </c>
      <c r="X396" s="291" t="str">
        <f t="shared" si="103"/>
        <v>0/1</v>
      </c>
      <c r="Y396" s="4" t="str">
        <f t="shared" si="104"/>
        <v>18/16/14</v>
      </c>
      <c r="Z396" s="4" t="str">
        <f>IF(Input!$M397=1,"Special match","")&amp;IF(Input!$N397=1, "/Without","")&amp;IF(Input!$O397=1, "/SAE-00","")&amp;IF(Input!$P397=1, "/SAE-0","")&amp;IF(Input!$Q397=1, "/SAE-1","")&amp;IF(Input!$R397=1, "/SAE-2","")&amp;IF(Input!$S397=1, "/SAE-3","")&amp;IF(Input!$T397=1, "/SAE-4","")&amp;IF(Input!$U397=1, "/SAE-5","")</f>
        <v>/Without/SAE-0/SAE-1</v>
      </c>
      <c r="AA396" s="4" t="str">
        <f>IF(Input!$V397=1,"Special match","")&amp;IF(Input!$W397=1, "/21 ","")&amp;IF(Input!$X397=1, "/18 ","")&amp;IF(Input!$Y397=1, "/16 ","")&amp;IF(Input!$Z397=1, "/14 ","")&amp;IF(Input!$AA397=1, "/11,5 ","")&amp;IF(Input!$AB397=1, "/10 ","")&amp;IF(Input!$AB397=1, "/7,5","")</f>
        <v xml:space="preserve">/18 /16 /14 </v>
      </c>
      <c r="AB396" s="4" t="str">
        <f>IF(Input!$AD397=1,"Rubber wheel coupling","")&amp;IF(Input!$AE397=1, "/Rubber block drive, with alu. ring","")&amp;IF(Input!$AF397=1, "/(High) flexible coupling","")</f>
        <v>/Rubber block drive, with alu. ring</v>
      </c>
      <c r="AC396" s="4" t="str">
        <f>IF(Input!$AG397=1,"Mechanical-joint clutch","")&amp;IF(Input!$AH397=1, "/ Mechanical","")&amp;IF(Input!$AI397=1, "/ Electrical","")&amp;IF(Input!$AJ397=1, "/ Pneumatical","")</f>
        <v>/ Mechanical/ Electrical</v>
      </c>
      <c r="AD396" s="291" t="str">
        <f t="shared" si="105"/>
        <v>Without/SAE-0/SAE-1</v>
      </c>
      <c r="AE396" s="4" t="str">
        <f t="shared" si="106"/>
        <v>18 /16 /14  inch</v>
      </c>
      <c r="AF396" s="4" t="str">
        <f t="shared" si="107"/>
        <v>Rubber block drive, with alu. ring</v>
      </c>
      <c r="AG396" s="4" t="str">
        <f t="shared" si="108"/>
        <v xml:space="preserve"> Mechanical/ Electrical</v>
      </c>
      <c r="AH396" s="4" t="str">
        <f>IF(Input!AK397=1,"Available","Not available")</f>
        <v>Not available</v>
      </c>
      <c r="AI396" s="4" t="str">
        <f>IF(Input!AL397="","",Input!AL397)</f>
        <v/>
      </c>
    </row>
    <row r="397" spans="1:35" x14ac:dyDescent="0.25">
      <c r="A397" s="4" t="str">
        <f>VLOOKUP(Input!A398, Variabelen!$A$2:$B$7,2,FALSE)</f>
        <v>LIGHT DUTY/HIGH SPEED GEARBOX</v>
      </c>
      <c r="B397" s="284" t="str">
        <f>Input!B398</f>
        <v>HCQ300</v>
      </c>
      <c r="C397" s="4" t="str">
        <f>IF(Input!C398="","",Input!C398)</f>
        <v/>
      </c>
      <c r="D397" s="297">
        <f>Input!F398</f>
        <v>2.38</v>
      </c>
      <c r="E397" s="298" t="str">
        <f>Input!G398</f>
        <v>0,32</v>
      </c>
      <c r="F397" s="4">
        <f>Input!D398</f>
        <v>1000</v>
      </c>
      <c r="G397" s="298">
        <f>Input!E398</f>
        <v>2300</v>
      </c>
      <c r="H397" s="298" t="str">
        <f t="shared" si="99"/>
        <v>1000-2300</v>
      </c>
      <c r="I397" s="298">
        <f t="shared" si="100"/>
        <v>1800</v>
      </c>
      <c r="J397" s="298">
        <f t="shared" si="101"/>
        <v>576</v>
      </c>
      <c r="K397" s="298">
        <f t="shared" si="102"/>
        <v>736</v>
      </c>
      <c r="L397" s="290" t="str">
        <f t="shared" si="109"/>
        <v/>
      </c>
      <c r="M397" s="290">
        <f t="shared" si="109"/>
        <v>384</v>
      </c>
      <c r="N397" s="290">
        <f t="shared" si="109"/>
        <v>480</v>
      </c>
      <c r="O397" s="290">
        <f t="shared" si="109"/>
        <v>576</v>
      </c>
      <c r="P397" s="290">
        <f t="shared" si="109"/>
        <v>672</v>
      </c>
      <c r="Q397" s="290" t="str">
        <f t="shared" si="109"/>
        <v/>
      </c>
      <c r="R397" s="298" t="str">
        <f>Input!I398</f>
        <v>533x681x676</v>
      </c>
      <c r="S397" s="298" t="str">
        <f>Input!J398</f>
        <v>350</v>
      </c>
      <c r="T397" s="298" t="str">
        <f>Input!K398</f>
        <v>203</v>
      </c>
      <c r="U397" s="298" t="str">
        <f>Input!L398</f>
        <v>40</v>
      </c>
      <c r="V397" s="4" t="str">
        <f>IF(Input!$M398=1,"Spec.","")&amp;IF(Input!$O398=1, "00","")&amp;IF(Input!$P398=1, "/0","")&amp;IF(Input!$Q398=1, "/1","")&amp;IF(Input!$R398=1, "/2","")&amp;IF(Input!$S398=1, "/3","")&amp;IF(Input!$T398=1, "/4","")&amp;IF(Input!$U398=1, "/5","")</f>
        <v>/0/1</v>
      </c>
      <c r="W397" s="4" t="str">
        <f>IF(Input!$V398=1,"Spec.","")&amp;IF(Input!$W398=1, "/21","")&amp;IF(Input!$X398=1, "/18","")&amp;IF(Input!$Y398=1, "/16","")&amp;IF(Input!$Z398=1, "/14","")&amp;IF(Input!$AA398=1, "/11,5","")&amp;IF(Input!$AB398=1, "/10","")&amp;IF(Input!$AB398=1,"/7,5","")</f>
        <v>/18/16/14</v>
      </c>
      <c r="X397" s="291" t="str">
        <f t="shared" si="103"/>
        <v>0/1</v>
      </c>
      <c r="Y397" s="4" t="str">
        <f t="shared" si="104"/>
        <v>18/16/14</v>
      </c>
      <c r="Z397" s="4" t="str">
        <f>IF(Input!$M398=1,"Special match","")&amp;IF(Input!$N398=1, "/Without","")&amp;IF(Input!$O398=1, "/SAE-00","")&amp;IF(Input!$P398=1, "/SAE-0","")&amp;IF(Input!$Q398=1, "/SAE-1","")&amp;IF(Input!$R398=1, "/SAE-2","")&amp;IF(Input!$S398=1, "/SAE-3","")&amp;IF(Input!$T398=1, "/SAE-4","")&amp;IF(Input!$U398=1, "/SAE-5","")</f>
        <v>/Without/SAE-0/SAE-1</v>
      </c>
      <c r="AA397" s="4" t="str">
        <f>IF(Input!$V398=1,"Special match","")&amp;IF(Input!$W398=1, "/21 ","")&amp;IF(Input!$X398=1, "/18 ","")&amp;IF(Input!$Y398=1, "/16 ","")&amp;IF(Input!$Z398=1, "/14 ","")&amp;IF(Input!$AA398=1, "/11,5 ","")&amp;IF(Input!$AB398=1, "/10 ","")&amp;IF(Input!$AB398=1, "/7,5","")</f>
        <v xml:space="preserve">/18 /16 /14 </v>
      </c>
      <c r="AB397" s="4" t="str">
        <f>IF(Input!$AD398=1,"Rubber wheel coupling","")&amp;IF(Input!$AE398=1, "/Rubber block drive, with alu. ring","")&amp;IF(Input!$AF398=1, "/(High) flexible coupling","")</f>
        <v>/Rubber block drive, with alu. ring</v>
      </c>
      <c r="AC397" s="4" t="str">
        <f>IF(Input!$AG398=1,"Mechanical-joint clutch","")&amp;IF(Input!$AH398=1, "/ Mechanical","")&amp;IF(Input!$AI398=1, "/ Electrical","")&amp;IF(Input!$AJ398=1, "/ Pneumatical","")</f>
        <v>/ Mechanical/ Electrical</v>
      </c>
      <c r="AD397" s="291" t="str">
        <f t="shared" si="105"/>
        <v>Without/SAE-0/SAE-1</v>
      </c>
      <c r="AE397" s="4" t="str">
        <f t="shared" si="106"/>
        <v>18 /16 /14  inch</v>
      </c>
      <c r="AF397" s="4" t="str">
        <f t="shared" si="107"/>
        <v>Rubber block drive, with alu. ring</v>
      </c>
      <c r="AG397" s="4" t="str">
        <f t="shared" si="108"/>
        <v xml:space="preserve"> Mechanical/ Electrical</v>
      </c>
      <c r="AH397" s="4" t="str">
        <f>IF(Input!AK398=1,"Available","Not available")</f>
        <v>Not available</v>
      </c>
      <c r="AI397" s="4" t="str">
        <f>IF(Input!AL398="","",Input!AL398)</f>
        <v/>
      </c>
    </row>
    <row r="398" spans="1:35" x14ac:dyDescent="0.25">
      <c r="A398" s="4" t="str">
        <f>VLOOKUP(Input!A399, Variabelen!$A$2:$B$7,2,FALSE)</f>
        <v>LIGHT DUTY/HIGH SPEED GEARBOX</v>
      </c>
      <c r="B398" s="284" t="str">
        <f>Input!B399</f>
        <v>HCQ300</v>
      </c>
      <c r="C398" s="4" t="str">
        <f>IF(Input!C399="","",Input!C399)</f>
        <v/>
      </c>
      <c r="D398" s="297">
        <f>Input!F399</f>
        <v>2.5449999999999999</v>
      </c>
      <c r="E398" s="298" t="str">
        <f>Input!G399</f>
        <v>0,31</v>
      </c>
      <c r="F398" s="4">
        <f>Input!D399</f>
        <v>1000</v>
      </c>
      <c r="G398" s="298">
        <f>Input!E399</f>
        <v>2300</v>
      </c>
      <c r="H398" s="298" t="str">
        <f t="shared" si="99"/>
        <v>1000-2300</v>
      </c>
      <c r="I398" s="298">
        <f t="shared" si="100"/>
        <v>1800</v>
      </c>
      <c r="J398" s="298">
        <f t="shared" si="101"/>
        <v>558</v>
      </c>
      <c r="K398" s="298">
        <f t="shared" si="102"/>
        <v>713</v>
      </c>
      <c r="L398" s="290" t="str">
        <f t="shared" si="109"/>
        <v/>
      </c>
      <c r="M398" s="290">
        <f t="shared" si="109"/>
        <v>372</v>
      </c>
      <c r="N398" s="290">
        <f t="shared" si="109"/>
        <v>465</v>
      </c>
      <c r="O398" s="290">
        <f t="shared" si="109"/>
        <v>558</v>
      </c>
      <c r="P398" s="290">
        <f t="shared" si="109"/>
        <v>651</v>
      </c>
      <c r="Q398" s="290" t="str">
        <f t="shared" si="109"/>
        <v/>
      </c>
      <c r="R398" s="298" t="str">
        <f>Input!I399</f>
        <v>533x681x676</v>
      </c>
      <c r="S398" s="298" t="str">
        <f>Input!J399</f>
        <v>350</v>
      </c>
      <c r="T398" s="298" t="str">
        <f>Input!K399</f>
        <v>203</v>
      </c>
      <c r="U398" s="298" t="str">
        <f>Input!L399</f>
        <v>40</v>
      </c>
      <c r="V398" s="4" t="str">
        <f>IF(Input!$M399=1,"Spec.","")&amp;IF(Input!$O399=1, "00","")&amp;IF(Input!$P399=1, "/0","")&amp;IF(Input!$Q399=1, "/1","")&amp;IF(Input!$R399=1, "/2","")&amp;IF(Input!$S399=1, "/3","")&amp;IF(Input!$T399=1, "/4","")&amp;IF(Input!$U399=1, "/5","")</f>
        <v>/0/1</v>
      </c>
      <c r="W398" s="4" t="str">
        <f>IF(Input!$V399=1,"Spec.","")&amp;IF(Input!$W399=1, "/21","")&amp;IF(Input!$X399=1, "/18","")&amp;IF(Input!$Y399=1, "/16","")&amp;IF(Input!$Z399=1, "/14","")&amp;IF(Input!$AA399=1, "/11,5","")&amp;IF(Input!$AB399=1, "/10","")&amp;IF(Input!$AB399=1,"/7,5","")</f>
        <v>/18/16/14</v>
      </c>
      <c r="X398" s="291" t="str">
        <f t="shared" si="103"/>
        <v>0/1</v>
      </c>
      <c r="Y398" s="4" t="str">
        <f t="shared" si="104"/>
        <v>18/16/14</v>
      </c>
      <c r="Z398" s="4" t="str">
        <f>IF(Input!$M399=1,"Special match","")&amp;IF(Input!$N399=1, "/Without","")&amp;IF(Input!$O399=1, "/SAE-00","")&amp;IF(Input!$P399=1, "/SAE-0","")&amp;IF(Input!$Q399=1, "/SAE-1","")&amp;IF(Input!$R399=1, "/SAE-2","")&amp;IF(Input!$S399=1, "/SAE-3","")&amp;IF(Input!$T399=1, "/SAE-4","")&amp;IF(Input!$U399=1, "/SAE-5","")</f>
        <v>/Without/SAE-0/SAE-1</v>
      </c>
      <c r="AA398" s="4" t="str">
        <f>IF(Input!$V399=1,"Special match","")&amp;IF(Input!$W399=1, "/21 ","")&amp;IF(Input!$X399=1, "/18 ","")&amp;IF(Input!$Y399=1, "/16 ","")&amp;IF(Input!$Z399=1, "/14 ","")&amp;IF(Input!$AA399=1, "/11,5 ","")&amp;IF(Input!$AB399=1, "/10 ","")&amp;IF(Input!$AB399=1, "/7,5","")</f>
        <v xml:space="preserve">/18 /16 /14 </v>
      </c>
      <c r="AB398" s="4" t="str">
        <f>IF(Input!$AD399=1,"Rubber wheel coupling","")&amp;IF(Input!$AE399=1, "/Rubber block drive, with alu. ring","")&amp;IF(Input!$AF399=1, "/(High) flexible coupling","")</f>
        <v>/Rubber block drive, with alu. ring</v>
      </c>
      <c r="AC398" s="4" t="str">
        <f>IF(Input!$AG399=1,"Mechanical-joint clutch","")&amp;IF(Input!$AH399=1, "/ Mechanical","")&amp;IF(Input!$AI399=1, "/ Electrical","")&amp;IF(Input!$AJ399=1, "/ Pneumatical","")</f>
        <v>/ Mechanical/ Electrical</v>
      </c>
      <c r="AD398" s="291" t="str">
        <f t="shared" si="105"/>
        <v>Without/SAE-0/SAE-1</v>
      </c>
      <c r="AE398" s="4" t="str">
        <f t="shared" si="106"/>
        <v>18 /16 /14  inch</v>
      </c>
      <c r="AF398" s="4" t="str">
        <f t="shared" si="107"/>
        <v>Rubber block drive, with alu. ring</v>
      </c>
      <c r="AG398" s="4" t="str">
        <f t="shared" si="108"/>
        <v xml:space="preserve"> Mechanical/ Electrical</v>
      </c>
      <c r="AH398" s="4" t="str">
        <f>IF(Input!AK399=1,"Available","Not available")</f>
        <v>Not available</v>
      </c>
      <c r="AI398" s="4" t="str">
        <f>IF(Input!AL399="","",Input!AL399)</f>
        <v/>
      </c>
    </row>
    <row r="399" spans="1:35" x14ac:dyDescent="0.25">
      <c r="A399" s="4" t="str">
        <f>VLOOKUP(Input!A400, Variabelen!$A$2:$B$7,2,FALSE)</f>
        <v>LIGHT DUTY/HIGH SPEED GEARBOX</v>
      </c>
      <c r="B399" s="284" t="str">
        <f>Input!B400</f>
        <v>HCA300</v>
      </c>
      <c r="C399" s="4" t="str">
        <f>IF(Input!C400="","",Input!C400)</f>
        <v>(10° DOWN ANGLE)</v>
      </c>
      <c r="D399" s="297">
        <f>Input!F400</f>
        <v>1.5</v>
      </c>
      <c r="E399" s="298" t="str">
        <f>Input!G400</f>
        <v>0,34</v>
      </c>
      <c r="F399" s="4">
        <f>Input!D400</f>
        <v>1000</v>
      </c>
      <c r="G399" s="298">
        <f>Input!E400</f>
        <v>2500</v>
      </c>
      <c r="H399" s="298" t="str">
        <f t="shared" si="99"/>
        <v>1000-2500</v>
      </c>
      <c r="I399" s="298">
        <f t="shared" si="100"/>
        <v>1800</v>
      </c>
      <c r="J399" s="298">
        <f t="shared" si="101"/>
        <v>612</v>
      </c>
      <c r="K399" s="298">
        <f t="shared" si="102"/>
        <v>850.00000000000011</v>
      </c>
      <c r="L399" s="290" t="str">
        <f t="shared" si="109"/>
        <v/>
      </c>
      <c r="M399" s="290">
        <f t="shared" si="109"/>
        <v>408.00000000000006</v>
      </c>
      <c r="N399" s="290">
        <f t="shared" si="109"/>
        <v>510.00000000000006</v>
      </c>
      <c r="O399" s="290">
        <f t="shared" si="109"/>
        <v>612</v>
      </c>
      <c r="P399" s="290">
        <f t="shared" si="109"/>
        <v>714</v>
      </c>
      <c r="Q399" s="290">
        <f t="shared" si="109"/>
        <v>850.00000000000011</v>
      </c>
      <c r="R399" s="298" t="str">
        <f>Input!I400</f>
        <v>620x585x753</v>
      </c>
      <c r="S399" s="298" t="str">
        <f>Input!J400</f>
        <v>370</v>
      </c>
      <c r="T399" s="298" t="str">
        <f>Input!K400</f>
        <v>278</v>
      </c>
      <c r="U399" s="298" t="str">
        <f>Input!L400</f>
        <v>40</v>
      </c>
      <c r="V399" s="4" t="str">
        <f>IF(Input!$M400=1,"Spec.","")&amp;IF(Input!$O400=1, "00","")&amp;IF(Input!$P400=1, "/0","")&amp;IF(Input!$Q400=1, "/1","")&amp;IF(Input!$R400=1, "/2","")&amp;IF(Input!$S400=1, "/3","")&amp;IF(Input!$T400=1, "/4","")&amp;IF(Input!$U400=1, "/5","")</f>
        <v>/0/1</v>
      </c>
      <c r="W399" s="4" t="str">
        <f>IF(Input!$V400=1,"Spec.","")&amp;IF(Input!$W400=1, "/21","")&amp;IF(Input!$X400=1, "/18","")&amp;IF(Input!$Y400=1, "/16","")&amp;IF(Input!$Z400=1, "/14","")&amp;IF(Input!$AA400=1, "/11,5","")&amp;IF(Input!$AB400=1, "/10","")&amp;IF(Input!$AB400=1,"/7,5","")</f>
        <v>/18/16/14</v>
      </c>
      <c r="X399" s="291" t="str">
        <f t="shared" si="103"/>
        <v>0/1</v>
      </c>
      <c r="Y399" s="4" t="str">
        <f t="shared" si="104"/>
        <v>18/16/14</v>
      </c>
      <c r="Z399" s="4" t="str">
        <f>IF(Input!$M400=1,"Special match","")&amp;IF(Input!$N400=1, "/Without","")&amp;IF(Input!$O400=1, "/SAE-00","")&amp;IF(Input!$P400=1, "/SAE-0","")&amp;IF(Input!$Q400=1, "/SAE-1","")&amp;IF(Input!$R400=1, "/SAE-2","")&amp;IF(Input!$S400=1, "/SAE-3","")&amp;IF(Input!$T400=1, "/SAE-4","")&amp;IF(Input!$U400=1, "/SAE-5","")</f>
        <v>/Without/SAE-0/SAE-1</v>
      </c>
      <c r="AA399" s="4" t="str">
        <f>IF(Input!$V400=1,"Special match","")&amp;IF(Input!$W400=1, "/21 ","")&amp;IF(Input!$X400=1, "/18 ","")&amp;IF(Input!$Y400=1, "/16 ","")&amp;IF(Input!$Z400=1, "/14 ","")&amp;IF(Input!$AA400=1, "/11,5 ","")&amp;IF(Input!$AB400=1, "/10 ","")&amp;IF(Input!$AB400=1, "/7,5","")</f>
        <v xml:space="preserve">/18 /16 /14 </v>
      </c>
      <c r="AB399" s="4" t="str">
        <f>IF(Input!$AD400=1,"Rubber wheel coupling","")&amp;IF(Input!$AE400=1, "/Rubber block drive, with alu. ring","")&amp;IF(Input!$AF400=1, "/(High) flexible coupling","")</f>
        <v>/Rubber block drive, with alu. ring</v>
      </c>
      <c r="AC399" s="4" t="str">
        <f>IF(Input!$AG400=1,"Mechanical-joint clutch","")&amp;IF(Input!$AH400=1, "/ Mechanical","")&amp;IF(Input!$AI400=1, "/ Electrical","")&amp;IF(Input!$AJ400=1, "/ Pneumatical","")</f>
        <v>/ Mechanical/ Electrical</v>
      </c>
      <c r="AD399" s="291" t="str">
        <f t="shared" si="105"/>
        <v>Without/SAE-0/SAE-1</v>
      </c>
      <c r="AE399" s="4" t="str">
        <f t="shared" si="106"/>
        <v>18 /16 /14  inch</v>
      </c>
      <c r="AF399" s="4" t="str">
        <f t="shared" si="107"/>
        <v>Rubber block drive, with alu. ring</v>
      </c>
      <c r="AG399" s="4" t="str">
        <f t="shared" si="108"/>
        <v xml:space="preserve"> Mechanical/ Electrical</v>
      </c>
      <c r="AH399" s="4" t="str">
        <f>IF(Input!AK400=1,"Available","Not available")</f>
        <v>Not available</v>
      </c>
      <c r="AI399" s="4" t="str">
        <f>IF(Input!AL400="","",Input!AL400)</f>
        <v>NOTE: 10° DOWN ANGLE</v>
      </c>
    </row>
    <row r="400" spans="1:35" x14ac:dyDescent="0.25">
      <c r="A400" s="4" t="str">
        <f>VLOOKUP(Input!A401, Variabelen!$A$2:$B$7,2,FALSE)</f>
        <v>LIGHT DUTY/HIGH SPEED GEARBOX</v>
      </c>
      <c r="B400" s="284" t="str">
        <f>Input!B401</f>
        <v>HCA300</v>
      </c>
      <c r="C400" s="4" t="str">
        <f>IF(Input!C401="","",Input!C401)</f>
        <v>(10° DOWN ANGLE)</v>
      </c>
      <c r="D400" s="297">
        <f>Input!F401</f>
        <v>2</v>
      </c>
      <c r="E400" s="298" t="str">
        <f>Input!G401</f>
        <v>0,34</v>
      </c>
      <c r="F400" s="4">
        <f>Input!D401</f>
        <v>1000</v>
      </c>
      <c r="G400" s="298">
        <f>Input!E401</f>
        <v>2500</v>
      </c>
      <c r="H400" s="298" t="str">
        <f t="shared" si="99"/>
        <v>1000-2500</v>
      </c>
      <c r="I400" s="298">
        <f t="shared" si="100"/>
        <v>1800</v>
      </c>
      <c r="J400" s="298">
        <f t="shared" si="101"/>
        <v>612</v>
      </c>
      <c r="K400" s="298">
        <f t="shared" si="102"/>
        <v>850.00000000000011</v>
      </c>
      <c r="L400" s="290" t="str">
        <f t="shared" si="109"/>
        <v/>
      </c>
      <c r="M400" s="290">
        <f t="shared" si="109"/>
        <v>408.00000000000006</v>
      </c>
      <c r="N400" s="290">
        <f t="shared" si="109"/>
        <v>510.00000000000006</v>
      </c>
      <c r="O400" s="290">
        <f t="shared" si="109"/>
        <v>612</v>
      </c>
      <c r="P400" s="290">
        <f t="shared" si="109"/>
        <v>714</v>
      </c>
      <c r="Q400" s="290">
        <f t="shared" si="109"/>
        <v>850.00000000000011</v>
      </c>
      <c r="R400" s="298" t="str">
        <f>Input!I401</f>
        <v>620x585x753</v>
      </c>
      <c r="S400" s="298" t="str">
        <f>Input!J401</f>
        <v>370</v>
      </c>
      <c r="T400" s="298" t="str">
        <f>Input!K401</f>
        <v>278</v>
      </c>
      <c r="U400" s="298" t="str">
        <f>Input!L401</f>
        <v>40</v>
      </c>
      <c r="V400" s="4" t="str">
        <f>IF(Input!$M401=1,"Spec.","")&amp;IF(Input!$O401=1, "00","")&amp;IF(Input!$P401=1, "/0","")&amp;IF(Input!$Q401=1, "/1","")&amp;IF(Input!$R401=1, "/2","")&amp;IF(Input!$S401=1, "/3","")&amp;IF(Input!$T401=1, "/4","")&amp;IF(Input!$U401=1, "/5","")</f>
        <v>/0/1</v>
      </c>
      <c r="W400" s="4" t="str">
        <f>IF(Input!$V401=1,"Spec.","")&amp;IF(Input!$W401=1, "/21","")&amp;IF(Input!$X401=1, "/18","")&amp;IF(Input!$Y401=1, "/16","")&amp;IF(Input!$Z401=1, "/14","")&amp;IF(Input!$AA401=1, "/11,5","")&amp;IF(Input!$AB401=1, "/10","")&amp;IF(Input!$AB401=1,"/7,5","")</f>
        <v>/18/16/14</v>
      </c>
      <c r="X400" s="291" t="str">
        <f t="shared" si="103"/>
        <v>0/1</v>
      </c>
      <c r="Y400" s="4" t="str">
        <f t="shared" si="104"/>
        <v>18/16/14</v>
      </c>
      <c r="Z400" s="4" t="str">
        <f>IF(Input!$M401=1,"Special match","")&amp;IF(Input!$N401=1, "/Without","")&amp;IF(Input!$O401=1, "/SAE-00","")&amp;IF(Input!$P401=1, "/SAE-0","")&amp;IF(Input!$Q401=1, "/SAE-1","")&amp;IF(Input!$R401=1, "/SAE-2","")&amp;IF(Input!$S401=1, "/SAE-3","")&amp;IF(Input!$T401=1, "/SAE-4","")&amp;IF(Input!$U401=1, "/SAE-5","")</f>
        <v>/Without/SAE-0/SAE-1</v>
      </c>
      <c r="AA400" s="4" t="str">
        <f>IF(Input!$V401=1,"Special match","")&amp;IF(Input!$W401=1, "/21 ","")&amp;IF(Input!$X401=1, "/18 ","")&amp;IF(Input!$Y401=1, "/16 ","")&amp;IF(Input!$Z401=1, "/14 ","")&amp;IF(Input!$AA401=1, "/11,5 ","")&amp;IF(Input!$AB401=1, "/10 ","")&amp;IF(Input!$AB401=1, "/7,5","")</f>
        <v xml:space="preserve">/18 /16 /14 </v>
      </c>
      <c r="AB400" s="4" t="str">
        <f>IF(Input!$AD401=1,"Rubber wheel coupling","")&amp;IF(Input!$AE401=1, "/Rubber block drive, with alu. ring","")&amp;IF(Input!$AF401=1, "/(High) flexible coupling","")</f>
        <v>/Rubber block drive, with alu. ring</v>
      </c>
      <c r="AC400" s="4" t="str">
        <f>IF(Input!$AG401=1,"Mechanical-joint clutch","")&amp;IF(Input!$AH401=1, "/ Mechanical","")&amp;IF(Input!$AI401=1, "/ Electrical","")&amp;IF(Input!$AJ401=1, "/ Pneumatical","")</f>
        <v>/ Mechanical/ Electrical</v>
      </c>
      <c r="AD400" s="291" t="str">
        <f t="shared" si="105"/>
        <v>Without/SAE-0/SAE-1</v>
      </c>
      <c r="AE400" s="4" t="str">
        <f t="shared" si="106"/>
        <v>18 /16 /14  inch</v>
      </c>
      <c r="AF400" s="4" t="str">
        <f t="shared" si="107"/>
        <v>Rubber block drive, with alu. ring</v>
      </c>
      <c r="AG400" s="4" t="str">
        <f t="shared" si="108"/>
        <v xml:space="preserve"> Mechanical/ Electrical</v>
      </c>
      <c r="AH400" s="4" t="str">
        <f>IF(Input!AK401=1,"Available","Not available")</f>
        <v>Not available</v>
      </c>
      <c r="AI400" s="4" t="str">
        <f>IF(Input!AL401="","",Input!AL401)</f>
        <v>NOTE: 10° DOWN ANGLE</v>
      </c>
    </row>
    <row r="401" spans="1:35" x14ac:dyDescent="0.25">
      <c r="A401" s="4" t="str">
        <f>VLOOKUP(Input!A402, Variabelen!$A$2:$B$7,2,FALSE)</f>
        <v>LIGHT DUTY/HIGH SPEED GEARBOX</v>
      </c>
      <c r="B401" s="284" t="str">
        <f>Input!B402</f>
        <v>HCA300</v>
      </c>
      <c r="C401" s="4" t="str">
        <f>IF(Input!C402="","",Input!C402)</f>
        <v>(10° DOWN ANGLE)</v>
      </c>
      <c r="D401" s="297">
        <f>Input!F402</f>
        <v>2.57</v>
      </c>
      <c r="E401" s="298" t="str">
        <f>Input!G402</f>
        <v>0,34</v>
      </c>
      <c r="F401" s="4">
        <f>Input!D402</f>
        <v>1000</v>
      </c>
      <c r="G401" s="298">
        <f>Input!E402</f>
        <v>2500</v>
      </c>
      <c r="H401" s="298" t="str">
        <f t="shared" si="99"/>
        <v>1000-2500</v>
      </c>
      <c r="I401" s="298">
        <f t="shared" si="100"/>
        <v>1800</v>
      </c>
      <c r="J401" s="298">
        <f t="shared" si="101"/>
        <v>612</v>
      </c>
      <c r="K401" s="298">
        <f t="shared" si="102"/>
        <v>850.00000000000011</v>
      </c>
      <c r="L401" s="290" t="str">
        <f t="shared" si="109"/>
        <v/>
      </c>
      <c r="M401" s="290">
        <f t="shared" si="109"/>
        <v>408.00000000000006</v>
      </c>
      <c r="N401" s="290">
        <f t="shared" si="109"/>
        <v>510.00000000000006</v>
      </c>
      <c r="O401" s="290">
        <f t="shared" si="109"/>
        <v>612</v>
      </c>
      <c r="P401" s="290">
        <f t="shared" si="109"/>
        <v>714</v>
      </c>
      <c r="Q401" s="290">
        <f t="shared" si="109"/>
        <v>850.00000000000011</v>
      </c>
      <c r="R401" s="298" t="str">
        <f>Input!I402</f>
        <v>620x585x753</v>
      </c>
      <c r="S401" s="298" t="str">
        <f>Input!J402</f>
        <v>370</v>
      </c>
      <c r="T401" s="298" t="str">
        <f>Input!K402</f>
        <v>278</v>
      </c>
      <c r="U401" s="298" t="str">
        <f>Input!L402</f>
        <v>40</v>
      </c>
      <c r="V401" s="4" t="str">
        <f>IF(Input!$M402=1,"Spec.","")&amp;IF(Input!$O402=1, "00","")&amp;IF(Input!$P402=1, "/0","")&amp;IF(Input!$Q402=1, "/1","")&amp;IF(Input!$R402=1, "/2","")&amp;IF(Input!$S402=1, "/3","")&amp;IF(Input!$T402=1, "/4","")&amp;IF(Input!$U402=1, "/5","")</f>
        <v>/0/1</v>
      </c>
      <c r="W401" s="4" t="str">
        <f>IF(Input!$V402=1,"Spec.","")&amp;IF(Input!$W402=1, "/21","")&amp;IF(Input!$X402=1, "/18","")&amp;IF(Input!$Y402=1, "/16","")&amp;IF(Input!$Z402=1, "/14","")&amp;IF(Input!$AA402=1, "/11,5","")&amp;IF(Input!$AB402=1, "/10","")&amp;IF(Input!$AB402=1,"/7,5","")</f>
        <v>/18/16/14</v>
      </c>
      <c r="X401" s="291" t="str">
        <f t="shared" si="103"/>
        <v>0/1</v>
      </c>
      <c r="Y401" s="4" t="str">
        <f t="shared" si="104"/>
        <v>18/16/14</v>
      </c>
      <c r="Z401" s="4" t="str">
        <f>IF(Input!$M402=1,"Special match","")&amp;IF(Input!$N402=1, "/Without","")&amp;IF(Input!$O402=1, "/SAE-00","")&amp;IF(Input!$P402=1, "/SAE-0","")&amp;IF(Input!$Q402=1, "/SAE-1","")&amp;IF(Input!$R402=1, "/SAE-2","")&amp;IF(Input!$S402=1, "/SAE-3","")&amp;IF(Input!$T402=1, "/SAE-4","")&amp;IF(Input!$U402=1, "/SAE-5","")</f>
        <v>/Without/SAE-0/SAE-1</v>
      </c>
      <c r="AA401" s="4" t="str">
        <f>IF(Input!$V402=1,"Special match","")&amp;IF(Input!$W402=1, "/21 ","")&amp;IF(Input!$X402=1, "/18 ","")&amp;IF(Input!$Y402=1, "/16 ","")&amp;IF(Input!$Z402=1, "/14 ","")&amp;IF(Input!$AA402=1, "/11,5 ","")&amp;IF(Input!$AB402=1, "/10 ","")&amp;IF(Input!$AB402=1, "/7,5","")</f>
        <v xml:space="preserve">/18 /16 /14 </v>
      </c>
      <c r="AB401" s="4" t="str">
        <f>IF(Input!$AD402=1,"Rubber wheel coupling","")&amp;IF(Input!$AE402=1, "/Rubber block drive, with alu. ring","")&amp;IF(Input!$AF402=1, "/(High) flexible coupling","")</f>
        <v>/Rubber block drive, with alu. ring</v>
      </c>
      <c r="AC401" s="4" t="str">
        <f>IF(Input!$AG402=1,"Mechanical-joint clutch","")&amp;IF(Input!$AH402=1, "/ Mechanical","")&amp;IF(Input!$AI402=1, "/ Electrical","")&amp;IF(Input!$AJ402=1, "/ Pneumatical","")</f>
        <v>/ Mechanical/ Electrical</v>
      </c>
      <c r="AD401" s="291" t="str">
        <f t="shared" si="105"/>
        <v>Without/SAE-0/SAE-1</v>
      </c>
      <c r="AE401" s="4" t="str">
        <f t="shared" si="106"/>
        <v>18 /16 /14  inch</v>
      </c>
      <c r="AF401" s="4" t="str">
        <f t="shared" si="107"/>
        <v>Rubber block drive, with alu. ring</v>
      </c>
      <c r="AG401" s="4" t="str">
        <f t="shared" si="108"/>
        <v xml:space="preserve"> Mechanical/ Electrical</v>
      </c>
      <c r="AH401" s="4" t="str">
        <f>IF(Input!AK402=1,"Available","Not available")</f>
        <v>Not available</v>
      </c>
      <c r="AI401" s="4" t="str">
        <f>IF(Input!AL402="","",Input!AL402)</f>
        <v>NOTE: 10° DOWN ANGLE</v>
      </c>
    </row>
    <row r="402" spans="1:35" x14ac:dyDescent="0.25">
      <c r="A402" s="4" t="str">
        <f>VLOOKUP(Input!A403, Variabelen!$A$2:$B$7,2,FALSE)</f>
        <v>LIGHT DUTY/HIGH SPEED GEARBOX</v>
      </c>
      <c r="B402" s="284" t="str">
        <f>Input!B403</f>
        <v>HCA300</v>
      </c>
      <c r="C402" s="4" t="str">
        <f>IF(Input!C403="","",Input!C403)</f>
        <v>(10° DOWN ANGLE)</v>
      </c>
      <c r="D402" s="297">
        <f>Input!F403</f>
        <v>2.95</v>
      </c>
      <c r="E402" s="298" t="str">
        <f>Input!G403</f>
        <v>0,32</v>
      </c>
      <c r="F402" s="4">
        <f>Input!D403</f>
        <v>1000</v>
      </c>
      <c r="G402" s="298">
        <f>Input!E403</f>
        <v>2500</v>
      </c>
      <c r="H402" s="298" t="str">
        <f t="shared" si="99"/>
        <v>1000-2500</v>
      </c>
      <c r="I402" s="298">
        <f t="shared" si="100"/>
        <v>1800</v>
      </c>
      <c r="J402" s="298">
        <f t="shared" si="101"/>
        <v>576</v>
      </c>
      <c r="K402" s="298">
        <f t="shared" si="102"/>
        <v>800</v>
      </c>
      <c r="L402" s="290" t="str">
        <f t="shared" ref="L402:Q411" si="110">IF(AND(L$1&gt;=$F402,L$1&lt;=$G402),L$1*$E402,"")</f>
        <v/>
      </c>
      <c r="M402" s="290">
        <f t="shared" si="110"/>
        <v>384</v>
      </c>
      <c r="N402" s="290">
        <f t="shared" si="110"/>
        <v>480</v>
      </c>
      <c r="O402" s="290">
        <f t="shared" si="110"/>
        <v>576</v>
      </c>
      <c r="P402" s="290">
        <f t="shared" si="110"/>
        <v>672</v>
      </c>
      <c r="Q402" s="290">
        <f t="shared" si="110"/>
        <v>800</v>
      </c>
      <c r="R402" s="298" t="str">
        <f>Input!I403</f>
        <v>620x585x753</v>
      </c>
      <c r="S402" s="298" t="str">
        <f>Input!J403</f>
        <v>370</v>
      </c>
      <c r="T402" s="298" t="str">
        <f>Input!K403</f>
        <v>278</v>
      </c>
      <c r="U402" s="298" t="str">
        <f>Input!L403</f>
        <v>40</v>
      </c>
      <c r="V402" s="4" t="str">
        <f>IF(Input!$M403=1,"Spec.","")&amp;IF(Input!$O403=1, "00","")&amp;IF(Input!$P403=1, "/0","")&amp;IF(Input!$Q403=1, "/1","")&amp;IF(Input!$R403=1, "/2","")&amp;IF(Input!$S403=1, "/3","")&amp;IF(Input!$T403=1, "/4","")&amp;IF(Input!$U403=1, "/5","")</f>
        <v>/0/1</v>
      </c>
      <c r="W402" s="4" t="str">
        <f>IF(Input!$V403=1,"Spec.","")&amp;IF(Input!$W403=1, "/21","")&amp;IF(Input!$X403=1, "/18","")&amp;IF(Input!$Y403=1, "/16","")&amp;IF(Input!$Z403=1, "/14","")&amp;IF(Input!$AA403=1, "/11,5","")&amp;IF(Input!$AB403=1, "/10","")&amp;IF(Input!$AB403=1,"/7,5","")</f>
        <v>/18/16/14</v>
      </c>
      <c r="X402" s="291" t="str">
        <f t="shared" si="103"/>
        <v>0/1</v>
      </c>
      <c r="Y402" s="4" t="str">
        <f t="shared" si="104"/>
        <v>18/16/14</v>
      </c>
      <c r="Z402" s="4" t="str">
        <f>IF(Input!$M403=1,"Special match","")&amp;IF(Input!$N403=1, "/Without","")&amp;IF(Input!$O403=1, "/SAE-00","")&amp;IF(Input!$P403=1, "/SAE-0","")&amp;IF(Input!$Q403=1, "/SAE-1","")&amp;IF(Input!$R403=1, "/SAE-2","")&amp;IF(Input!$S403=1, "/SAE-3","")&amp;IF(Input!$T403=1, "/SAE-4","")&amp;IF(Input!$U403=1, "/SAE-5","")</f>
        <v>/Without/SAE-0/SAE-1</v>
      </c>
      <c r="AA402" s="4" t="str">
        <f>IF(Input!$V403=1,"Special match","")&amp;IF(Input!$W403=1, "/21 ","")&amp;IF(Input!$X403=1, "/18 ","")&amp;IF(Input!$Y403=1, "/16 ","")&amp;IF(Input!$Z403=1, "/14 ","")&amp;IF(Input!$AA403=1, "/11,5 ","")&amp;IF(Input!$AB403=1, "/10 ","")&amp;IF(Input!$AB403=1, "/7,5","")</f>
        <v xml:space="preserve">/18 /16 /14 </v>
      </c>
      <c r="AB402" s="4" t="str">
        <f>IF(Input!$AD403=1,"Rubber wheel coupling","")&amp;IF(Input!$AE403=1, "/Rubber block drive, with alu. ring","")&amp;IF(Input!$AF403=1, "/(High) flexible coupling","")</f>
        <v>/Rubber block drive, with alu. ring</v>
      </c>
      <c r="AC402" s="4" t="str">
        <f>IF(Input!$AG403=1,"Mechanical-joint clutch","")&amp;IF(Input!$AH403=1, "/ Mechanical","")&amp;IF(Input!$AI403=1, "/ Electrical","")&amp;IF(Input!$AJ403=1, "/ Pneumatical","")</f>
        <v>/ Mechanical/ Electrical</v>
      </c>
      <c r="AD402" s="291" t="str">
        <f t="shared" si="105"/>
        <v>Without/SAE-0/SAE-1</v>
      </c>
      <c r="AE402" s="4" t="str">
        <f t="shared" si="106"/>
        <v>18 /16 /14  inch</v>
      </c>
      <c r="AF402" s="4" t="str">
        <f t="shared" si="107"/>
        <v>Rubber block drive, with alu. ring</v>
      </c>
      <c r="AG402" s="4" t="str">
        <f t="shared" si="108"/>
        <v xml:space="preserve"> Mechanical/ Electrical</v>
      </c>
      <c r="AH402" s="4" t="str">
        <f>IF(Input!AK403=1,"Available","Not available")</f>
        <v>Not available</v>
      </c>
      <c r="AI402" s="4" t="str">
        <f>IF(Input!AL403="","",Input!AL403)</f>
        <v>NOTE: 10° DOWN ANGLE</v>
      </c>
    </row>
    <row r="403" spans="1:35" x14ac:dyDescent="0.25">
      <c r="A403" s="4" t="str">
        <f>VLOOKUP(Input!A404, Variabelen!$A$2:$B$7,2,FALSE)</f>
        <v>LIGHT DUTY/HIGH SPEED GEARBOX</v>
      </c>
      <c r="B403" s="284" t="str">
        <f>Input!B404</f>
        <v>HCQ401</v>
      </c>
      <c r="C403" s="4" t="str">
        <f>IF(Input!C404="","",Input!C404)</f>
        <v/>
      </c>
      <c r="D403" s="297">
        <f>Input!F404</f>
        <v>1</v>
      </c>
      <c r="E403" s="298" t="str">
        <f>Input!G404</f>
        <v>0,45</v>
      </c>
      <c r="F403" s="4">
        <f>Input!D404</f>
        <v>1500</v>
      </c>
      <c r="G403" s="298">
        <f>Input!E404</f>
        <v>2300</v>
      </c>
      <c r="H403" s="298" t="str">
        <f t="shared" si="99"/>
        <v>1500-2300</v>
      </c>
      <c r="I403" s="298">
        <f t="shared" si="100"/>
        <v>1800</v>
      </c>
      <c r="J403" s="298">
        <f t="shared" si="101"/>
        <v>810</v>
      </c>
      <c r="K403" s="298">
        <f t="shared" si="102"/>
        <v>1035</v>
      </c>
      <c r="L403" s="290" t="str">
        <f t="shared" si="110"/>
        <v/>
      </c>
      <c r="M403" s="290" t="str">
        <f t="shared" si="110"/>
        <v/>
      </c>
      <c r="N403" s="290">
        <f t="shared" si="110"/>
        <v>675</v>
      </c>
      <c r="O403" s="290">
        <f t="shared" si="110"/>
        <v>810</v>
      </c>
      <c r="P403" s="290">
        <f t="shared" si="110"/>
        <v>945</v>
      </c>
      <c r="Q403" s="290" t="str">
        <f t="shared" si="110"/>
        <v/>
      </c>
      <c r="R403" s="298" t="str">
        <f>Input!I404</f>
        <v>640x900x800</v>
      </c>
      <c r="S403" s="298" t="str">
        <f>Input!J404</f>
        <v>480</v>
      </c>
      <c r="T403" s="298" t="str">
        <f>Input!K404</f>
        <v>220</v>
      </c>
      <c r="U403" s="298" t="str">
        <f>Input!L404</f>
        <v>50</v>
      </c>
      <c r="V403" s="4" t="str">
        <f>IF(Input!$M404=1,"Spec.","")&amp;IF(Input!$O404=1, "00","")&amp;IF(Input!$P404=1, "/0","")&amp;IF(Input!$Q404=1, "/1","")&amp;IF(Input!$R404=1, "/2","")&amp;IF(Input!$S404=1, "/3","")&amp;IF(Input!$T404=1, "/4","")&amp;IF(Input!$U404=1, "/5","")</f>
        <v>/0/1</v>
      </c>
      <c r="W403" s="4" t="str">
        <f>IF(Input!$V404=1,"Spec.","")&amp;IF(Input!$W404=1, "/21","")&amp;IF(Input!$X404=1, "/18","")&amp;IF(Input!$Y404=1, "/16","")&amp;IF(Input!$Z404=1, "/14","")&amp;IF(Input!$AA404=1, "/11,5","")&amp;IF(Input!$AB404=1, "/10","")&amp;IF(Input!$AB404=1,"/7,5","")</f>
        <v>/18/16/14</v>
      </c>
      <c r="X403" s="291" t="str">
        <f t="shared" si="103"/>
        <v>0/1</v>
      </c>
      <c r="Y403" s="4" t="str">
        <f t="shared" si="104"/>
        <v>18/16/14</v>
      </c>
      <c r="Z403" s="4" t="str">
        <f>IF(Input!$M404=1,"Special match","")&amp;IF(Input!$N404=1, "/Without","")&amp;IF(Input!$O404=1, "/SAE-00","")&amp;IF(Input!$P404=1, "/SAE-0","")&amp;IF(Input!$Q404=1, "/SAE-1","")&amp;IF(Input!$R404=1, "/SAE-2","")&amp;IF(Input!$S404=1, "/SAE-3","")&amp;IF(Input!$T404=1, "/SAE-4","")&amp;IF(Input!$U404=1, "/SAE-5","")</f>
        <v>/Without/SAE-0/SAE-1</v>
      </c>
      <c r="AA403" s="4" t="str">
        <f>IF(Input!$V404=1,"Special match","")&amp;IF(Input!$W404=1, "/21 ","")&amp;IF(Input!$X404=1, "/18 ","")&amp;IF(Input!$Y404=1, "/16 ","")&amp;IF(Input!$Z404=1, "/14 ","")&amp;IF(Input!$AA404=1, "/11,5 ","")&amp;IF(Input!$AB404=1, "/10 ","")&amp;IF(Input!$AB404=1, "/7,5","")</f>
        <v xml:space="preserve">/18 /16 /14 </v>
      </c>
      <c r="AB403" s="4" t="str">
        <f>IF(Input!$AD404=1,"Rubber wheel coupling","")&amp;IF(Input!$AE404=1, "/Rubber block drive, with alu. ring","")&amp;IF(Input!$AF404=1, "/(High) flexible coupling","")</f>
        <v>/Rubber block drive, with alu. ring</v>
      </c>
      <c r="AC403" s="4" t="str">
        <f>IF(Input!$AG404=1,"Mechanical-joint clutch","")&amp;IF(Input!$AH404=1, "/ Mechanical","")&amp;IF(Input!$AI404=1, "/ Electrical","")&amp;IF(Input!$AJ404=1, "/ Pneumatical","")</f>
        <v>/ Mechanical/ Electrical</v>
      </c>
      <c r="AD403" s="291" t="str">
        <f t="shared" si="105"/>
        <v>Without/SAE-0/SAE-1</v>
      </c>
      <c r="AE403" s="4" t="str">
        <f t="shared" si="106"/>
        <v>18 /16 /14  inch</v>
      </c>
      <c r="AF403" s="4" t="str">
        <f t="shared" si="107"/>
        <v>Rubber block drive, with alu. ring</v>
      </c>
      <c r="AG403" s="4" t="str">
        <f t="shared" si="108"/>
        <v xml:space="preserve"> Mechanical/ Electrical</v>
      </c>
      <c r="AH403" s="4" t="str">
        <f>IF(Input!AK404=1,"Available","Not available")</f>
        <v>Not available</v>
      </c>
      <c r="AI403" s="4" t="str">
        <f>IF(Input!AL404="","",Input!AL404)</f>
        <v/>
      </c>
    </row>
    <row r="404" spans="1:35" x14ac:dyDescent="0.25">
      <c r="A404" s="4" t="str">
        <f>VLOOKUP(Input!A405, Variabelen!$A$2:$B$7,2,FALSE)</f>
        <v>LIGHT DUTY/HIGH SPEED GEARBOX</v>
      </c>
      <c r="B404" s="284" t="str">
        <f>Input!B405</f>
        <v>HCQ401</v>
      </c>
      <c r="C404" s="4" t="str">
        <f>IF(Input!C405="","",Input!C405)</f>
        <v/>
      </c>
      <c r="D404" s="297">
        <f>Input!F405</f>
        <v>1.1200000000000001</v>
      </c>
      <c r="E404" s="298" t="str">
        <f>Input!G405</f>
        <v>0,45</v>
      </c>
      <c r="F404" s="4">
        <f>Input!D405</f>
        <v>1500</v>
      </c>
      <c r="G404" s="298">
        <f>Input!E405</f>
        <v>2300</v>
      </c>
      <c r="H404" s="298" t="str">
        <f t="shared" si="99"/>
        <v>1500-2300</v>
      </c>
      <c r="I404" s="298">
        <f t="shared" si="100"/>
        <v>1800</v>
      </c>
      <c r="J404" s="298">
        <f t="shared" si="101"/>
        <v>810</v>
      </c>
      <c r="K404" s="298">
        <f t="shared" si="102"/>
        <v>1035</v>
      </c>
      <c r="L404" s="290" t="str">
        <f t="shared" si="110"/>
        <v/>
      </c>
      <c r="M404" s="290" t="str">
        <f t="shared" si="110"/>
        <v/>
      </c>
      <c r="N404" s="290">
        <f t="shared" si="110"/>
        <v>675</v>
      </c>
      <c r="O404" s="290">
        <f t="shared" si="110"/>
        <v>810</v>
      </c>
      <c r="P404" s="290">
        <f t="shared" si="110"/>
        <v>945</v>
      </c>
      <c r="Q404" s="290" t="str">
        <f t="shared" si="110"/>
        <v/>
      </c>
      <c r="R404" s="298" t="str">
        <f>Input!I405</f>
        <v>640x900x800</v>
      </c>
      <c r="S404" s="298" t="str">
        <f>Input!J405</f>
        <v>480</v>
      </c>
      <c r="T404" s="298" t="str">
        <f>Input!K405</f>
        <v>220</v>
      </c>
      <c r="U404" s="298" t="str">
        <f>Input!L405</f>
        <v>50</v>
      </c>
      <c r="V404" s="4" t="str">
        <f>IF(Input!$M405=1,"Spec.","")&amp;IF(Input!$O405=1, "00","")&amp;IF(Input!$P405=1, "/0","")&amp;IF(Input!$Q405=1, "/1","")&amp;IF(Input!$R405=1, "/2","")&amp;IF(Input!$S405=1, "/3","")&amp;IF(Input!$T405=1, "/4","")&amp;IF(Input!$U405=1, "/5","")</f>
        <v>/0/1</v>
      </c>
      <c r="W404" s="4" t="str">
        <f>IF(Input!$V405=1,"Spec.","")&amp;IF(Input!$W405=1, "/21","")&amp;IF(Input!$X405=1, "/18","")&amp;IF(Input!$Y405=1, "/16","")&amp;IF(Input!$Z405=1, "/14","")&amp;IF(Input!$AA405=1, "/11,5","")&amp;IF(Input!$AB405=1, "/10","")&amp;IF(Input!$AB405=1,"/7,5","")</f>
        <v>/18/16/14</v>
      </c>
      <c r="X404" s="291" t="str">
        <f t="shared" si="103"/>
        <v>0/1</v>
      </c>
      <c r="Y404" s="4" t="str">
        <f t="shared" si="104"/>
        <v>18/16/14</v>
      </c>
      <c r="Z404" s="4" t="str">
        <f>IF(Input!$M405=1,"Special match","")&amp;IF(Input!$N405=1, "/Without","")&amp;IF(Input!$O405=1, "/SAE-00","")&amp;IF(Input!$P405=1, "/SAE-0","")&amp;IF(Input!$Q405=1, "/SAE-1","")&amp;IF(Input!$R405=1, "/SAE-2","")&amp;IF(Input!$S405=1, "/SAE-3","")&amp;IF(Input!$T405=1, "/SAE-4","")&amp;IF(Input!$U405=1, "/SAE-5","")</f>
        <v>/Without/SAE-0/SAE-1</v>
      </c>
      <c r="AA404" s="4" t="str">
        <f>IF(Input!$V405=1,"Special match","")&amp;IF(Input!$W405=1, "/21 ","")&amp;IF(Input!$X405=1, "/18 ","")&amp;IF(Input!$Y405=1, "/16 ","")&amp;IF(Input!$Z405=1, "/14 ","")&amp;IF(Input!$AA405=1, "/11,5 ","")&amp;IF(Input!$AB405=1, "/10 ","")&amp;IF(Input!$AB405=1, "/7,5","")</f>
        <v xml:space="preserve">/18 /16 /14 </v>
      </c>
      <c r="AB404" s="4" t="str">
        <f>IF(Input!$AD405=1,"Rubber wheel coupling","")&amp;IF(Input!$AE405=1, "/Rubber block drive, with alu. ring","")&amp;IF(Input!$AF405=1, "/(High) flexible coupling","")</f>
        <v>/Rubber block drive, with alu. ring</v>
      </c>
      <c r="AC404" s="4" t="str">
        <f>IF(Input!$AG405=1,"Mechanical-joint clutch","")&amp;IF(Input!$AH405=1, "/ Mechanical","")&amp;IF(Input!$AI405=1, "/ Electrical","")&amp;IF(Input!$AJ405=1, "/ Pneumatical","")</f>
        <v>/ Mechanical/ Electrical</v>
      </c>
      <c r="AD404" s="291" t="str">
        <f t="shared" si="105"/>
        <v>Without/SAE-0/SAE-1</v>
      </c>
      <c r="AE404" s="4" t="str">
        <f t="shared" si="106"/>
        <v>18 /16 /14  inch</v>
      </c>
      <c r="AF404" s="4" t="str">
        <f t="shared" si="107"/>
        <v>Rubber block drive, with alu. ring</v>
      </c>
      <c r="AG404" s="4" t="str">
        <f t="shared" si="108"/>
        <v xml:space="preserve"> Mechanical/ Electrical</v>
      </c>
      <c r="AH404" s="4" t="str">
        <f>IF(Input!AK405=1,"Available","Not available")</f>
        <v>Not available</v>
      </c>
      <c r="AI404" s="4" t="str">
        <f>IF(Input!AL405="","",Input!AL405)</f>
        <v/>
      </c>
    </row>
    <row r="405" spans="1:35" x14ac:dyDescent="0.25">
      <c r="A405" s="4" t="str">
        <f>VLOOKUP(Input!A406, Variabelen!$A$2:$B$7,2,FALSE)</f>
        <v>LIGHT DUTY/HIGH SPEED GEARBOX</v>
      </c>
      <c r="B405" s="284" t="str">
        <f>Input!B406</f>
        <v>HCQ401</v>
      </c>
      <c r="C405" s="4" t="str">
        <f>IF(Input!C406="","",Input!C406)</f>
        <v/>
      </c>
      <c r="D405" s="297">
        <f>Input!F406</f>
        <v>1.25</v>
      </c>
      <c r="E405" s="298" t="str">
        <f>Input!G406</f>
        <v>0,45</v>
      </c>
      <c r="F405" s="4">
        <f>Input!D406</f>
        <v>1500</v>
      </c>
      <c r="G405" s="298">
        <f>Input!E406</f>
        <v>2300</v>
      </c>
      <c r="H405" s="298" t="str">
        <f t="shared" si="99"/>
        <v>1500-2300</v>
      </c>
      <c r="I405" s="298">
        <f t="shared" si="100"/>
        <v>1800</v>
      </c>
      <c r="J405" s="298">
        <f t="shared" si="101"/>
        <v>810</v>
      </c>
      <c r="K405" s="298">
        <f t="shared" si="102"/>
        <v>1035</v>
      </c>
      <c r="L405" s="290" t="str">
        <f t="shared" si="110"/>
        <v/>
      </c>
      <c r="M405" s="290" t="str">
        <f t="shared" si="110"/>
        <v/>
      </c>
      <c r="N405" s="290">
        <f t="shared" si="110"/>
        <v>675</v>
      </c>
      <c r="O405" s="290">
        <f t="shared" si="110"/>
        <v>810</v>
      </c>
      <c r="P405" s="290">
        <f t="shared" si="110"/>
        <v>945</v>
      </c>
      <c r="Q405" s="290" t="str">
        <f t="shared" si="110"/>
        <v/>
      </c>
      <c r="R405" s="298" t="str">
        <f>Input!I406</f>
        <v>640x900x800</v>
      </c>
      <c r="S405" s="298" t="str">
        <f>Input!J406</f>
        <v>480</v>
      </c>
      <c r="T405" s="298" t="str">
        <f>Input!K406</f>
        <v>220</v>
      </c>
      <c r="U405" s="298" t="str">
        <f>Input!L406</f>
        <v>50</v>
      </c>
      <c r="V405" s="4" t="str">
        <f>IF(Input!$M406=1,"Spec.","")&amp;IF(Input!$O406=1, "00","")&amp;IF(Input!$P406=1, "/0","")&amp;IF(Input!$Q406=1, "/1","")&amp;IF(Input!$R406=1, "/2","")&amp;IF(Input!$S406=1, "/3","")&amp;IF(Input!$T406=1, "/4","")&amp;IF(Input!$U406=1, "/5","")</f>
        <v>/0/1</v>
      </c>
      <c r="W405" s="4" t="str">
        <f>IF(Input!$V406=1,"Spec.","")&amp;IF(Input!$W406=1, "/21","")&amp;IF(Input!$X406=1, "/18","")&amp;IF(Input!$Y406=1, "/16","")&amp;IF(Input!$Z406=1, "/14","")&amp;IF(Input!$AA406=1, "/11,5","")&amp;IF(Input!$AB406=1, "/10","")&amp;IF(Input!$AB406=1,"/7,5","")</f>
        <v>/18/16/14</v>
      </c>
      <c r="X405" s="291" t="str">
        <f t="shared" si="103"/>
        <v>0/1</v>
      </c>
      <c r="Y405" s="4" t="str">
        <f t="shared" si="104"/>
        <v>18/16/14</v>
      </c>
      <c r="Z405" s="4" t="str">
        <f>IF(Input!$M406=1,"Special match","")&amp;IF(Input!$N406=1, "/Without","")&amp;IF(Input!$O406=1, "/SAE-00","")&amp;IF(Input!$P406=1, "/SAE-0","")&amp;IF(Input!$Q406=1, "/SAE-1","")&amp;IF(Input!$R406=1, "/SAE-2","")&amp;IF(Input!$S406=1, "/SAE-3","")&amp;IF(Input!$T406=1, "/SAE-4","")&amp;IF(Input!$U406=1, "/SAE-5","")</f>
        <v>/Without/SAE-0/SAE-1</v>
      </c>
      <c r="AA405" s="4" t="str">
        <f>IF(Input!$V406=1,"Special match","")&amp;IF(Input!$W406=1, "/21 ","")&amp;IF(Input!$X406=1, "/18 ","")&amp;IF(Input!$Y406=1, "/16 ","")&amp;IF(Input!$Z406=1, "/14 ","")&amp;IF(Input!$AA406=1, "/11,5 ","")&amp;IF(Input!$AB406=1, "/10 ","")&amp;IF(Input!$AB406=1, "/7,5","")</f>
        <v xml:space="preserve">/18 /16 /14 </v>
      </c>
      <c r="AB405" s="4" t="str">
        <f>IF(Input!$AD406=1,"Rubber wheel coupling","")&amp;IF(Input!$AE406=1, "/Rubber block drive, with alu. ring","")&amp;IF(Input!$AF406=1, "/(High) flexible coupling","")</f>
        <v>/Rubber block drive, with alu. ring</v>
      </c>
      <c r="AC405" s="4" t="str">
        <f>IF(Input!$AG406=1,"Mechanical-joint clutch","")&amp;IF(Input!$AH406=1, "/ Mechanical","")&amp;IF(Input!$AI406=1, "/ Electrical","")&amp;IF(Input!$AJ406=1, "/ Pneumatical","")</f>
        <v>/ Mechanical/ Electrical</v>
      </c>
      <c r="AD405" s="291" t="str">
        <f t="shared" si="105"/>
        <v>Without/SAE-0/SAE-1</v>
      </c>
      <c r="AE405" s="4" t="str">
        <f t="shared" si="106"/>
        <v>18 /16 /14  inch</v>
      </c>
      <c r="AF405" s="4" t="str">
        <f t="shared" si="107"/>
        <v>Rubber block drive, with alu. ring</v>
      </c>
      <c r="AG405" s="4" t="str">
        <f t="shared" si="108"/>
        <v xml:space="preserve"> Mechanical/ Electrical</v>
      </c>
      <c r="AH405" s="4" t="str">
        <f>IF(Input!AK406=1,"Available","Not available")</f>
        <v>Not available</v>
      </c>
      <c r="AI405" s="4" t="str">
        <f>IF(Input!AL406="","",Input!AL406)</f>
        <v/>
      </c>
    </row>
    <row r="406" spans="1:35" x14ac:dyDescent="0.25">
      <c r="A406" s="4" t="str">
        <f>VLOOKUP(Input!A407, Variabelen!$A$2:$B$7,2,FALSE)</f>
        <v>LIGHT DUTY/HIGH SPEED GEARBOX</v>
      </c>
      <c r="B406" s="284" t="str">
        <f>Input!B407</f>
        <v>HCQ401</v>
      </c>
      <c r="C406" s="4" t="str">
        <f>IF(Input!C407="","",Input!C407)</f>
        <v/>
      </c>
      <c r="D406" s="297">
        <f>Input!F407</f>
        <v>1.4137999999999999</v>
      </c>
      <c r="E406" s="298" t="str">
        <f>Input!G407</f>
        <v>0,45</v>
      </c>
      <c r="F406" s="4">
        <f>Input!D407</f>
        <v>1500</v>
      </c>
      <c r="G406" s="298">
        <f>Input!E407</f>
        <v>2300</v>
      </c>
      <c r="H406" s="298" t="str">
        <f t="shared" si="99"/>
        <v>1500-2300</v>
      </c>
      <c r="I406" s="298">
        <f t="shared" si="100"/>
        <v>1800</v>
      </c>
      <c r="J406" s="298">
        <f t="shared" si="101"/>
        <v>810</v>
      </c>
      <c r="K406" s="298">
        <f t="shared" si="102"/>
        <v>1035</v>
      </c>
      <c r="L406" s="290" t="str">
        <f t="shared" si="110"/>
        <v/>
      </c>
      <c r="M406" s="290" t="str">
        <f t="shared" si="110"/>
        <v/>
      </c>
      <c r="N406" s="290">
        <f t="shared" si="110"/>
        <v>675</v>
      </c>
      <c r="O406" s="290">
        <f t="shared" si="110"/>
        <v>810</v>
      </c>
      <c r="P406" s="290">
        <f t="shared" si="110"/>
        <v>945</v>
      </c>
      <c r="Q406" s="290" t="str">
        <f t="shared" si="110"/>
        <v/>
      </c>
      <c r="R406" s="298" t="str">
        <f>Input!I407</f>
        <v>640x900x800</v>
      </c>
      <c r="S406" s="298" t="str">
        <f>Input!J407</f>
        <v>480</v>
      </c>
      <c r="T406" s="298" t="str">
        <f>Input!K407</f>
        <v>220</v>
      </c>
      <c r="U406" s="298" t="str">
        <f>Input!L407</f>
        <v>50</v>
      </c>
      <c r="V406" s="4" t="str">
        <f>IF(Input!$M407=1,"Spec.","")&amp;IF(Input!$O407=1, "00","")&amp;IF(Input!$P407=1, "/0","")&amp;IF(Input!$Q407=1, "/1","")&amp;IF(Input!$R407=1, "/2","")&amp;IF(Input!$S407=1, "/3","")&amp;IF(Input!$T407=1, "/4","")&amp;IF(Input!$U407=1, "/5","")</f>
        <v>/0/1</v>
      </c>
      <c r="W406" s="4" t="str">
        <f>IF(Input!$V407=1,"Spec.","")&amp;IF(Input!$W407=1, "/21","")&amp;IF(Input!$X407=1, "/18","")&amp;IF(Input!$Y407=1, "/16","")&amp;IF(Input!$Z407=1, "/14","")&amp;IF(Input!$AA407=1, "/11,5","")&amp;IF(Input!$AB407=1, "/10","")&amp;IF(Input!$AB407=1,"/7,5","")</f>
        <v>/18/16/14</v>
      </c>
      <c r="X406" s="291" t="str">
        <f t="shared" si="103"/>
        <v>0/1</v>
      </c>
      <c r="Y406" s="4" t="str">
        <f t="shared" si="104"/>
        <v>18/16/14</v>
      </c>
      <c r="Z406" s="4" t="str">
        <f>IF(Input!$M407=1,"Special match","")&amp;IF(Input!$N407=1, "/Without","")&amp;IF(Input!$O407=1, "/SAE-00","")&amp;IF(Input!$P407=1, "/SAE-0","")&amp;IF(Input!$Q407=1, "/SAE-1","")&amp;IF(Input!$R407=1, "/SAE-2","")&amp;IF(Input!$S407=1, "/SAE-3","")&amp;IF(Input!$T407=1, "/SAE-4","")&amp;IF(Input!$U407=1, "/SAE-5","")</f>
        <v>/Without/SAE-0/SAE-1</v>
      </c>
      <c r="AA406" s="4" t="str">
        <f>IF(Input!$V407=1,"Special match","")&amp;IF(Input!$W407=1, "/21 ","")&amp;IF(Input!$X407=1, "/18 ","")&amp;IF(Input!$Y407=1, "/16 ","")&amp;IF(Input!$Z407=1, "/14 ","")&amp;IF(Input!$AA407=1, "/11,5 ","")&amp;IF(Input!$AB407=1, "/10 ","")&amp;IF(Input!$AB407=1, "/7,5","")</f>
        <v xml:space="preserve">/18 /16 /14 </v>
      </c>
      <c r="AB406" s="4" t="str">
        <f>IF(Input!$AD407=1,"Rubber wheel coupling","")&amp;IF(Input!$AE407=1, "/Rubber block drive, with alu. ring","")&amp;IF(Input!$AF407=1, "/(High) flexible coupling","")</f>
        <v>/Rubber block drive, with alu. ring</v>
      </c>
      <c r="AC406" s="4" t="str">
        <f>IF(Input!$AG407=1,"Mechanical-joint clutch","")&amp;IF(Input!$AH407=1, "/ Mechanical","")&amp;IF(Input!$AI407=1, "/ Electrical","")&amp;IF(Input!$AJ407=1, "/ Pneumatical","")</f>
        <v>/ Mechanical/ Electrical</v>
      </c>
      <c r="AD406" s="291" t="str">
        <f t="shared" si="105"/>
        <v>Without/SAE-0/SAE-1</v>
      </c>
      <c r="AE406" s="4" t="str">
        <f t="shared" si="106"/>
        <v>18 /16 /14  inch</v>
      </c>
      <c r="AF406" s="4" t="str">
        <f t="shared" si="107"/>
        <v>Rubber block drive, with alu. ring</v>
      </c>
      <c r="AG406" s="4" t="str">
        <f t="shared" si="108"/>
        <v xml:space="preserve"> Mechanical/ Electrical</v>
      </c>
      <c r="AH406" s="4" t="str">
        <f>IF(Input!AK407=1,"Available","Not available")</f>
        <v>Not available</v>
      </c>
      <c r="AI406" s="4" t="str">
        <f>IF(Input!AL407="","",Input!AL407)</f>
        <v/>
      </c>
    </row>
    <row r="407" spans="1:35" x14ac:dyDescent="0.25">
      <c r="A407" s="4" t="str">
        <f>VLOOKUP(Input!A408, Variabelen!$A$2:$B$7,2,FALSE)</f>
        <v>LIGHT DUTY/HIGH SPEED GEARBOX</v>
      </c>
      <c r="B407" s="284" t="str">
        <f>Input!B408</f>
        <v>HCQ401</v>
      </c>
      <c r="C407" s="4" t="str">
        <f>IF(Input!C408="","",Input!C408)</f>
        <v/>
      </c>
      <c r="D407" s="297">
        <f>Input!F408</f>
        <v>1.5</v>
      </c>
      <c r="E407" s="298" t="str">
        <f>Input!G408</f>
        <v>0,45</v>
      </c>
      <c r="F407" s="4">
        <f>Input!D408</f>
        <v>1500</v>
      </c>
      <c r="G407" s="298">
        <f>Input!E408</f>
        <v>2300</v>
      </c>
      <c r="H407" s="298" t="str">
        <f t="shared" si="99"/>
        <v>1500-2300</v>
      </c>
      <c r="I407" s="298">
        <f t="shared" si="100"/>
        <v>1800</v>
      </c>
      <c r="J407" s="298">
        <f t="shared" si="101"/>
        <v>810</v>
      </c>
      <c r="K407" s="298">
        <f t="shared" si="102"/>
        <v>1035</v>
      </c>
      <c r="L407" s="290" t="str">
        <f t="shared" si="110"/>
        <v/>
      </c>
      <c r="M407" s="290" t="str">
        <f t="shared" si="110"/>
        <v/>
      </c>
      <c r="N407" s="290">
        <f t="shared" si="110"/>
        <v>675</v>
      </c>
      <c r="O407" s="290">
        <f t="shared" si="110"/>
        <v>810</v>
      </c>
      <c r="P407" s="290">
        <f t="shared" si="110"/>
        <v>945</v>
      </c>
      <c r="Q407" s="290" t="str">
        <f t="shared" si="110"/>
        <v/>
      </c>
      <c r="R407" s="298" t="str">
        <f>Input!I408</f>
        <v>640x900x800</v>
      </c>
      <c r="S407" s="298" t="str">
        <f>Input!J408</f>
        <v>480</v>
      </c>
      <c r="T407" s="298" t="str">
        <f>Input!K408</f>
        <v>220</v>
      </c>
      <c r="U407" s="298" t="str">
        <f>Input!L408</f>
        <v>50</v>
      </c>
      <c r="V407" s="4" t="str">
        <f>IF(Input!$M408=1,"Spec.","")&amp;IF(Input!$O408=1, "00","")&amp;IF(Input!$P408=1, "/0","")&amp;IF(Input!$Q408=1, "/1","")&amp;IF(Input!$R408=1, "/2","")&amp;IF(Input!$S408=1, "/3","")&amp;IF(Input!$T408=1, "/4","")&amp;IF(Input!$U408=1, "/5","")</f>
        <v>/0/1</v>
      </c>
      <c r="W407" s="4" t="str">
        <f>IF(Input!$V408=1,"Spec.","")&amp;IF(Input!$W408=1, "/21","")&amp;IF(Input!$X408=1, "/18","")&amp;IF(Input!$Y408=1, "/16","")&amp;IF(Input!$Z408=1, "/14","")&amp;IF(Input!$AA408=1, "/11,5","")&amp;IF(Input!$AB408=1, "/10","")&amp;IF(Input!$AB408=1,"/7,5","")</f>
        <v>/18/16/14</v>
      </c>
      <c r="X407" s="291" t="str">
        <f t="shared" si="103"/>
        <v>0/1</v>
      </c>
      <c r="Y407" s="4" t="str">
        <f t="shared" si="104"/>
        <v>18/16/14</v>
      </c>
      <c r="Z407" s="4" t="str">
        <f>IF(Input!$M408=1,"Special match","")&amp;IF(Input!$N408=1, "/Without","")&amp;IF(Input!$O408=1, "/SAE-00","")&amp;IF(Input!$P408=1, "/SAE-0","")&amp;IF(Input!$Q408=1, "/SAE-1","")&amp;IF(Input!$R408=1, "/SAE-2","")&amp;IF(Input!$S408=1, "/SAE-3","")&amp;IF(Input!$T408=1, "/SAE-4","")&amp;IF(Input!$U408=1, "/SAE-5","")</f>
        <v>/Without/SAE-0/SAE-1</v>
      </c>
      <c r="AA407" s="4" t="str">
        <f>IF(Input!$V408=1,"Special match","")&amp;IF(Input!$W408=1, "/21 ","")&amp;IF(Input!$X408=1, "/18 ","")&amp;IF(Input!$Y408=1, "/16 ","")&amp;IF(Input!$Z408=1, "/14 ","")&amp;IF(Input!$AA408=1, "/11,5 ","")&amp;IF(Input!$AB408=1, "/10 ","")&amp;IF(Input!$AB408=1, "/7,5","")</f>
        <v xml:space="preserve">/18 /16 /14 </v>
      </c>
      <c r="AB407" s="4" t="str">
        <f>IF(Input!$AD408=1,"Rubber wheel coupling","")&amp;IF(Input!$AE408=1, "/Rubber block drive, with alu. ring","")&amp;IF(Input!$AF408=1, "/(High) flexible coupling","")</f>
        <v>/Rubber block drive, with alu. ring</v>
      </c>
      <c r="AC407" s="4" t="str">
        <f>IF(Input!$AG408=1,"Mechanical-joint clutch","")&amp;IF(Input!$AH408=1, "/ Mechanical","")&amp;IF(Input!$AI408=1, "/ Electrical","")&amp;IF(Input!$AJ408=1, "/ Pneumatical","")</f>
        <v>/ Mechanical/ Electrical</v>
      </c>
      <c r="AD407" s="291" t="str">
        <f t="shared" si="105"/>
        <v>Without/SAE-0/SAE-1</v>
      </c>
      <c r="AE407" s="4" t="str">
        <f t="shared" si="106"/>
        <v>18 /16 /14  inch</v>
      </c>
      <c r="AF407" s="4" t="str">
        <f t="shared" si="107"/>
        <v>Rubber block drive, with alu. ring</v>
      </c>
      <c r="AG407" s="4" t="str">
        <f t="shared" si="108"/>
        <v xml:space="preserve"> Mechanical/ Electrical</v>
      </c>
      <c r="AH407" s="4" t="str">
        <f>IF(Input!AK408=1,"Available","Not available")</f>
        <v>Not available</v>
      </c>
      <c r="AI407" s="4" t="str">
        <f>IF(Input!AL408="","",Input!AL408)</f>
        <v/>
      </c>
    </row>
    <row r="408" spans="1:35" x14ac:dyDescent="0.25">
      <c r="A408" s="4" t="str">
        <f>VLOOKUP(Input!A409, Variabelen!$A$2:$B$7,2,FALSE)</f>
        <v>LIGHT DUTY/HIGH SPEED GEARBOX</v>
      </c>
      <c r="B408" s="284" t="str">
        <f>Input!B409</f>
        <v>HCQ401</v>
      </c>
      <c r="C408" s="4" t="str">
        <f>IF(Input!C409="","",Input!C409)</f>
        <v/>
      </c>
      <c r="D408" s="297">
        <f>Input!F409</f>
        <v>1.76</v>
      </c>
      <c r="E408" s="298" t="str">
        <f>Input!G409</f>
        <v>0,45</v>
      </c>
      <c r="F408" s="4">
        <f>Input!D409</f>
        <v>1500</v>
      </c>
      <c r="G408" s="298">
        <f>Input!E409</f>
        <v>2300</v>
      </c>
      <c r="H408" s="298" t="str">
        <f t="shared" si="99"/>
        <v>1500-2300</v>
      </c>
      <c r="I408" s="298">
        <f t="shared" si="100"/>
        <v>1800</v>
      </c>
      <c r="J408" s="298">
        <f t="shared" si="101"/>
        <v>810</v>
      </c>
      <c r="K408" s="298">
        <f t="shared" si="102"/>
        <v>1035</v>
      </c>
      <c r="L408" s="290" t="str">
        <f t="shared" si="110"/>
        <v/>
      </c>
      <c r="M408" s="290" t="str">
        <f t="shared" si="110"/>
        <v/>
      </c>
      <c r="N408" s="290">
        <f t="shared" si="110"/>
        <v>675</v>
      </c>
      <c r="O408" s="290">
        <f t="shared" si="110"/>
        <v>810</v>
      </c>
      <c r="P408" s="290">
        <f t="shared" si="110"/>
        <v>945</v>
      </c>
      <c r="Q408" s="290" t="str">
        <f t="shared" si="110"/>
        <v/>
      </c>
      <c r="R408" s="298" t="str">
        <f>Input!I409</f>
        <v>640x900x800</v>
      </c>
      <c r="S408" s="298" t="str">
        <f>Input!J409</f>
        <v>480</v>
      </c>
      <c r="T408" s="298" t="str">
        <f>Input!K409</f>
        <v>220</v>
      </c>
      <c r="U408" s="298" t="str">
        <f>Input!L409</f>
        <v>50</v>
      </c>
      <c r="V408" s="4" t="str">
        <f>IF(Input!$M409=1,"Spec.","")&amp;IF(Input!$O409=1, "00","")&amp;IF(Input!$P409=1, "/0","")&amp;IF(Input!$Q409=1, "/1","")&amp;IF(Input!$R409=1, "/2","")&amp;IF(Input!$S409=1, "/3","")&amp;IF(Input!$T409=1, "/4","")&amp;IF(Input!$U409=1, "/5","")</f>
        <v>/0/1</v>
      </c>
      <c r="W408" s="4" t="str">
        <f>IF(Input!$V409=1,"Spec.","")&amp;IF(Input!$W409=1, "/21","")&amp;IF(Input!$X409=1, "/18","")&amp;IF(Input!$Y409=1, "/16","")&amp;IF(Input!$Z409=1, "/14","")&amp;IF(Input!$AA409=1, "/11,5","")&amp;IF(Input!$AB409=1, "/10","")&amp;IF(Input!$AB409=1,"/7,5","")</f>
        <v>/18/16/14</v>
      </c>
      <c r="X408" s="291" t="str">
        <f t="shared" si="103"/>
        <v>0/1</v>
      </c>
      <c r="Y408" s="4" t="str">
        <f t="shared" si="104"/>
        <v>18/16/14</v>
      </c>
      <c r="Z408" s="4" t="str">
        <f>IF(Input!$M409=1,"Special match","")&amp;IF(Input!$N409=1, "/Without","")&amp;IF(Input!$O409=1, "/SAE-00","")&amp;IF(Input!$P409=1, "/SAE-0","")&amp;IF(Input!$Q409=1, "/SAE-1","")&amp;IF(Input!$R409=1, "/SAE-2","")&amp;IF(Input!$S409=1, "/SAE-3","")&amp;IF(Input!$T409=1, "/SAE-4","")&amp;IF(Input!$U409=1, "/SAE-5","")</f>
        <v>/Without/SAE-0/SAE-1</v>
      </c>
      <c r="AA408" s="4" t="str">
        <f>IF(Input!$V409=1,"Special match","")&amp;IF(Input!$W409=1, "/21 ","")&amp;IF(Input!$X409=1, "/18 ","")&amp;IF(Input!$Y409=1, "/16 ","")&amp;IF(Input!$Z409=1, "/14 ","")&amp;IF(Input!$AA409=1, "/11,5 ","")&amp;IF(Input!$AB409=1, "/10 ","")&amp;IF(Input!$AB409=1, "/7,5","")</f>
        <v xml:space="preserve">/18 /16 /14 </v>
      </c>
      <c r="AB408" s="4" t="str">
        <f>IF(Input!$AD409=1,"Rubber wheel coupling","")&amp;IF(Input!$AE409=1, "/Rubber block drive, with alu. ring","")&amp;IF(Input!$AF409=1, "/(High) flexible coupling","")</f>
        <v>/Rubber block drive, with alu. ring</v>
      </c>
      <c r="AC408" s="4" t="str">
        <f>IF(Input!$AG409=1,"Mechanical-joint clutch","")&amp;IF(Input!$AH409=1, "/ Mechanical","")&amp;IF(Input!$AI409=1, "/ Electrical","")&amp;IF(Input!$AJ409=1, "/ Pneumatical","")</f>
        <v>/ Mechanical/ Electrical</v>
      </c>
      <c r="AD408" s="291" t="str">
        <f t="shared" si="105"/>
        <v>Without/SAE-0/SAE-1</v>
      </c>
      <c r="AE408" s="4" t="str">
        <f t="shared" si="106"/>
        <v>18 /16 /14  inch</v>
      </c>
      <c r="AF408" s="4" t="str">
        <f t="shared" si="107"/>
        <v>Rubber block drive, with alu. ring</v>
      </c>
      <c r="AG408" s="4" t="str">
        <f t="shared" si="108"/>
        <v xml:space="preserve"> Mechanical/ Electrical</v>
      </c>
      <c r="AH408" s="4" t="str">
        <f>IF(Input!AK409=1,"Available","Not available")</f>
        <v>Not available</v>
      </c>
      <c r="AI408" s="4" t="str">
        <f>IF(Input!AL409="","",Input!AL409)</f>
        <v/>
      </c>
    </row>
    <row r="409" spans="1:35" x14ac:dyDescent="0.25">
      <c r="A409" s="4" t="str">
        <f>VLOOKUP(Input!A410, Variabelen!$A$2:$B$7,2,FALSE)</f>
        <v>LIGHT DUTY/HIGH SPEED GEARBOX</v>
      </c>
      <c r="B409" s="284" t="str">
        <f>Input!B410</f>
        <v>HCQ401</v>
      </c>
      <c r="C409" s="4" t="str">
        <f>IF(Input!C410="","",Input!C410)</f>
        <v/>
      </c>
      <c r="D409" s="297">
        <f>Input!F410</f>
        <v>2.04</v>
      </c>
      <c r="E409" s="298" t="str">
        <f>Input!G410</f>
        <v>0,45</v>
      </c>
      <c r="F409" s="4">
        <f>Input!D410</f>
        <v>1500</v>
      </c>
      <c r="G409" s="298">
        <f>Input!E410</f>
        <v>2300</v>
      </c>
      <c r="H409" s="298" t="str">
        <f t="shared" si="99"/>
        <v>1500-2300</v>
      </c>
      <c r="I409" s="298">
        <f t="shared" si="100"/>
        <v>1800</v>
      </c>
      <c r="J409" s="298">
        <f t="shared" si="101"/>
        <v>810</v>
      </c>
      <c r="K409" s="298">
        <f t="shared" si="102"/>
        <v>1035</v>
      </c>
      <c r="L409" s="290" t="str">
        <f t="shared" si="110"/>
        <v/>
      </c>
      <c r="M409" s="290" t="str">
        <f t="shared" si="110"/>
        <v/>
      </c>
      <c r="N409" s="290">
        <f t="shared" si="110"/>
        <v>675</v>
      </c>
      <c r="O409" s="290">
        <f t="shared" si="110"/>
        <v>810</v>
      </c>
      <c r="P409" s="290">
        <f t="shared" si="110"/>
        <v>945</v>
      </c>
      <c r="Q409" s="290" t="str">
        <f t="shared" si="110"/>
        <v/>
      </c>
      <c r="R409" s="298" t="str">
        <f>Input!I410</f>
        <v>640x900x800</v>
      </c>
      <c r="S409" s="298" t="str">
        <f>Input!J410</f>
        <v>480</v>
      </c>
      <c r="T409" s="298" t="str">
        <f>Input!K410</f>
        <v>220</v>
      </c>
      <c r="U409" s="298" t="str">
        <f>Input!L410</f>
        <v>50</v>
      </c>
      <c r="V409" s="4" t="str">
        <f>IF(Input!$M410=1,"Spec.","")&amp;IF(Input!$O410=1, "00","")&amp;IF(Input!$P410=1, "/0","")&amp;IF(Input!$Q410=1, "/1","")&amp;IF(Input!$R410=1, "/2","")&amp;IF(Input!$S410=1, "/3","")&amp;IF(Input!$T410=1, "/4","")&amp;IF(Input!$U410=1, "/5","")</f>
        <v>/0/1</v>
      </c>
      <c r="W409" s="4" t="str">
        <f>IF(Input!$V410=1,"Spec.","")&amp;IF(Input!$W410=1, "/21","")&amp;IF(Input!$X410=1, "/18","")&amp;IF(Input!$Y410=1, "/16","")&amp;IF(Input!$Z410=1, "/14","")&amp;IF(Input!$AA410=1, "/11,5","")&amp;IF(Input!$AB410=1, "/10","")&amp;IF(Input!$AB410=1,"/7,5","")</f>
        <v>/18/16/14</v>
      </c>
      <c r="X409" s="291" t="str">
        <f t="shared" si="103"/>
        <v>0/1</v>
      </c>
      <c r="Y409" s="4" t="str">
        <f t="shared" si="104"/>
        <v>18/16/14</v>
      </c>
      <c r="Z409" s="4" t="str">
        <f>IF(Input!$M410=1,"Special match","")&amp;IF(Input!$N410=1, "/Without","")&amp;IF(Input!$O410=1, "/SAE-00","")&amp;IF(Input!$P410=1, "/SAE-0","")&amp;IF(Input!$Q410=1, "/SAE-1","")&amp;IF(Input!$R410=1, "/SAE-2","")&amp;IF(Input!$S410=1, "/SAE-3","")&amp;IF(Input!$T410=1, "/SAE-4","")&amp;IF(Input!$U410=1, "/SAE-5","")</f>
        <v>/Without/SAE-0/SAE-1</v>
      </c>
      <c r="AA409" s="4" t="str">
        <f>IF(Input!$V410=1,"Special match","")&amp;IF(Input!$W410=1, "/21 ","")&amp;IF(Input!$X410=1, "/18 ","")&amp;IF(Input!$Y410=1, "/16 ","")&amp;IF(Input!$Z410=1, "/14 ","")&amp;IF(Input!$AA410=1, "/11,5 ","")&amp;IF(Input!$AB410=1, "/10 ","")&amp;IF(Input!$AB410=1, "/7,5","")</f>
        <v xml:space="preserve">/18 /16 /14 </v>
      </c>
      <c r="AB409" s="4" t="str">
        <f>IF(Input!$AD410=1,"Rubber wheel coupling","")&amp;IF(Input!$AE410=1, "/Rubber block drive, with alu. ring","")&amp;IF(Input!$AF410=1, "/(High) flexible coupling","")</f>
        <v>/Rubber block drive, with alu. ring</v>
      </c>
      <c r="AC409" s="4" t="str">
        <f>IF(Input!$AG410=1,"Mechanical-joint clutch","")&amp;IF(Input!$AH410=1, "/ Mechanical","")&amp;IF(Input!$AI410=1, "/ Electrical","")&amp;IF(Input!$AJ410=1, "/ Pneumatical","")</f>
        <v>/ Mechanical/ Electrical</v>
      </c>
      <c r="AD409" s="291" t="str">
        <f t="shared" si="105"/>
        <v>Without/SAE-0/SAE-1</v>
      </c>
      <c r="AE409" s="4" t="str">
        <f t="shared" si="106"/>
        <v>18 /16 /14  inch</v>
      </c>
      <c r="AF409" s="4" t="str">
        <f t="shared" si="107"/>
        <v>Rubber block drive, with alu. ring</v>
      </c>
      <c r="AG409" s="4" t="str">
        <f t="shared" si="108"/>
        <v xml:space="preserve"> Mechanical/ Electrical</v>
      </c>
      <c r="AH409" s="4" t="str">
        <f>IF(Input!AK410=1,"Available","Not available")</f>
        <v>Not available</v>
      </c>
      <c r="AI409" s="4" t="str">
        <f>IF(Input!AL410="","",Input!AL410)</f>
        <v/>
      </c>
    </row>
    <row r="410" spans="1:35" x14ac:dyDescent="0.25">
      <c r="A410" s="4" t="str">
        <f>VLOOKUP(Input!A411, Variabelen!$A$2:$B$7,2,FALSE)</f>
        <v>LIGHT DUTY/HIGH SPEED GEARBOX</v>
      </c>
      <c r="B410" s="284" t="str">
        <f>Input!B411</f>
        <v>HCQ401</v>
      </c>
      <c r="C410" s="4" t="str">
        <f>IF(Input!C411="","",Input!C411)</f>
        <v/>
      </c>
      <c r="D410" s="297">
        <f>Input!F411</f>
        <v>2.5</v>
      </c>
      <c r="E410" s="298" t="str">
        <f>Input!G411</f>
        <v>0,40</v>
      </c>
      <c r="F410" s="4">
        <f>Input!D411</f>
        <v>1500</v>
      </c>
      <c r="G410" s="298">
        <f>Input!E411</f>
        <v>2300</v>
      </c>
      <c r="H410" s="298" t="str">
        <f t="shared" si="99"/>
        <v>1500-2300</v>
      </c>
      <c r="I410" s="298">
        <f t="shared" si="100"/>
        <v>1800</v>
      </c>
      <c r="J410" s="298">
        <f t="shared" si="101"/>
        <v>720</v>
      </c>
      <c r="K410" s="298">
        <f t="shared" si="102"/>
        <v>920</v>
      </c>
      <c r="L410" s="290" t="str">
        <f t="shared" si="110"/>
        <v/>
      </c>
      <c r="M410" s="290" t="str">
        <f t="shared" si="110"/>
        <v/>
      </c>
      <c r="N410" s="290">
        <f t="shared" si="110"/>
        <v>600</v>
      </c>
      <c r="O410" s="290">
        <f t="shared" si="110"/>
        <v>720</v>
      </c>
      <c r="P410" s="290">
        <f t="shared" si="110"/>
        <v>840</v>
      </c>
      <c r="Q410" s="290" t="str">
        <f t="shared" si="110"/>
        <v/>
      </c>
      <c r="R410" s="298" t="str">
        <f>Input!I411</f>
        <v>640x900x800</v>
      </c>
      <c r="S410" s="298" t="str">
        <f>Input!J411</f>
        <v>480</v>
      </c>
      <c r="T410" s="298" t="str">
        <f>Input!K411</f>
        <v>220</v>
      </c>
      <c r="U410" s="298" t="str">
        <f>Input!L411</f>
        <v>50</v>
      </c>
      <c r="V410" s="4" t="str">
        <f>IF(Input!$M411=1,"Spec.","")&amp;IF(Input!$O411=1, "00","")&amp;IF(Input!$P411=1, "/0","")&amp;IF(Input!$Q411=1, "/1","")&amp;IF(Input!$R411=1, "/2","")&amp;IF(Input!$S411=1, "/3","")&amp;IF(Input!$T411=1, "/4","")&amp;IF(Input!$U411=1, "/5","")</f>
        <v>/0/1</v>
      </c>
      <c r="W410" s="4" t="str">
        <f>IF(Input!$V411=1,"Spec.","")&amp;IF(Input!$W411=1, "/21","")&amp;IF(Input!$X411=1, "/18","")&amp;IF(Input!$Y411=1, "/16","")&amp;IF(Input!$Z411=1, "/14","")&amp;IF(Input!$AA411=1, "/11,5","")&amp;IF(Input!$AB411=1, "/10","")&amp;IF(Input!$AB411=1,"/7,5","")</f>
        <v>/18/16/14</v>
      </c>
      <c r="X410" s="291" t="str">
        <f t="shared" si="103"/>
        <v>0/1</v>
      </c>
      <c r="Y410" s="4" t="str">
        <f t="shared" si="104"/>
        <v>18/16/14</v>
      </c>
      <c r="Z410" s="4" t="str">
        <f>IF(Input!$M411=1,"Special match","")&amp;IF(Input!$N411=1, "/Without","")&amp;IF(Input!$O411=1, "/SAE-00","")&amp;IF(Input!$P411=1, "/SAE-0","")&amp;IF(Input!$Q411=1, "/SAE-1","")&amp;IF(Input!$R411=1, "/SAE-2","")&amp;IF(Input!$S411=1, "/SAE-3","")&amp;IF(Input!$T411=1, "/SAE-4","")&amp;IF(Input!$U411=1, "/SAE-5","")</f>
        <v>/Without/SAE-0/SAE-1</v>
      </c>
      <c r="AA410" s="4" t="str">
        <f>IF(Input!$V411=1,"Special match","")&amp;IF(Input!$W411=1, "/21 ","")&amp;IF(Input!$X411=1, "/18 ","")&amp;IF(Input!$Y411=1, "/16 ","")&amp;IF(Input!$Z411=1, "/14 ","")&amp;IF(Input!$AA411=1, "/11,5 ","")&amp;IF(Input!$AB411=1, "/10 ","")&amp;IF(Input!$AB411=1, "/7,5","")</f>
        <v xml:space="preserve">/18 /16 /14 </v>
      </c>
      <c r="AB410" s="4" t="str">
        <f>IF(Input!$AD411=1,"Rubber wheel coupling","")&amp;IF(Input!$AE411=1, "/Rubber block drive, with alu. ring","")&amp;IF(Input!$AF411=1, "/(High) flexible coupling","")</f>
        <v>/Rubber block drive, with alu. ring</v>
      </c>
      <c r="AC410" s="4" t="str">
        <f>IF(Input!$AG411=1,"Mechanical-joint clutch","")&amp;IF(Input!$AH411=1, "/ Mechanical","")&amp;IF(Input!$AI411=1, "/ Electrical","")&amp;IF(Input!$AJ411=1, "/ Pneumatical","")</f>
        <v>/ Mechanical/ Electrical</v>
      </c>
      <c r="AD410" s="291" t="str">
        <f t="shared" si="105"/>
        <v>Without/SAE-0/SAE-1</v>
      </c>
      <c r="AE410" s="4" t="str">
        <f t="shared" si="106"/>
        <v>18 /16 /14  inch</v>
      </c>
      <c r="AF410" s="4" t="str">
        <f t="shared" si="107"/>
        <v>Rubber block drive, with alu. ring</v>
      </c>
      <c r="AG410" s="4" t="str">
        <f t="shared" si="108"/>
        <v xml:space="preserve"> Mechanical/ Electrical</v>
      </c>
      <c r="AH410" s="4" t="str">
        <f>IF(Input!AK411=1,"Available","Not available")</f>
        <v>Not available</v>
      </c>
      <c r="AI410" s="4" t="str">
        <f>IF(Input!AL411="","",Input!AL411)</f>
        <v/>
      </c>
    </row>
    <row r="411" spans="1:35" x14ac:dyDescent="0.25">
      <c r="A411" s="4" t="str">
        <f>VLOOKUP(Input!A412, Variabelen!$A$2:$B$7,2,FALSE)</f>
        <v>LIGHT DUTY/HIGH SPEED GEARBOX</v>
      </c>
      <c r="B411" s="284" t="str">
        <f>Input!B412</f>
        <v>HCQ501</v>
      </c>
      <c r="C411" s="4" t="str">
        <f>IF(Input!C412="","",Input!C412)</f>
        <v/>
      </c>
      <c r="D411" s="297">
        <f>Input!F412</f>
        <v>1.03</v>
      </c>
      <c r="E411" s="298" t="str">
        <f>Input!G412</f>
        <v>0,55</v>
      </c>
      <c r="F411" s="4">
        <f>Input!D412</f>
        <v>1000</v>
      </c>
      <c r="G411" s="298">
        <f>Input!E412</f>
        <v>2300</v>
      </c>
      <c r="H411" s="298" t="str">
        <f t="shared" si="99"/>
        <v>1000-2300</v>
      </c>
      <c r="I411" s="298">
        <f t="shared" si="100"/>
        <v>1800</v>
      </c>
      <c r="J411" s="298">
        <f t="shared" si="101"/>
        <v>990.00000000000011</v>
      </c>
      <c r="K411" s="298">
        <f t="shared" si="102"/>
        <v>1265</v>
      </c>
      <c r="L411" s="290" t="str">
        <f t="shared" si="110"/>
        <v/>
      </c>
      <c r="M411" s="290">
        <f t="shared" si="110"/>
        <v>660</v>
      </c>
      <c r="N411" s="290">
        <f t="shared" si="110"/>
        <v>825.00000000000011</v>
      </c>
      <c r="O411" s="290">
        <f t="shared" si="110"/>
        <v>990.00000000000011</v>
      </c>
      <c r="P411" s="290">
        <f t="shared" si="110"/>
        <v>1155</v>
      </c>
      <c r="Q411" s="290" t="str">
        <f t="shared" si="110"/>
        <v/>
      </c>
      <c r="R411" s="298" t="str">
        <f>Input!I412</f>
        <v>706x856x846</v>
      </c>
      <c r="S411" s="298" t="str">
        <f>Input!J412</f>
        <v>560</v>
      </c>
      <c r="T411" s="298" t="str">
        <f>Input!K412</f>
        <v>235</v>
      </c>
      <c r="U411" s="298" t="str">
        <f>Input!L412</f>
        <v>55</v>
      </c>
      <c r="V411" s="4" t="str">
        <f>IF(Input!$M412=1,"Spec.","")&amp;IF(Input!$O412=1, "00","")&amp;IF(Input!$P412=1, "/0","")&amp;IF(Input!$Q412=1, "/1","")&amp;IF(Input!$R412=1, "/2","")&amp;IF(Input!$S412=1, "/3","")&amp;IF(Input!$T412=1, "/4","")&amp;IF(Input!$U412=1, "/5","")</f>
        <v>/0/1</v>
      </c>
      <c r="W411" s="4" t="str">
        <f>IF(Input!$V412=1,"Spec.","")&amp;IF(Input!$W412=1, "/21","")&amp;IF(Input!$X412=1, "/18","")&amp;IF(Input!$Y412=1, "/16","")&amp;IF(Input!$Z412=1, "/14","")&amp;IF(Input!$AA412=1, "/11,5","")&amp;IF(Input!$AB412=1, "/10","")&amp;IF(Input!$AB412=1,"/7,5","")</f>
        <v>/18/16</v>
      </c>
      <c r="X411" s="291" t="str">
        <f t="shared" si="103"/>
        <v>0/1</v>
      </c>
      <c r="Y411" s="4" t="str">
        <f t="shared" si="104"/>
        <v>18/16</v>
      </c>
      <c r="Z411" s="4" t="str">
        <f>IF(Input!$M412=1,"Special match","")&amp;IF(Input!$N412=1, "/Without","")&amp;IF(Input!$O412=1, "/SAE-00","")&amp;IF(Input!$P412=1, "/SAE-0","")&amp;IF(Input!$Q412=1, "/SAE-1","")&amp;IF(Input!$R412=1, "/SAE-2","")&amp;IF(Input!$S412=1, "/SAE-3","")&amp;IF(Input!$T412=1, "/SAE-4","")&amp;IF(Input!$U412=1, "/SAE-5","")</f>
        <v>/Without/SAE-0/SAE-1</v>
      </c>
      <c r="AA411" s="4" t="str">
        <f>IF(Input!$V412=1,"Special match","")&amp;IF(Input!$W412=1, "/21 ","")&amp;IF(Input!$X412=1, "/18 ","")&amp;IF(Input!$Y412=1, "/16 ","")&amp;IF(Input!$Z412=1, "/14 ","")&amp;IF(Input!$AA412=1, "/11,5 ","")&amp;IF(Input!$AB412=1, "/10 ","")&amp;IF(Input!$AB412=1, "/7,5","")</f>
        <v xml:space="preserve">/18 /16 </v>
      </c>
      <c r="AB411" s="4" t="str">
        <f>IF(Input!$AD412=1,"Rubber wheel coupling","")&amp;IF(Input!$AE412=1, "/Rubber block drive, with alu. ring","")&amp;IF(Input!$AF412=1, "/(High) flexible coupling","")</f>
        <v>/Rubber block drive, with alu. ring</v>
      </c>
      <c r="AC411" s="4" t="str">
        <f>IF(Input!$AG412=1,"Mechanical-joint clutch","")&amp;IF(Input!$AH412=1, "/ Mechanical","")&amp;IF(Input!$AI412=1, "/ Electrical","")&amp;IF(Input!$AJ412=1, "/ Pneumatical","")</f>
        <v>/ Mechanical/ Electrical</v>
      </c>
      <c r="AD411" s="291" t="str">
        <f t="shared" si="105"/>
        <v>Without/SAE-0/SAE-1</v>
      </c>
      <c r="AE411" s="4" t="str">
        <f t="shared" si="106"/>
        <v>18 /16  inch</v>
      </c>
      <c r="AF411" s="4" t="str">
        <f t="shared" si="107"/>
        <v>Rubber block drive, with alu. ring</v>
      </c>
      <c r="AG411" s="4" t="str">
        <f t="shared" si="108"/>
        <v xml:space="preserve"> Mechanical/ Electrical</v>
      </c>
      <c r="AH411" s="4" t="str">
        <f>IF(Input!AK412=1,"Available","Not available")</f>
        <v>Not available</v>
      </c>
      <c r="AI411" s="4" t="str">
        <f>IF(Input!AL412="","",Input!AL412)</f>
        <v/>
      </c>
    </row>
    <row r="412" spans="1:35" x14ac:dyDescent="0.25">
      <c r="A412" s="4" t="str">
        <f>VLOOKUP(Input!A413, Variabelen!$A$2:$B$7,2,FALSE)</f>
        <v>LIGHT DUTY/HIGH SPEED GEARBOX</v>
      </c>
      <c r="B412" s="284" t="str">
        <f>Input!B413</f>
        <v>HCQ501</v>
      </c>
      <c r="C412" s="4" t="str">
        <f>IF(Input!C413="","",Input!C413)</f>
        <v/>
      </c>
      <c r="D412" s="297">
        <f>Input!F413</f>
        <v>1.46</v>
      </c>
      <c r="E412" s="298" t="str">
        <f>Input!G413</f>
        <v>0,55</v>
      </c>
      <c r="F412" s="4">
        <f>Input!D413</f>
        <v>1000</v>
      </c>
      <c r="G412" s="298">
        <f>Input!E413</f>
        <v>2300</v>
      </c>
      <c r="H412" s="298" t="str">
        <f t="shared" si="99"/>
        <v>1000-2300</v>
      </c>
      <c r="I412" s="298">
        <f t="shared" si="100"/>
        <v>1800</v>
      </c>
      <c r="J412" s="298">
        <f t="shared" si="101"/>
        <v>990.00000000000011</v>
      </c>
      <c r="K412" s="298">
        <f t="shared" si="102"/>
        <v>1265</v>
      </c>
      <c r="L412" s="290" t="str">
        <f t="shared" ref="L412:Q421" si="111">IF(AND(L$1&gt;=$F412,L$1&lt;=$G412),L$1*$E412,"")</f>
        <v/>
      </c>
      <c r="M412" s="290">
        <f t="shared" si="111"/>
        <v>660</v>
      </c>
      <c r="N412" s="290">
        <f t="shared" si="111"/>
        <v>825.00000000000011</v>
      </c>
      <c r="O412" s="290">
        <f t="shared" si="111"/>
        <v>990.00000000000011</v>
      </c>
      <c r="P412" s="290">
        <f t="shared" si="111"/>
        <v>1155</v>
      </c>
      <c r="Q412" s="290" t="str">
        <f t="shared" si="111"/>
        <v/>
      </c>
      <c r="R412" s="298" t="str">
        <f>Input!I413</f>
        <v>706x856x846</v>
      </c>
      <c r="S412" s="298" t="str">
        <f>Input!J413</f>
        <v>560</v>
      </c>
      <c r="T412" s="298" t="str">
        <f>Input!K413</f>
        <v>235</v>
      </c>
      <c r="U412" s="298" t="str">
        <f>Input!L413</f>
        <v>55</v>
      </c>
      <c r="V412" s="4" t="str">
        <f>IF(Input!$M413=1,"Spec.","")&amp;IF(Input!$O413=1, "00","")&amp;IF(Input!$P413=1, "/0","")&amp;IF(Input!$Q413=1, "/1","")&amp;IF(Input!$R413=1, "/2","")&amp;IF(Input!$S413=1, "/3","")&amp;IF(Input!$T413=1, "/4","")&amp;IF(Input!$U413=1, "/5","")</f>
        <v>/0/1</v>
      </c>
      <c r="W412" s="4" t="str">
        <f>IF(Input!$V413=1,"Spec.","")&amp;IF(Input!$W413=1, "/21","")&amp;IF(Input!$X413=1, "/18","")&amp;IF(Input!$Y413=1, "/16","")&amp;IF(Input!$Z413=1, "/14","")&amp;IF(Input!$AA413=1, "/11,5","")&amp;IF(Input!$AB413=1, "/10","")&amp;IF(Input!$AB413=1,"/7,5","")</f>
        <v>/18/16</v>
      </c>
      <c r="X412" s="291" t="str">
        <f t="shared" si="103"/>
        <v>0/1</v>
      </c>
      <c r="Y412" s="4" t="str">
        <f t="shared" si="104"/>
        <v>18/16</v>
      </c>
      <c r="Z412" s="4" t="str">
        <f>IF(Input!$M413=1,"Special match","")&amp;IF(Input!$N413=1, "/Without","")&amp;IF(Input!$O413=1, "/SAE-00","")&amp;IF(Input!$P413=1, "/SAE-0","")&amp;IF(Input!$Q413=1, "/SAE-1","")&amp;IF(Input!$R413=1, "/SAE-2","")&amp;IF(Input!$S413=1, "/SAE-3","")&amp;IF(Input!$T413=1, "/SAE-4","")&amp;IF(Input!$U413=1, "/SAE-5","")</f>
        <v>/Without/SAE-0/SAE-1</v>
      </c>
      <c r="AA412" s="4" t="str">
        <f>IF(Input!$V413=1,"Special match","")&amp;IF(Input!$W413=1, "/21 ","")&amp;IF(Input!$X413=1, "/18 ","")&amp;IF(Input!$Y413=1, "/16 ","")&amp;IF(Input!$Z413=1, "/14 ","")&amp;IF(Input!$AA413=1, "/11,5 ","")&amp;IF(Input!$AB413=1, "/10 ","")&amp;IF(Input!$AB413=1, "/7,5","")</f>
        <v xml:space="preserve">/18 /16 </v>
      </c>
      <c r="AB412" s="4" t="str">
        <f>IF(Input!$AD413=1,"Rubber wheel coupling","")&amp;IF(Input!$AE413=1, "/Rubber block drive, with alu. ring","")&amp;IF(Input!$AF413=1, "/(High) flexible coupling","")</f>
        <v>/Rubber block drive, with alu. ring</v>
      </c>
      <c r="AC412" s="4" t="str">
        <f>IF(Input!$AG413=1,"Mechanical-joint clutch","")&amp;IF(Input!$AH413=1, "/ Mechanical","")&amp;IF(Input!$AI413=1, "/ Electrical","")&amp;IF(Input!$AJ413=1, "/ Pneumatical","")</f>
        <v>/ Mechanical/ Electrical</v>
      </c>
      <c r="AD412" s="291" t="str">
        <f t="shared" si="105"/>
        <v>Without/SAE-0/SAE-1</v>
      </c>
      <c r="AE412" s="4" t="str">
        <f t="shared" si="106"/>
        <v>18 /16  inch</v>
      </c>
      <c r="AF412" s="4" t="str">
        <f t="shared" si="107"/>
        <v>Rubber block drive, with alu. ring</v>
      </c>
      <c r="AG412" s="4" t="str">
        <f t="shared" si="108"/>
        <v xml:space="preserve"> Mechanical/ Electrical</v>
      </c>
      <c r="AH412" s="4" t="str">
        <f>IF(Input!AK413=1,"Available","Not available")</f>
        <v>Not available</v>
      </c>
      <c r="AI412" s="4" t="str">
        <f>IF(Input!AL413="","",Input!AL413)</f>
        <v/>
      </c>
    </row>
    <row r="413" spans="1:35" x14ac:dyDescent="0.25">
      <c r="A413" s="4" t="str">
        <f>VLOOKUP(Input!A414, Variabelen!$A$2:$B$7,2,FALSE)</f>
        <v>LIGHT DUTY/HIGH SPEED GEARBOX</v>
      </c>
      <c r="B413" s="284" t="str">
        <f>Input!B414</f>
        <v>HCQ501</v>
      </c>
      <c r="C413" s="4" t="str">
        <f>IF(Input!C414="","",Input!C414)</f>
        <v/>
      </c>
      <c r="D413" s="297">
        <f>Input!F414</f>
        <v>1.56</v>
      </c>
      <c r="E413" s="298" t="str">
        <f>Input!G414</f>
        <v>0,55</v>
      </c>
      <c r="F413" s="4">
        <f>Input!D414</f>
        <v>1000</v>
      </c>
      <c r="G413" s="298">
        <f>Input!E414</f>
        <v>2300</v>
      </c>
      <c r="H413" s="298" t="str">
        <f t="shared" si="99"/>
        <v>1000-2300</v>
      </c>
      <c r="I413" s="298">
        <f t="shared" si="100"/>
        <v>1800</v>
      </c>
      <c r="J413" s="298">
        <f t="shared" si="101"/>
        <v>990.00000000000011</v>
      </c>
      <c r="K413" s="298">
        <f t="shared" si="102"/>
        <v>1265</v>
      </c>
      <c r="L413" s="290" t="str">
        <f t="shared" si="111"/>
        <v/>
      </c>
      <c r="M413" s="290">
        <f t="shared" si="111"/>
        <v>660</v>
      </c>
      <c r="N413" s="290">
        <f t="shared" si="111"/>
        <v>825.00000000000011</v>
      </c>
      <c r="O413" s="290">
        <f t="shared" si="111"/>
        <v>990.00000000000011</v>
      </c>
      <c r="P413" s="290">
        <f t="shared" si="111"/>
        <v>1155</v>
      </c>
      <c r="Q413" s="290" t="str">
        <f t="shared" si="111"/>
        <v/>
      </c>
      <c r="R413" s="298" t="str">
        <f>Input!I414</f>
        <v>706x856x846</v>
      </c>
      <c r="S413" s="298" t="str">
        <f>Input!J414</f>
        <v>560</v>
      </c>
      <c r="T413" s="298" t="str">
        <f>Input!K414</f>
        <v>235</v>
      </c>
      <c r="U413" s="298" t="str">
        <f>Input!L414</f>
        <v>55</v>
      </c>
      <c r="V413" s="4" t="str">
        <f>IF(Input!$M414=1,"Spec.","")&amp;IF(Input!$O414=1, "00","")&amp;IF(Input!$P414=1, "/0","")&amp;IF(Input!$Q414=1, "/1","")&amp;IF(Input!$R414=1, "/2","")&amp;IF(Input!$S414=1, "/3","")&amp;IF(Input!$T414=1, "/4","")&amp;IF(Input!$U414=1, "/5","")</f>
        <v>/0/1</v>
      </c>
      <c r="W413" s="4" t="str">
        <f>IF(Input!$V414=1,"Spec.","")&amp;IF(Input!$W414=1, "/21","")&amp;IF(Input!$X414=1, "/18","")&amp;IF(Input!$Y414=1, "/16","")&amp;IF(Input!$Z414=1, "/14","")&amp;IF(Input!$AA414=1, "/11,5","")&amp;IF(Input!$AB414=1, "/10","")&amp;IF(Input!$AB414=1,"/7,5","")</f>
        <v>/18/16</v>
      </c>
      <c r="X413" s="291" t="str">
        <f t="shared" si="103"/>
        <v>0/1</v>
      </c>
      <c r="Y413" s="4" t="str">
        <f t="shared" si="104"/>
        <v>18/16</v>
      </c>
      <c r="Z413" s="4" t="str">
        <f>IF(Input!$M414=1,"Special match","")&amp;IF(Input!$N414=1, "/Without","")&amp;IF(Input!$O414=1, "/SAE-00","")&amp;IF(Input!$P414=1, "/SAE-0","")&amp;IF(Input!$Q414=1, "/SAE-1","")&amp;IF(Input!$R414=1, "/SAE-2","")&amp;IF(Input!$S414=1, "/SAE-3","")&amp;IF(Input!$T414=1, "/SAE-4","")&amp;IF(Input!$U414=1, "/SAE-5","")</f>
        <v>/Without/SAE-0/SAE-1</v>
      </c>
      <c r="AA413" s="4" t="str">
        <f>IF(Input!$V414=1,"Special match","")&amp;IF(Input!$W414=1, "/21 ","")&amp;IF(Input!$X414=1, "/18 ","")&amp;IF(Input!$Y414=1, "/16 ","")&amp;IF(Input!$Z414=1, "/14 ","")&amp;IF(Input!$AA414=1, "/11,5 ","")&amp;IF(Input!$AB414=1, "/10 ","")&amp;IF(Input!$AB414=1, "/7,5","")</f>
        <v xml:space="preserve">/18 /16 </v>
      </c>
      <c r="AB413" s="4" t="str">
        <f>IF(Input!$AD414=1,"Rubber wheel coupling","")&amp;IF(Input!$AE414=1, "/Rubber block drive, with alu. ring","")&amp;IF(Input!$AF414=1, "/(High) flexible coupling","")</f>
        <v>/Rubber block drive, with alu. ring</v>
      </c>
      <c r="AC413" s="4" t="str">
        <f>IF(Input!$AG414=1,"Mechanical-joint clutch","")&amp;IF(Input!$AH414=1, "/ Mechanical","")&amp;IF(Input!$AI414=1, "/ Electrical","")&amp;IF(Input!$AJ414=1, "/ Pneumatical","")</f>
        <v>/ Mechanical/ Electrical</v>
      </c>
      <c r="AD413" s="291" t="str">
        <f t="shared" si="105"/>
        <v>Without/SAE-0/SAE-1</v>
      </c>
      <c r="AE413" s="4" t="str">
        <f t="shared" si="106"/>
        <v>18 /16  inch</v>
      </c>
      <c r="AF413" s="4" t="str">
        <f t="shared" si="107"/>
        <v>Rubber block drive, with alu. ring</v>
      </c>
      <c r="AG413" s="4" t="str">
        <f t="shared" si="108"/>
        <v xml:space="preserve"> Mechanical/ Electrical</v>
      </c>
      <c r="AH413" s="4" t="str">
        <f>IF(Input!AK414=1,"Available","Not available")</f>
        <v>Not available</v>
      </c>
      <c r="AI413" s="4" t="str">
        <f>IF(Input!AL414="","",Input!AL414)</f>
        <v/>
      </c>
    </row>
    <row r="414" spans="1:35" x14ac:dyDescent="0.25">
      <c r="A414" s="4" t="str">
        <f>VLOOKUP(Input!A415, Variabelen!$A$2:$B$7,2,FALSE)</f>
        <v>LIGHT DUTY/HIGH SPEED GEARBOX</v>
      </c>
      <c r="B414" s="284" t="str">
        <f>Input!B415</f>
        <v>HCQ501</v>
      </c>
      <c r="C414" s="4" t="str">
        <f>IF(Input!C415="","",Input!C415)</f>
        <v/>
      </c>
      <c r="D414" s="297">
        <f>Input!F415</f>
        <v>1.875</v>
      </c>
      <c r="E414" s="298" t="str">
        <f>Input!G415</f>
        <v>0,55</v>
      </c>
      <c r="F414" s="4">
        <f>Input!D415</f>
        <v>1000</v>
      </c>
      <c r="G414" s="298">
        <f>Input!E415</f>
        <v>2300</v>
      </c>
      <c r="H414" s="298" t="str">
        <f t="shared" si="99"/>
        <v>1000-2300</v>
      </c>
      <c r="I414" s="298">
        <f t="shared" si="100"/>
        <v>1800</v>
      </c>
      <c r="J414" s="298">
        <f t="shared" si="101"/>
        <v>990.00000000000011</v>
      </c>
      <c r="K414" s="298">
        <f t="shared" si="102"/>
        <v>1265</v>
      </c>
      <c r="L414" s="290" t="str">
        <f t="shared" si="111"/>
        <v/>
      </c>
      <c r="M414" s="290">
        <f t="shared" si="111"/>
        <v>660</v>
      </c>
      <c r="N414" s="290">
        <f t="shared" si="111"/>
        <v>825.00000000000011</v>
      </c>
      <c r="O414" s="290">
        <f t="shared" si="111"/>
        <v>990.00000000000011</v>
      </c>
      <c r="P414" s="290">
        <f t="shared" si="111"/>
        <v>1155</v>
      </c>
      <c r="Q414" s="290" t="str">
        <f t="shared" si="111"/>
        <v/>
      </c>
      <c r="R414" s="298" t="str">
        <f>Input!I415</f>
        <v>706x856x846</v>
      </c>
      <c r="S414" s="298" t="str">
        <f>Input!J415</f>
        <v>560</v>
      </c>
      <c r="T414" s="298" t="str">
        <f>Input!K415</f>
        <v>235</v>
      </c>
      <c r="U414" s="298" t="str">
        <f>Input!L415</f>
        <v>55</v>
      </c>
      <c r="V414" s="4" t="str">
        <f>IF(Input!$M415=1,"Spec.","")&amp;IF(Input!$O415=1, "00","")&amp;IF(Input!$P415=1, "/0","")&amp;IF(Input!$Q415=1, "/1","")&amp;IF(Input!$R415=1, "/2","")&amp;IF(Input!$S415=1, "/3","")&amp;IF(Input!$T415=1, "/4","")&amp;IF(Input!$U415=1, "/5","")</f>
        <v>/0/1</v>
      </c>
      <c r="W414" s="4" t="str">
        <f>IF(Input!$V415=1,"Spec.","")&amp;IF(Input!$W415=1, "/21","")&amp;IF(Input!$X415=1, "/18","")&amp;IF(Input!$Y415=1, "/16","")&amp;IF(Input!$Z415=1, "/14","")&amp;IF(Input!$AA415=1, "/11,5","")&amp;IF(Input!$AB415=1, "/10","")&amp;IF(Input!$AB415=1,"/7,5","")</f>
        <v>/18/16</v>
      </c>
      <c r="X414" s="291" t="str">
        <f t="shared" si="103"/>
        <v>0/1</v>
      </c>
      <c r="Y414" s="4" t="str">
        <f t="shared" si="104"/>
        <v>18/16</v>
      </c>
      <c r="Z414" s="4" t="str">
        <f>IF(Input!$M415=1,"Special match","")&amp;IF(Input!$N415=1, "/Without","")&amp;IF(Input!$O415=1, "/SAE-00","")&amp;IF(Input!$P415=1, "/SAE-0","")&amp;IF(Input!$Q415=1, "/SAE-1","")&amp;IF(Input!$R415=1, "/SAE-2","")&amp;IF(Input!$S415=1, "/SAE-3","")&amp;IF(Input!$T415=1, "/SAE-4","")&amp;IF(Input!$U415=1, "/SAE-5","")</f>
        <v>/Without/SAE-0/SAE-1</v>
      </c>
      <c r="AA414" s="4" t="str">
        <f>IF(Input!$V415=1,"Special match","")&amp;IF(Input!$W415=1, "/21 ","")&amp;IF(Input!$X415=1, "/18 ","")&amp;IF(Input!$Y415=1, "/16 ","")&amp;IF(Input!$Z415=1, "/14 ","")&amp;IF(Input!$AA415=1, "/11,5 ","")&amp;IF(Input!$AB415=1, "/10 ","")&amp;IF(Input!$AB415=1, "/7,5","")</f>
        <v xml:space="preserve">/18 /16 </v>
      </c>
      <c r="AB414" s="4" t="str">
        <f>IF(Input!$AD415=1,"Rubber wheel coupling","")&amp;IF(Input!$AE415=1, "/Rubber block drive, with alu. ring","")&amp;IF(Input!$AF415=1, "/(High) flexible coupling","")</f>
        <v>/Rubber block drive, with alu. ring</v>
      </c>
      <c r="AC414" s="4" t="str">
        <f>IF(Input!$AG415=1,"Mechanical-joint clutch","")&amp;IF(Input!$AH415=1, "/ Mechanical","")&amp;IF(Input!$AI415=1, "/ Electrical","")&amp;IF(Input!$AJ415=1, "/ Pneumatical","")</f>
        <v>/ Mechanical/ Electrical</v>
      </c>
      <c r="AD414" s="291" t="str">
        <f t="shared" si="105"/>
        <v>Without/SAE-0/SAE-1</v>
      </c>
      <c r="AE414" s="4" t="str">
        <f t="shared" si="106"/>
        <v>18 /16  inch</v>
      </c>
      <c r="AF414" s="4" t="str">
        <f t="shared" si="107"/>
        <v>Rubber block drive, with alu. ring</v>
      </c>
      <c r="AG414" s="4" t="str">
        <f t="shared" si="108"/>
        <v xml:space="preserve"> Mechanical/ Electrical</v>
      </c>
      <c r="AH414" s="4" t="str">
        <f>IF(Input!AK415=1,"Available","Not available")</f>
        <v>Not available</v>
      </c>
      <c r="AI414" s="4" t="str">
        <f>IF(Input!AL415="","",Input!AL415)</f>
        <v/>
      </c>
    </row>
    <row r="415" spans="1:35" x14ac:dyDescent="0.25">
      <c r="A415" s="4" t="str">
        <f>VLOOKUP(Input!A416, Variabelen!$A$2:$B$7,2,FALSE)</f>
        <v>LIGHT DUTY/HIGH SPEED GEARBOX</v>
      </c>
      <c r="B415" s="284" t="str">
        <f>Input!B416</f>
        <v>HCQ501</v>
      </c>
      <c r="C415" s="4" t="str">
        <f>IF(Input!C416="","",Input!C416)</f>
        <v/>
      </c>
      <c r="D415" s="297">
        <f>Input!F416</f>
        <v>2</v>
      </c>
      <c r="E415" s="298" t="str">
        <f>Input!G416</f>
        <v>0,55</v>
      </c>
      <c r="F415" s="4">
        <f>Input!D416</f>
        <v>1000</v>
      </c>
      <c r="G415" s="298">
        <f>Input!E416</f>
        <v>2300</v>
      </c>
      <c r="H415" s="298" t="str">
        <f t="shared" si="99"/>
        <v>1000-2300</v>
      </c>
      <c r="I415" s="298">
        <f t="shared" si="100"/>
        <v>1800</v>
      </c>
      <c r="J415" s="298">
        <f t="shared" si="101"/>
        <v>990.00000000000011</v>
      </c>
      <c r="K415" s="298">
        <f t="shared" si="102"/>
        <v>1265</v>
      </c>
      <c r="L415" s="290" t="str">
        <f t="shared" si="111"/>
        <v/>
      </c>
      <c r="M415" s="290">
        <f t="shared" si="111"/>
        <v>660</v>
      </c>
      <c r="N415" s="290">
        <f t="shared" si="111"/>
        <v>825.00000000000011</v>
      </c>
      <c r="O415" s="290">
        <f t="shared" si="111"/>
        <v>990.00000000000011</v>
      </c>
      <c r="P415" s="290">
        <f t="shared" si="111"/>
        <v>1155</v>
      </c>
      <c r="Q415" s="290" t="str">
        <f t="shared" si="111"/>
        <v/>
      </c>
      <c r="R415" s="298" t="str">
        <f>Input!I416</f>
        <v>706x856x846</v>
      </c>
      <c r="S415" s="298" t="str">
        <f>Input!J416</f>
        <v>560</v>
      </c>
      <c r="T415" s="298" t="str">
        <f>Input!K416</f>
        <v>235</v>
      </c>
      <c r="U415" s="298" t="str">
        <f>Input!L416</f>
        <v>55</v>
      </c>
      <c r="V415" s="4" t="str">
        <f>IF(Input!$M416=1,"Spec.","")&amp;IF(Input!$O416=1, "00","")&amp;IF(Input!$P416=1, "/0","")&amp;IF(Input!$Q416=1, "/1","")&amp;IF(Input!$R416=1, "/2","")&amp;IF(Input!$S416=1, "/3","")&amp;IF(Input!$T416=1, "/4","")&amp;IF(Input!$U416=1, "/5","")</f>
        <v>/0/1</v>
      </c>
      <c r="W415" s="4" t="str">
        <f>IF(Input!$V416=1,"Spec.","")&amp;IF(Input!$W416=1, "/21","")&amp;IF(Input!$X416=1, "/18","")&amp;IF(Input!$Y416=1, "/16","")&amp;IF(Input!$Z416=1, "/14","")&amp;IF(Input!$AA416=1, "/11,5","")&amp;IF(Input!$AB416=1, "/10","")&amp;IF(Input!$AB416=1,"/7,5","")</f>
        <v>/18/16</v>
      </c>
      <c r="X415" s="291" t="str">
        <f t="shared" si="103"/>
        <v>0/1</v>
      </c>
      <c r="Y415" s="4" t="str">
        <f t="shared" si="104"/>
        <v>18/16</v>
      </c>
      <c r="Z415" s="4" t="str">
        <f>IF(Input!$M416=1,"Special match","")&amp;IF(Input!$N416=1, "/Without","")&amp;IF(Input!$O416=1, "/SAE-00","")&amp;IF(Input!$P416=1, "/SAE-0","")&amp;IF(Input!$Q416=1, "/SAE-1","")&amp;IF(Input!$R416=1, "/SAE-2","")&amp;IF(Input!$S416=1, "/SAE-3","")&amp;IF(Input!$T416=1, "/SAE-4","")&amp;IF(Input!$U416=1, "/SAE-5","")</f>
        <v>/Without/SAE-0/SAE-1</v>
      </c>
      <c r="AA415" s="4" t="str">
        <f>IF(Input!$V416=1,"Special match","")&amp;IF(Input!$W416=1, "/21 ","")&amp;IF(Input!$X416=1, "/18 ","")&amp;IF(Input!$Y416=1, "/16 ","")&amp;IF(Input!$Z416=1, "/14 ","")&amp;IF(Input!$AA416=1, "/11,5 ","")&amp;IF(Input!$AB416=1, "/10 ","")&amp;IF(Input!$AB416=1, "/7,5","")</f>
        <v xml:space="preserve">/18 /16 </v>
      </c>
      <c r="AB415" s="4" t="str">
        <f>IF(Input!$AD416=1,"Rubber wheel coupling","")&amp;IF(Input!$AE416=1, "/Rubber block drive, with alu. ring","")&amp;IF(Input!$AF416=1, "/(High) flexible coupling","")</f>
        <v>/Rubber block drive, with alu. ring</v>
      </c>
      <c r="AC415" s="4" t="str">
        <f>IF(Input!$AG416=1,"Mechanical-joint clutch","")&amp;IF(Input!$AH416=1, "/ Mechanical","")&amp;IF(Input!$AI416=1, "/ Electrical","")&amp;IF(Input!$AJ416=1, "/ Pneumatical","")</f>
        <v>/ Mechanical/ Electrical</v>
      </c>
      <c r="AD415" s="291" t="str">
        <f t="shared" si="105"/>
        <v>Without/SAE-0/SAE-1</v>
      </c>
      <c r="AE415" s="4" t="str">
        <f t="shared" si="106"/>
        <v>18 /16  inch</v>
      </c>
      <c r="AF415" s="4" t="str">
        <f t="shared" si="107"/>
        <v>Rubber block drive, with alu. ring</v>
      </c>
      <c r="AG415" s="4" t="str">
        <f t="shared" si="108"/>
        <v xml:space="preserve"> Mechanical/ Electrical</v>
      </c>
      <c r="AH415" s="4" t="str">
        <f>IF(Input!AK416=1,"Available","Not available")</f>
        <v>Not available</v>
      </c>
      <c r="AI415" s="4" t="str">
        <f>IF(Input!AL416="","",Input!AL416)</f>
        <v/>
      </c>
    </row>
    <row r="416" spans="1:35" x14ac:dyDescent="0.25">
      <c r="A416" s="4" t="str">
        <f>VLOOKUP(Input!A417, Variabelen!$A$2:$B$7,2,FALSE)</f>
        <v>LIGHT DUTY/HIGH SPEED GEARBOX</v>
      </c>
      <c r="B416" s="284" t="str">
        <f>Input!B417</f>
        <v>HCQ501</v>
      </c>
      <c r="C416" s="4" t="str">
        <f>IF(Input!C417="","",Input!C417)</f>
        <v/>
      </c>
      <c r="D416" s="297">
        <f>Input!F417</f>
        <v>2.4500000000000002</v>
      </c>
      <c r="E416" s="298" t="str">
        <f>Input!G417</f>
        <v>0,52</v>
      </c>
      <c r="F416" s="4">
        <f>Input!D417</f>
        <v>1000</v>
      </c>
      <c r="G416" s="298">
        <f>Input!E417</f>
        <v>2300</v>
      </c>
      <c r="H416" s="298" t="str">
        <f t="shared" si="99"/>
        <v>1000-2300</v>
      </c>
      <c r="I416" s="298">
        <f t="shared" si="100"/>
        <v>1800</v>
      </c>
      <c r="J416" s="298">
        <f t="shared" si="101"/>
        <v>936</v>
      </c>
      <c r="K416" s="298">
        <f t="shared" si="102"/>
        <v>1196</v>
      </c>
      <c r="L416" s="290" t="str">
        <f t="shared" si="111"/>
        <v/>
      </c>
      <c r="M416" s="290">
        <f t="shared" si="111"/>
        <v>624</v>
      </c>
      <c r="N416" s="290">
        <f t="shared" si="111"/>
        <v>780</v>
      </c>
      <c r="O416" s="290">
        <f t="shared" si="111"/>
        <v>936</v>
      </c>
      <c r="P416" s="290">
        <f t="shared" si="111"/>
        <v>1092</v>
      </c>
      <c r="Q416" s="290" t="str">
        <f t="shared" si="111"/>
        <v/>
      </c>
      <c r="R416" s="298" t="str">
        <f>Input!I417</f>
        <v>706x856x846</v>
      </c>
      <c r="S416" s="298" t="str">
        <f>Input!J417</f>
        <v>560</v>
      </c>
      <c r="T416" s="298" t="str">
        <f>Input!K417</f>
        <v>235</v>
      </c>
      <c r="U416" s="298" t="str">
        <f>Input!L417</f>
        <v>55</v>
      </c>
      <c r="V416" s="4" t="str">
        <f>IF(Input!$M417=1,"Spec.","")&amp;IF(Input!$O417=1, "00","")&amp;IF(Input!$P417=1, "/0","")&amp;IF(Input!$Q417=1, "/1","")&amp;IF(Input!$R417=1, "/2","")&amp;IF(Input!$S417=1, "/3","")&amp;IF(Input!$T417=1, "/4","")&amp;IF(Input!$U417=1, "/5","")</f>
        <v>/0/1</v>
      </c>
      <c r="W416" s="4" t="str">
        <f>IF(Input!$V417=1,"Spec.","")&amp;IF(Input!$W417=1, "/21","")&amp;IF(Input!$X417=1, "/18","")&amp;IF(Input!$Y417=1, "/16","")&amp;IF(Input!$Z417=1, "/14","")&amp;IF(Input!$AA417=1, "/11,5","")&amp;IF(Input!$AB417=1, "/10","")&amp;IF(Input!$AB417=1,"/7,5","")</f>
        <v>/18/16</v>
      </c>
      <c r="X416" s="291" t="str">
        <f t="shared" si="103"/>
        <v>0/1</v>
      </c>
      <c r="Y416" s="4" t="str">
        <f t="shared" si="104"/>
        <v>18/16</v>
      </c>
      <c r="Z416" s="4" t="str">
        <f>IF(Input!$M417=1,"Special match","")&amp;IF(Input!$N417=1, "/Without","")&amp;IF(Input!$O417=1, "/SAE-00","")&amp;IF(Input!$P417=1, "/SAE-0","")&amp;IF(Input!$Q417=1, "/SAE-1","")&amp;IF(Input!$R417=1, "/SAE-2","")&amp;IF(Input!$S417=1, "/SAE-3","")&amp;IF(Input!$T417=1, "/SAE-4","")&amp;IF(Input!$U417=1, "/SAE-5","")</f>
        <v>/Without/SAE-0/SAE-1</v>
      </c>
      <c r="AA416" s="4" t="str">
        <f>IF(Input!$V417=1,"Special match","")&amp;IF(Input!$W417=1, "/21 ","")&amp;IF(Input!$X417=1, "/18 ","")&amp;IF(Input!$Y417=1, "/16 ","")&amp;IF(Input!$Z417=1, "/14 ","")&amp;IF(Input!$AA417=1, "/11,5 ","")&amp;IF(Input!$AB417=1, "/10 ","")&amp;IF(Input!$AB417=1, "/7,5","")</f>
        <v xml:space="preserve">/18 /16 </v>
      </c>
      <c r="AB416" s="4" t="str">
        <f>IF(Input!$AD417=1,"Rubber wheel coupling","")&amp;IF(Input!$AE417=1, "/Rubber block drive, with alu. ring","")&amp;IF(Input!$AF417=1, "/(High) flexible coupling","")</f>
        <v>/Rubber block drive, with alu. ring</v>
      </c>
      <c r="AC416" s="4" t="str">
        <f>IF(Input!$AG417=1,"Mechanical-joint clutch","")&amp;IF(Input!$AH417=1, "/ Mechanical","")&amp;IF(Input!$AI417=1, "/ Electrical","")&amp;IF(Input!$AJ417=1, "/ Pneumatical","")</f>
        <v>/ Mechanical/ Electrical</v>
      </c>
      <c r="AD416" s="291" t="str">
        <f t="shared" si="105"/>
        <v>Without/SAE-0/SAE-1</v>
      </c>
      <c r="AE416" s="4" t="str">
        <f t="shared" si="106"/>
        <v>18 /16  inch</v>
      </c>
      <c r="AF416" s="4" t="str">
        <f t="shared" si="107"/>
        <v>Rubber block drive, with alu. ring</v>
      </c>
      <c r="AG416" s="4" t="str">
        <f t="shared" si="108"/>
        <v xml:space="preserve"> Mechanical/ Electrical</v>
      </c>
      <c r="AH416" s="4" t="str">
        <f>IF(Input!AK417=1,"Available","Not available")</f>
        <v>Not available</v>
      </c>
      <c r="AI416" s="4" t="str">
        <f>IF(Input!AL417="","",Input!AL417)</f>
        <v/>
      </c>
    </row>
    <row r="417" spans="1:35" x14ac:dyDescent="0.25">
      <c r="A417" s="4" t="str">
        <f>VLOOKUP(Input!A418, Variabelen!$A$2:$B$7,2,FALSE)</f>
        <v>LIGHT DUTY/HIGH SPEED GEARBOX</v>
      </c>
      <c r="B417" s="284" t="str">
        <f>Input!B418</f>
        <v>HCQ502</v>
      </c>
      <c r="C417" s="4" t="str">
        <f>IF(Input!C418="","",Input!C418)</f>
        <v/>
      </c>
      <c r="D417" s="297">
        <f>Input!F418</f>
        <v>2.714</v>
      </c>
      <c r="E417" s="298" t="str">
        <f>Input!G418</f>
        <v>0,55</v>
      </c>
      <c r="F417" s="4">
        <f>Input!D418</f>
        <v>1000</v>
      </c>
      <c r="G417" s="298">
        <f>Input!E418</f>
        <v>2300</v>
      </c>
      <c r="H417" s="298" t="str">
        <f t="shared" si="99"/>
        <v>1000-2300</v>
      </c>
      <c r="I417" s="298">
        <f t="shared" si="100"/>
        <v>1800</v>
      </c>
      <c r="J417" s="298">
        <f t="shared" si="101"/>
        <v>990.00000000000011</v>
      </c>
      <c r="K417" s="298">
        <f t="shared" si="102"/>
        <v>1265</v>
      </c>
      <c r="L417" s="290" t="str">
        <f t="shared" si="111"/>
        <v/>
      </c>
      <c r="M417" s="290">
        <f t="shared" si="111"/>
        <v>660</v>
      </c>
      <c r="N417" s="290">
        <f t="shared" si="111"/>
        <v>825.00000000000011</v>
      </c>
      <c r="O417" s="290">
        <f t="shared" si="111"/>
        <v>990.00000000000011</v>
      </c>
      <c r="P417" s="290">
        <f t="shared" si="111"/>
        <v>1155</v>
      </c>
      <c r="Q417" s="290" t="str">
        <f t="shared" si="111"/>
        <v/>
      </c>
      <c r="R417" s="298" t="str">
        <f>Input!I418</f>
        <v>706x856x875</v>
      </c>
      <c r="S417" s="298" t="str">
        <f>Input!J418</f>
        <v>700</v>
      </c>
      <c r="T417" s="298" t="str">
        <f>Input!K418</f>
        <v>264</v>
      </c>
      <c r="U417" s="298" t="str">
        <f>Input!L418</f>
        <v>60</v>
      </c>
      <c r="V417" s="4" t="str">
        <f>IF(Input!$M418=1,"Spec.","")&amp;IF(Input!$O418=1, "00","")&amp;IF(Input!$P418=1, "/0","")&amp;IF(Input!$Q418=1, "/1","")&amp;IF(Input!$R418=1, "/2","")&amp;IF(Input!$S418=1, "/3","")&amp;IF(Input!$T418=1, "/4","")&amp;IF(Input!$U418=1, "/5","")</f>
        <v>/0/1</v>
      </c>
      <c r="W417" s="4" t="str">
        <f>IF(Input!$V418=1,"Spec.","")&amp;IF(Input!$W418=1, "/21","")&amp;IF(Input!$X418=1, "/18","")&amp;IF(Input!$Y418=1, "/16","")&amp;IF(Input!$Z418=1, "/14","")&amp;IF(Input!$AA418=1, "/11,5","")&amp;IF(Input!$AB418=1, "/10","")&amp;IF(Input!$AB418=1,"/7,5","")</f>
        <v>/18/16</v>
      </c>
      <c r="X417" s="291" t="str">
        <f t="shared" si="103"/>
        <v>0/1</v>
      </c>
      <c r="Y417" s="4" t="str">
        <f t="shared" si="104"/>
        <v>18/16</v>
      </c>
      <c r="Z417" s="4" t="str">
        <f>IF(Input!$M418=1,"Special match","")&amp;IF(Input!$N418=1, "/Without","")&amp;IF(Input!$O418=1, "/SAE-00","")&amp;IF(Input!$P418=1, "/SAE-0","")&amp;IF(Input!$Q418=1, "/SAE-1","")&amp;IF(Input!$R418=1, "/SAE-2","")&amp;IF(Input!$S418=1, "/SAE-3","")&amp;IF(Input!$T418=1, "/SAE-4","")&amp;IF(Input!$U418=1, "/SAE-5","")</f>
        <v>/Without/SAE-0/SAE-1</v>
      </c>
      <c r="AA417" s="4" t="str">
        <f>IF(Input!$V418=1,"Special match","")&amp;IF(Input!$W418=1, "/21 ","")&amp;IF(Input!$X418=1, "/18 ","")&amp;IF(Input!$Y418=1, "/16 ","")&amp;IF(Input!$Z418=1, "/14 ","")&amp;IF(Input!$AA418=1, "/11,5 ","")&amp;IF(Input!$AB418=1, "/10 ","")&amp;IF(Input!$AB418=1, "/7,5","")</f>
        <v xml:space="preserve">/18 /16 </v>
      </c>
      <c r="AB417" s="4" t="str">
        <f>IF(Input!$AD418=1,"Rubber wheel coupling","")&amp;IF(Input!$AE418=1, "/Rubber block drive, with alu. ring","")&amp;IF(Input!$AF418=1, "/(High) flexible coupling","")</f>
        <v>/Rubber block drive, with alu. ring</v>
      </c>
      <c r="AC417" s="4" t="str">
        <f>IF(Input!$AG418=1,"Mechanical-joint clutch","")&amp;IF(Input!$AH418=1, "/ Mechanical","")&amp;IF(Input!$AI418=1, "/ Electrical","")&amp;IF(Input!$AJ418=1, "/ Pneumatical","")</f>
        <v>/ Mechanical/ Electrical</v>
      </c>
      <c r="AD417" s="291" t="str">
        <f t="shared" si="105"/>
        <v>Without/SAE-0/SAE-1</v>
      </c>
      <c r="AE417" s="4" t="str">
        <f t="shared" si="106"/>
        <v>18 /16  inch</v>
      </c>
      <c r="AF417" s="4" t="str">
        <f t="shared" si="107"/>
        <v>Rubber block drive, with alu. ring</v>
      </c>
      <c r="AG417" s="4" t="str">
        <f t="shared" si="108"/>
        <v xml:space="preserve"> Mechanical/ Electrical</v>
      </c>
      <c r="AH417" s="4" t="str">
        <f>IF(Input!AK418=1,"Available","Not available")</f>
        <v>Not available</v>
      </c>
      <c r="AI417" s="4" t="str">
        <f>IF(Input!AL418="","",Input!AL418)</f>
        <v/>
      </c>
    </row>
    <row r="418" spans="1:35" x14ac:dyDescent="0.25">
      <c r="A418" s="4" t="str">
        <f>VLOOKUP(Input!A419, Variabelen!$A$2:$B$7,2,FALSE)</f>
        <v>LIGHT DUTY/HIGH SPEED GEARBOX</v>
      </c>
      <c r="B418" s="284" t="str">
        <f>Input!B419</f>
        <v>HCQ502</v>
      </c>
      <c r="C418" s="4" t="str">
        <f>IF(Input!C419="","",Input!C419)</f>
        <v/>
      </c>
      <c r="D418" s="297">
        <f>Input!F419</f>
        <v>2.95</v>
      </c>
      <c r="E418" s="298" t="str">
        <f>Input!G419</f>
        <v>0,55</v>
      </c>
      <c r="F418" s="4">
        <f>Input!D419</f>
        <v>1000</v>
      </c>
      <c r="G418" s="298">
        <f>Input!E419</f>
        <v>2300</v>
      </c>
      <c r="H418" s="298" t="str">
        <f t="shared" si="99"/>
        <v>1000-2300</v>
      </c>
      <c r="I418" s="298">
        <f t="shared" si="100"/>
        <v>1800</v>
      </c>
      <c r="J418" s="298">
        <f t="shared" si="101"/>
        <v>990.00000000000011</v>
      </c>
      <c r="K418" s="298">
        <f t="shared" si="102"/>
        <v>1265</v>
      </c>
      <c r="L418" s="290" t="str">
        <f t="shared" si="111"/>
        <v/>
      </c>
      <c r="M418" s="290">
        <f t="shared" si="111"/>
        <v>660</v>
      </c>
      <c r="N418" s="290">
        <f t="shared" si="111"/>
        <v>825.00000000000011</v>
      </c>
      <c r="O418" s="290">
        <f t="shared" si="111"/>
        <v>990.00000000000011</v>
      </c>
      <c r="P418" s="290">
        <f t="shared" si="111"/>
        <v>1155</v>
      </c>
      <c r="Q418" s="290" t="str">
        <f t="shared" si="111"/>
        <v/>
      </c>
      <c r="R418" s="298" t="str">
        <f>Input!I419</f>
        <v>706x856x875</v>
      </c>
      <c r="S418" s="298" t="str">
        <f>Input!J419</f>
        <v>700</v>
      </c>
      <c r="T418" s="298" t="str">
        <f>Input!K419</f>
        <v>264</v>
      </c>
      <c r="U418" s="298" t="str">
        <f>Input!L419</f>
        <v>60</v>
      </c>
      <c r="V418" s="4" t="str">
        <f>IF(Input!$M419=1,"Spec.","")&amp;IF(Input!$O419=1, "00","")&amp;IF(Input!$P419=1, "/0","")&amp;IF(Input!$Q419=1, "/1","")&amp;IF(Input!$R419=1, "/2","")&amp;IF(Input!$S419=1, "/3","")&amp;IF(Input!$T419=1, "/4","")&amp;IF(Input!$U419=1, "/5","")</f>
        <v>/0/1</v>
      </c>
      <c r="W418" s="4" t="str">
        <f>IF(Input!$V419=1,"Spec.","")&amp;IF(Input!$W419=1, "/21","")&amp;IF(Input!$X419=1, "/18","")&amp;IF(Input!$Y419=1, "/16","")&amp;IF(Input!$Z419=1, "/14","")&amp;IF(Input!$AA419=1, "/11,5","")&amp;IF(Input!$AB419=1, "/10","")&amp;IF(Input!$AB419=1,"/7,5","")</f>
        <v>/18/16</v>
      </c>
      <c r="X418" s="291" t="str">
        <f t="shared" si="103"/>
        <v>0/1</v>
      </c>
      <c r="Y418" s="4" t="str">
        <f t="shared" si="104"/>
        <v>18/16</v>
      </c>
      <c r="Z418" s="4" t="str">
        <f>IF(Input!$M419=1,"Special match","")&amp;IF(Input!$N419=1, "/Without","")&amp;IF(Input!$O419=1, "/SAE-00","")&amp;IF(Input!$P419=1, "/SAE-0","")&amp;IF(Input!$Q419=1, "/SAE-1","")&amp;IF(Input!$R419=1, "/SAE-2","")&amp;IF(Input!$S419=1, "/SAE-3","")&amp;IF(Input!$T419=1, "/SAE-4","")&amp;IF(Input!$U419=1, "/SAE-5","")</f>
        <v>/Without/SAE-0/SAE-1</v>
      </c>
      <c r="AA418" s="4" t="str">
        <f>IF(Input!$V419=1,"Special match","")&amp;IF(Input!$W419=1, "/21 ","")&amp;IF(Input!$X419=1, "/18 ","")&amp;IF(Input!$Y419=1, "/16 ","")&amp;IF(Input!$Z419=1, "/14 ","")&amp;IF(Input!$AA419=1, "/11,5 ","")&amp;IF(Input!$AB419=1, "/10 ","")&amp;IF(Input!$AB419=1, "/7,5","")</f>
        <v xml:space="preserve">/18 /16 </v>
      </c>
      <c r="AB418" s="4" t="str">
        <f>IF(Input!$AD419=1,"Rubber wheel coupling","")&amp;IF(Input!$AE419=1, "/Rubber block drive, with alu. ring","")&amp;IF(Input!$AF419=1, "/(High) flexible coupling","")</f>
        <v>/Rubber block drive, with alu. ring</v>
      </c>
      <c r="AC418" s="4" t="str">
        <f>IF(Input!$AG419=1,"Mechanical-joint clutch","")&amp;IF(Input!$AH419=1, "/ Mechanical","")&amp;IF(Input!$AI419=1, "/ Electrical","")&amp;IF(Input!$AJ419=1, "/ Pneumatical","")</f>
        <v>/ Mechanical/ Electrical</v>
      </c>
      <c r="AD418" s="291" t="str">
        <f t="shared" si="105"/>
        <v>Without/SAE-0/SAE-1</v>
      </c>
      <c r="AE418" s="4" t="str">
        <f t="shared" si="106"/>
        <v>18 /16  inch</v>
      </c>
      <c r="AF418" s="4" t="str">
        <f t="shared" si="107"/>
        <v>Rubber block drive, with alu. ring</v>
      </c>
      <c r="AG418" s="4" t="str">
        <f t="shared" si="108"/>
        <v xml:space="preserve"> Mechanical/ Electrical</v>
      </c>
      <c r="AH418" s="4" t="str">
        <f>IF(Input!AK419=1,"Available","Not available")</f>
        <v>Not available</v>
      </c>
      <c r="AI418" s="4" t="str">
        <f>IF(Input!AL419="","",Input!AL419)</f>
        <v/>
      </c>
    </row>
    <row r="419" spans="1:35" x14ac:dyDescent="0.25">
      <c r="A419" s="4" t="str">
        <f>VLOOKUP(Input!A420, Variabelen!$A$2:$B$7,2,FALSE)</f>
        <v>LIGHT DUTY/HIGH SPEED GEARBOX</v>
      </c>
      <c r="B419" s="284" t="str">
        <f>Input!B420</f>
        <v>HCQ700</v>
      </c>
      <c r="C419" s="4" t="str">
        <f>IF(Input!C420="","",Input!C420)</f>
        <v/>
      </c>
      <c r="D419" s="297">
        <f>Input!F420</f>
        <v>1.514</v>
      </c>
      <c r="E419" s="298">
        <f>Input!G420</f>
        <v>0.75</v>
      </c>
      <c r="F419" s="4">
        <f>Input!D420</f>
        <v>1000</v>
      </c>
      <c r="G419" s="298">
        <f>Input!E420</f>
        <v>2500</v>
      </c>
      <c r="H419" s="298" t="str">
        <f t="shared" si="99"/>
        <v>1000-2500</v>
      </c>
      <c r="I419" s="298">
        <f t="shared" si="100"/>
        <v>1800</v>
      </c>
      <c r="J419" s="298">
        <f t="shared" si="101"/>
        <v>1350</v>
      </c>
      <c r="K419" s="298">
        <f t="shared" si="102"/>
        <v>1875</v>
      </c>
      <c r="L419" s="290" t="str">
        <f t="shared" si="111"/>
        <v/>
      </c>
      <c r="M419" s="290">
        <f t="shared" si="111"/>
        <v>900</v>
      </c>
      <c r="N419" s="290">
        <f t="shared" si="111"/>
        <v>1125</v>
      </c>
      <c r="O419" s="290">
        <f t="shared" si="111"/>
        <v>1350</v>
      </c>
      <c r="P419" s="290">
        <f t="shared" si="111"/>
        <v>1575</v>
      </c>
      <c r="Q419" s="290">
        <f t="shared" si="111"/>
        <v>1875</v>
      </c>
      <c r="R419" s="298" t="str">
        <f>Input!I420</f>
        <v>898x1104x1066</v>
      </c>
      <c r="S419" s="298" t="str">
        <f>Input!J420</f>
        <v>900</v>
      </c>
      <c r="T419" s="298" t="str">
        <f>Input!K420</f>
        <v>290</v>
      </c>
      <c r="U419" s="298" t="str">
        <f>Input!L420</f>
        <v>90</v>
      </c>
      <c r="V419" s="4" t="str">
        <f>IF(Input!$M420=1,"Spec.","")&amp;IF(Input!$O420=1, "00","")&amp;IF(Input!$P420=1, "/0","")&amp;IF(Input!$Q420=1, "/1","")&amp;IF(Input!$R420=1, "/2","")&amp;IF(Input!$S420=1, "/3","")&amp;IF(Input!$T420=1, "/4","")&amp;IF(Input!$U420=1, "/5","")</f>
        <v>/0</v>
      </c>
      <c r="W419" s="4" t="str">
        <f>IF(Input!$V420=1,"Spec.","")&amp;IF(Input!$W420=1, "/21","")&amp;IF(Input!$X420=1, "/18","")&amp;IF(Input!$Y420=1, "/16","")&amp;IF(Input!$Z420=1, "/14","")&amp;IF(Input!$AA420=1, "/11,5","")&amp;IF(Input!$AB420=1, "/10","")&amp;IF(Input!$AB420=1,"/7,5","")</f>
        <v>/18/16</v>
      </c>
      <c r="X419" s="291" t="str">
        <f t="shared" si="103"/>
        <v>0</v>
      </c>
      <c r="Y419" s="4" t="str">
        <f t="shared" si="104"/>
        <v>18/16</v>
      </c>
      <c r="Z419" s="4" t="str">
        <f>IF(Input!$M420=1,"Special match","")&amp;IF(Input!$N420=1, "/Without","")&amp;IF(Input!$O420=1, "/SAE-00","")&amp;IF(Input!$P420=1, "/SAE-0","")&amp;IF(Input!$Q420=1, "/SAE-1","")&amp;IF(Input!$R420=1, "/SAE-2","")&amp;IF(Input!$S420=1, "/SAE-3","")&amp;IF(Input!$T420=1, "/SAE-4","")&amp;IF(Input!$U420=1, "/SAE-5","")</f>
        <v>/Without/SAE-0</v>
      </c>
      <c r="AA419" s="4" t="str">
        <f>IF(Input!$V420=1,"Special match","")&amp;IF(Input!$W420=1, "/21 ","")&amp;IF(Input!$X420=1, "/18 ","")&amp;IF(Input!$Y420=1, "/16 ","")&amp;IF(Input!$Z420=1, "/14 ","")&amp;IF(Input!$AA420=1, "/11,5 ","")&amp;IF(Input!$AB420=1, "/10 ","")&amp;IF(Input!$AB420=1, "/7,5","")</f>
        <v xml:space="preserve">/18 /16 </v>
      </c>
      <c r="AB419" s="4" t="str">
        <f>IF(Input!$AD420=1,"Rubber wheel coupling","")&amp;IF(Input!$AE420=1, "/Rubber block drive, with alu. ring","")&amp;IF(Input!$AF420=1, "/(High) flexible coupling","")</f>
        <v>/Rubber block drive, with alu. ring</v>
      </c>
      <c r="AC419" s="4" t="str">
        <f>IF(Input!$AG420=1,"Mechanical-joint clutch","")&amp;IF(Input!$AH420=1, "/ Mechanical","")&amp;IF(Input!$AI420=1, "/ Electrical","")&amp;IF(Input!$AJ420=1, "/ Pneumatical","")</f>
        <v>/ Mechanical/ Electrical</v>
      </c>
      <c r="AD419" s="291" t="str">
        <f t="shared" si="105"/>
        <v>Without/SAE-0</v>
      </c>
      <c r="AE419" s="4" t="str">
        <f t="shared" si="106"/>
        <v>18 /16  inch</v>
      </c>
      <c r="AF419" s="4" t="str">
        <f t="shared" si="107"/>
        <v>Rubber block drive, with alu. ring</v>
      </c>
      <c r="AG419" s="4" t="str">
        <f t="shared" si="108"/>
        <v xml:space="preserve"> Mechanical/ Electrical</v>
      </c>
      <c r="AH419" s="4" t="str">
        <f>IF(Input!AK420=1,"Available","Not available")</f>
        <v>Not available</v>
      </c>
      <c r="AI419" s="4" t="str">
        <f>IF(Input!AL420="","",Input!AL420)</f>
        <v/>
      </c>
    </row>
    <row r="420" spans="1:35" x14ac:dyDescent="0.25">
      <c r="A420" s="4" t="str">
        <f>VLOOKUP(Input!A421, Variabelen!$A$2:$B$7,2,FALSE)</f>
        <v>LIGHT DUTY/HIGH SPEED GEARBOX</v>
      </c>
      <c r="B420" s="284" t="str">
        <f>Input!B421</f>
        <v>HCQ700</v>
      </c>
      <c r="C420" s="4" t="str">
        <f>IF(Input!C421="","",Input!C421)</f>
        <v/>
      </c>
      <c r="D420" s="297">
        <f>Input!F421</f>
        <v>2</v>
      </c>
      <c r="E420" s="298">
        <f>Input!G421</f>
        <v>0.75</v>
      </c>
      <c r="F420" s="4">
        <f>Input!D421</f>
        <v>1000</v>
      </c>
      <c r="G420" s="298">
        <f>Input!E421</f>
        <v>2500</v>
      </c>
      <c r="H420" s="298" t="str">
        <f t="shared" si="99"/>
        <v>1000-2500</v>
      </c>
      <c r="I420" s="298">
        <f t="shared" si="100"/>
        <v>1800</v>
      </c>
      <c r="J420" s="298">
        <f t="shared" si="101"/>
        <v>1350</v>
      </c>
      <c r="K420" s="298">
        <f t="shared" si="102"/>
        <v>1875</v>
      </c>
      <c r="L420" s="290" t="str">
        <f t="shared" si="111"/>
        <v/>
      </c>
      <c r="M420" s="290">
        <f t="shared" si="111"/>
        <v>900</v>
      </c>
      <c r="N420" s="290">
        <f t="shared" si="111"/>
        <v>1125</v>
      </c>
      <c r="O420" s="290">
        <f t="shared" si="111"/>
        <v>1350</v>
      </c>
      <c r="P420" s="290">
        <f t="shared" si="111"/>
        <v>1575</v>
      </c>
      <c r="Q420" s="290">
        <f t="shared" si="111"/>
        <v>1875</v>
      </c>
      <c r="R420" s="298" t="str">
        <f>Input!I421</f>
        <v>898x1104x1066</v>
      </c>
      <c r="S420" s="298" t="str">
        <f>Input!J421</f>
        <v>900</v>
      </c>
      <c r="T420" s="298" t="str">
        <f>Input!K421</f>
        <v>290</v>
      </c>
      <c r="U420" s="298" t="str">
        <f>Input!L421</f>
        <v>90</v>
      </c>
      <c r="V420" s="4" t="str">
        <f>IF(Input!$M421=1,"Spec.","")&amp;IF(Input!$O421=1, "00","")&amp;IF(Input!$P421=1, "/0","")&amp;IF(Input!$Q421=1, "/1","")&amp;IF(Input!$R421=1, "/2","")&amp;IF(Input!$S421=1, "/3","")&amp;IF(Input!$T421=1, "/4","")&amp;IF(Input!$U421=1, "/5","")</f>
        <v>/0</v>
      </c>
      <c r="W420" s="4" t="str">
        <f>IF(Input!$V421=1,"Spec.","")&amp;IF(Input!$W421=1, "/21","")&amp;IF(Input!$X421=1, "/18","")&amp;IF(Input!$Y421=1, "/16","")&amp;IF(Input!$Z421=1, "/14","")&amp;IF(Input!$AA421=1, "/11,5","")&amp;IF(Input!$AB421=1, "/10","")&amp;IF(Input!$AB421=1,"/7,5","")</f>
        <v>/18/16</v>
      </c>
      <c r="X420" s="291" t="str">
        <f t="shared" si="103"/>
        <v>0</v>
      </c>
      <c r="Y420" s="4" t="str">
        <f t="shared" si="104"/>
        <v>18/16</v>
      </c>
      <c r="Z420" s="4" t="str">
        <f>IF(Input!$M421=1,"Special match","")&amp;IF(Input!$N421=1, "/Without","")&amp;IF(Input!$O421=1, "/SAE-00","")&amp;IF(Input!$P421=1, "/SAE-0","")&amp;IF(Input!$Q421=1, "/SAE-1","")&amp;IF(Input!$R421=1, "/SAE-2","")&amp;IF(Input!$S421=1, "/SAE-3","")&amp;IF(Input!$T421=1, "/SAE-4","")&amp;IF(Input!$U421=1, "/SAE-5","")</f>
        <v>/Without/SAE-0</v>
      </c>
      <c r="AA420" s="4" t="str">
        <f>IF(Input!$V421=1,"Special match","")&amp;IF(Input!$W421=1, "/21 ","")&amp;IF(Input!$X421=1, "/18 ","")&amp;IF(Input!$Y421=1, "/16 ","")&amp;IF(Input!$Z421=1, "/14 ","")&amp;IF(Input!$AA421=1, "/11,5 ","")&amp;IF(Input!$AB421=1, "/10 ","")&amp;IF(Input!$AB421=1, "/7,5","")</f>
        <v xml:space="preserve">/18 /16 </v>
      </c>
      <c r="AB420" s="4" t="str">
        <f>IF(Input!$AD421=1,"Rubber wheel coupling","")&amp;IF(Input!$AE421=1, "/Rubber block drive, with alu. ring","")&amp;IF(Input!$AF421=1, "/(High) flexible coupling","")</f>
        <v>/Rubber block drive, with alu. ring</v>
      </c>
      <c r="AC420" s="4" t="str">
        <f>IF(Input!$AG421=1,"Mechanical-joint clutch","")&amp;IF(Input!$AH421=1, "/ Mechanical","")&amp;IF(Input!$AI421=1, "/ Electrical","")&amp;IF(Input!$AJ421=1, "/ Pneumatical","")</f>
        <v>/ Mechanical/ Electrical</v>
      </c>
      <c r="AD420" s="291" t="str">
        <f t="shared" si="105"/>
        <v>Without/SAE-0</v>
      </c>
      <c r="AE420" s="4" t="str">
        <f t="shared" si="106"/>
        <v>18 /16  inch</v>
      </c>
      <c r="AF420" s="4" t="str">
        <f t="shared" si="107"/>
        <v>Rubber block drive, with alu. ring</v>
      </c>
      <c r="AG420" s="4" t="str">
        <f t="shared" si="108"/>
        <v xml:space="preserve"> Mechanical/ Electrical</v>
      </c>
      <c r="AH420" s="4" t="str">
        <f>IF(Input!AK421=1,"Available","Not available")</f>
        <v>Not available</v>
      </c>
      <c r="AI420" s="4" t="str">
        <f>IF(Input!AL421="","",Input!AL421)</f>
        <v/>
      </c>
    </row>
    <row r="421" spans="1:35" x14ac:dyDescent="0.25">
      <c r="A421" s="4" t="str">
        <f>VLOOKUP(Input!A422, Variabelen!$A$2:$B$7,2,FALSE)</f>
        <v>LIGHT DUTY/HIGH SPEED GEARBOX</v>
      </c>
      <c r="B421" s="284" t="str">
        <f>Input!B422</f>
        <v>HCQ700</v>
      </c>
      <c r="C421" s="4" t="str">
        <f>IF(Input!C422="","",Input!C422)</f>
        <v/>
      </c>
      <c r="D421" s="297">
        <f>Input!F422</f>
        <v>2.5</v>
      </c>
      <c r="E421" s="298">
        <f>Input!G422</f>
        <v>0.75</v>
      </c>
      <c r="F421" s="4">
        <f>Input!D422</f>
        <v>1000</v>
      </c>
      <c r="G421" s="298">
        <f>Input!E422</f>
        <v>2500</v>
      </c>
      <c r="H421" s="298" t="str">
        <f t="shared" si="99"/>
        <v>1000-2500</v>
      </c>
      <c r="I421" s="298">
        <f t="shared" si="100"/>
        <v>1800</v>
      </c>
      <c r="J421" s="298">
        <f t="shared" si="101"/>
        <v>1350</v>
      </c>
      <c r="K421" s="298">
        <f t="shared" si="102"/>
        <v>1875</v>
      </c>
      <c r="L421" s="290" t="str">
        <f t="shared" si="111"/>
        <v/>
      </c>
      <c r="M421" s="290">
        <f t="shared" si="111"/>
        <v>900</v>
      </c>
      <c r="N421" s="290">
        <f t="shared" si="111"/>
        <v>1125</v>
      </c>
      <c r="O421" s="290">
        <f t="shared" si="111"/>
        <v>1350</v>
      </c>
      <c r="P421" s="290">
        <f t="shared" si="111"/>
        <v>1575</v>
      </c>
      <c r="Q421" s="290">
        <f t="shared" si="111"/>
        <v>1875</v>
      </c>
      <c r="R421" s="298" t="str">
        <f>Input!I422</f>
        <v>898x1104x1066</v>
      </c>
      <c r="S421" s="298" t="str">
        <f>Input!J422</f>
        <v>900</v>
      </c>
      <c r="T421" s="298" t="str">
        <f>Input!K422</f>
        <v>290</v>
      </c>
      <c r="U421" s="298" t="str">
        <f>Input!L422</f>
        <v>90</v>
      </c>
      <c r="V421" s="4" t="str">
        <f>IF(Input!$M422=1,"Spec.","")&amp;IF(Input!$O422=1, "00","")&amp;IF(Input!$P422=1, "/0","")&amp;IF(Input!$Q422=1, "/1","")&amp;IF(Input!$R422=1, "/2","")&amp;IF(Input!$S422=1, "/3","")&amp;IF(Input!$T422=1, "/4","")&amp;IF(Input!$U422=1, "/5","")</f>
        <v>/0</v>
      </c>
      <c r="W421" s="4" t="str">
        <f>IF(Input!$V422=1,"Spec.","")&amp;IF(Input!$W422=1, "/21","")&amp;IF(Input!$X422=1, "/18","")&amp;IF(Input!$Y422=1, "/16","")&amp;IF(Input!$Z422=1, "/14","")&amp;IF(Input!$AA422=1, "/11,5","")&amp;IF(Input!$AB422=1, "/10","")&amp;IF(Input!$AB422=1,"/7,5","")</f>
        <v>/18/16</v>
      </c>
      <c r="X421" s="291" t="str">
        <f t="shared" si="103"/>
        <v>0</v>
      </c>
      <c r="Y421" s="4" t="str">
        <f t="shared" si="104"/>
        <v>18/16</v>
      </c>
      <c r="Z421" s="4" t="str">
        <f>IF(Input!$M422=1,"Special match","")&amp;IF(Input!$N422=1, "/Without","")&amp;IF(Input!$O422=1, "/SAE-00","")&amp;IF(Input!$P422=1, "/SAE-0","")&amp;IF(Input!$Q422=1, "/SAE-1","")&amp;IF(Input!$R422=1, "/SAE-2","")&amp;IF(Input!$S422=1, "/SAE-3","")&amp;IF(Input!$T422=1, "/SAE-4","")&amp;IF(Input!$U422=1, "/SAE-5","")</f>
        <v>/Without/SAE-0</v>
      </c>
      <c r="AA421" s="4" t="str">
        <f>IF(Input!$V422=1,"Special match","")&amp;IF(Input!$W422=1, "/21 ","")&amp;IF(Input!$X422=1, "/18 ","")&amp;IF(Input!$Y422=1, "/16 ","")&amp;IF(Input!$Z422=1, "/14 ","")&amp;IF(Input!$AA422=1, "/11,5 ","")&amp;IF(Input!$AB422=1, "/10 ","")&amp;IF(Input!$AB422=1, "/7,5","")</f>
        <v xml:space="preserve">/18 /16 </v>
      </c>
      <c r="AB421" s="4" t="str">
        <f>IF(Input!$AD422=1,"Rubber wheel coupling","")&amp;IF(Input!$AE422=1, "/Rubber block drive, with alu. ring","")&amp;IF(Input!$AF422=1, "/(High) flexible coupling","")</f>
        <v>/Rubber block drive, with alu. ring</v>
      </c>
      <c r="AC421" s="4" t="str">
        <f>IF(Input!$AG422=1,"Mechanical-joint clutch","")&amp;IF(Input!$AH422=1, "/ Mechanical","")&amp;IF(Input!$AI422=1, "/ Electrical","")&amp;IF(Input!$AJ422=1, "/ Pneumatical","")</f>
        <v>/ Mechanical/ Electrical</v>
      </c>
      <c r="AD421" s="291" t="str">
        <f t="shared" si="105"/>
        <v>Without/SAE-0</v>
      </c>
      <c r="AE421" s="4" t="str">
        <f t="shared" si="106"/>
        <v>18 /16  inch</v>
      </c>
      <c r="AF421" s="4" t="str">
        <f t="shared" si="107"/>
        <v>Rubber block drive, with alu. ring</v>
      </c>
      <c r="AG421" s="4" t="str">
        <f t="shared" si="108"/>
        <v xml:space="preserve"> Mechanical/ Electrical</v>
      </c>
      <c r="AH421" s="4" t="str">
        <f>IF(Input!AK422=1,"Available","Not available")</f>
        <v>Not available</v>
      </c>
      <c r="AI421" s="4" t="str">
        <f>IF(Input!AL422="","",Input!AL422)</f>
        <v/>
      </c>
    </row>
    <row r="422" spans="1:35" x14ac:dyDescent="0.25">
      <c r="A422" s="4" t="str">
        <f>VLOOKUP(Input!A423, Variabelen!$A$2:$B$7,2,FALSE)</f>
        <v>LIGHT DUTY/HIGH SPEED GEARBOX</v>
      </c>
      <c r="B422" s="284" t="str">
        <f>Input!B423</f>
        <v>HCQ700</v>
      </c>
      <c r="C422" s="4" t="str">
        <f>IF(Input!C423="","",Input!C423)</f>
        <v/>
      </c>
      <c r="D422" s="297">
        <f>Input!F423</f>
        <v>2.78</v>
      </c>
      <c r="E422" s="298" t="str">
        <f>Input!G423</f>
        <v>0,70</v>
      </c>
      <c r="F422" s="4">
        <f>Input!D423</f>
        <v>1000</v>
      </c>
      <c r="G422" s="298">
        <f>Input!E423</f>
        <v>2500</v>
      </c>
      <c r="H422" s="298" t="str">
        <f t="shared" si="99"/>
        <v>1000-2500</v>
      </c>
      <c r="I422" s="298">
        <f t="shared" si="100"/>
        <v>1800</v>
      </c>
      <c r="J422" s="298">
        <f t="shared" si="101"/>
        <v>1260</v>
      </c>
      <c r="K422" s="298">
        <f t="shared" si="102"/>
        <v>1750</v>
      </c>
      <c r="L422" s="290" t="str">
        <f t="shared" ref="L422:Q431" si="112">IF(AND(L$1&gt;=$F422,L$1&lt;=$G422),L$1*$E422,"")</f>
        <v/>
      </c>
      <c r="M422" s="290">
        <f t="shared" si="112"/>
        <v>840</v>
      </c>
      <c r="N422" s="290">
        <f t="shared" si="112"/>
        <v>1050</v>
      </c>
      <c r="O422" s="290">
        <f t="shared" si="112"/>
        <v>1260</v>
      </c>
      <c r="P422" s="290">
        <f t="shared" si="112"/>
        <v>1470</v>
      </c>
      <c r="Q422" s="290">
        <f t="shared" si="112"/>
        <v>1750</v>
      </c>
      <c r="R422" s="298" t="str">
        <f>Input!I423</f>
        <v>898x1104x1066</v>
      </c>
      <c r="S422" s="298" t="str">
        <f>Input!J423</f>
        <v>900</v>
      </c>
      <c r="T422" s="298" t="str">
        <f>Input!K423</f>
        <v>290</v>
      </c>
      <c r="U422" s="298" t="str">
        <f>Input!L423</f>
        <v>90</v>
      </c>
      <c r="V422" s="4" t="str">
        <f>IF(Input!$M423=1,"Spec.","")&amp;IF(Input!$O423=1, "00","")&amp;IF(Input!$P423=1, "/0","")&amp;IF(Input!$Q423=1, "/1","")&amp;IF(Input!$R423=1, "/2","")&amp;IF(Input!$S423=1, "/3","")&amp;IF(Input!$T423=1, "/4","")&amp;IF(Input!$U423=1, "/5","")</f>
        <v>/0</v>
      </c>
      <c r="W422" s="4" t="str">
        <f>IF(Input!$V423=1,"Spec.","")&amp;IF(Input!$W423=1, "/21","")&amp;IF(Input!$X423=1, "/18","")&amp;IF(Input!$Y423=1, "/16","")&amp;IF(Input!$Z423=1, "/14","")&amp;IF(Input!$AA423=1, "/11,5","")&amp;IF(Input!$AB423=1, "/10","")&amp;IF(Input!$AB423=1,"/7,5","")</f>
        <v>/18/16</v>
      </c>
      <c r="X422" s="291" t="str">
        <f t="shared" si="103"/>
        <v>0</v>
      </c>
      <c r="Y422" s="4" t="str">
        <f t="shared" si="104"/>
        <v>18/16</v>
      </c>
      <c r="Z422" s="4" t="str">
        <f>IF(Input!$M423=1,"Special match","")&amp;IF(Input!$N423=1, "/Without","")&amp;IF(Input!$O423=1, "/SAE-00","")&amp;IF(Input!$P423=1, "/SAE-0","")&amp;IF(Input!$Q423=1, "/SAE-1","")&amp;IF(Input!$R423=1, "/SAE-2","")&amp;IF(Input!$S423=1, "/SAE-3","")&amp;IF(Input!$T423=1, "/SAE-4","")&amp;IF(Input!$U423=1, "/SAE-5","")</f>
        <v>/Without/SAE-0</v>
      </c>
      <c r="AA422" s="4" t="str">
        <f>IF(Input!$V423=1,"Special match","")&amp;IF(Input!$W423=1, "/21 ","")&amp;IF(Input!$X423=1, "/18 ","")&amp;IF(Input!$Y423=1, "/16 ","")&amp;IF(Input!$Z423=1, "/14 ","")&amp;IF(Input!$AA423=1, "/11,5 ","")&amp;IF(Input!$AB423=1, "/10 ","")&amp;IF(Input!$AB423=1, "/7,5","")</f>
        <v xml:space="preserve">/18 /16 </v>
      </c>
      <c r="AB422" s="4" t="str">
        <f>IF(Input!$AD423=1,"Rubber wheel coupling","")&amp;IF(Input!$AE423=1, "/Rubber block drive, with alu. ring","")&amp;IF(Input!$AF423=1, "/(High) flexible coupling","")</f>
        <v>/Rubber block drive, with alu. ring</v>
      </c>
      <c r="AC422" s="4" t="str">
        <f>IF(Input!$AG423=1,"Mechanical-joint clutch","")&amp;IF(Input!$AH423=1, "/ Mechanical","")&amp;IF(Input!$AI423=1, "/ Electrical","")&amp;IF(Input!$AJ423=1, "/ Pneumatical","")</f>
        <v>/ Mechanical/ Electrical</v>
      </c>
      <c r="AD422" s="291" t="str">
        <f t="shared" si="105"/>
        <v>Without/SAE-0</v>
      </c>
      <c r="AE422" s="4" t="str">
        <f t="shared" si="106"/>
        <v>18 /16  inch</v>
      </c>
      <c r="AF422" s="4" t="str">
        <f t="shared" si="107"/>
        <v>Rubber block drive, with alu. ring</v>
      </c>
      <c r="AG422" s="4" t="str">
        <f t="shared" si="108"/>
        <v xml:space="preserve"> Mechanical/ Electrical</v>
      </c>
      <c r="AH422" s="4" t="str">
        <f>IF(Input!AK423=1,"Available","Not available")</f>
        <v>Not available</v>
      </c>
      <c r="AI422" s="4" t="str">
        <f>IF(Input!AL423="","",Input!AL423)</f>
        <v/>
      </c>
    </row>
    <row r="423" spans="1:35" x14ac:dyDescent="0.25">
      <c r="A423" s="4" t="str">
        <f>VLOOKUP(Input!A424, Variabelen!$A$2:$B$7,2,FALSE)</f>
        <v>LIGHT DUTY/HIGH SPEED GEARBOX</v>
      </c>
      <c r="B423" s="284" t="str">
        <f>Input!B424</f>
        <v>HCQ700</v>
      </c>
      <c r="C423" s="4" t="str">
        <f>IF(Input!C424="","",Input!C424)</f>
        <v/>
      </c>
      <c r="D423" s="297">
        <f>Input!F424</f>
        <v>2.96</v>
      </c>
      <c r="E423" s="298" t="str">
        <f>Input!G424</f>
        <v>0,67</v>
      </c>
      <c r="F423" s="4">
        <f>Input!D424</f>
        <v>1000</v>
      </c>
      <c r="G423" s="298">
        <f>Input!E424</f>
        <v>2500</v>
      </c>
      <c r="H423" s="298" t="str">
        <f t="shared" si="99"/>
        <v>1000-2500</v>
      </c>
      <c r="I423" s="298">
        <f t="shared" si="100"/>
        <v>1800</v>
      </c>
      <c r="J423" s="298">
        <f t="shared" si="101"/>
        <v>1206</v>
      </c>
      <c r="K423" s="298">
        <f t="shared" si="102"/>
        <v>1675</v>
      </c>
      <c r="L423" s="290" t="str">
        <f t="shared" si="112"/>
        <v/>
      </c>
      <c r="M423" s="290">
        <f t="shared" si="112"/>
        <v>804</v>
      </c>
      <c r="N423" s="290">
        <f t="shared" si="112"/>
        <v>1005.0000000000001</v>
      </c>
      <c r="O423" s="290">
        <f t="shared" si="112"/>
        <v>1206</v>
      </c>
      <c r="P423" s="290">
        <f t="shared" si="112"/>
        <v>1407</v>
      </c>
      <c r="Q423" s="290">
        <f t="shared" si="112"/>
        <v>1675</v>
      </c>
      <c r="R423" s="298" t="str">
        <f>Input!I424</f>
        <v>898x1104x1066</v>
      </c>
      <c r="S423" s="298" t="str">
        <f>Input!J424</f>
        <v>900</v>
      </c>
      <c r="T423" s="298" t="str">
        <f>Input!K424</f>
        <v>290</v>
      </c>
      <c r="U423" s="298" t="str">
        <f>Input!L424</f>
        <v>90</v>
      </c>
      <c r="V423" s="4" t="str">
        <f>IF(Input!$M424=1,"Spec.","")&amp;IF(Input!$O424=1, "00","")&amp;IF(Input!$P424=1, "/0","")&amp;IF(Input!$Q424=1, "/1","")&amp;IF(Input!$R424=1, "/2","")&amp;IF(Input!$S424=1, "/3","")&amp;IF(Input!$T424=1, "/4","")&amp;IF(Input!$U424=1, "/5","")</f>
        <v>/0</v>
      </c>
      <c r="W423" s="4" t="str">
        <f>IF(Input!$V424=1,"Spec.","")&amp;IF(Input!$W424=1, "/21","")&amp;IF(Input!$X424=1, "/18","")&amp;IF(Input!$Y424=1, "/16","")&amp;IF(Input!$Z424=1, "/14","")&amp;IF(Input!$AA424=1, "/11,5","")&amp;IF(Input!$AB424=1, "/10","")&amp;IF(Input!$AB424=1,"/7,5","")</f>
        <v>/18/16</v>
      </c>
      <c r="X423" s="291" t="str">
        <f t="shared" si="103"/>
        <v>0</v>
      </c>
      <c r="Y423" s="4" t="str">
        <f t="shared" si="104"/>
        <v>18/16</v>
      </c>
      <c r="Z423" s="4" t="str">
        <f>IF(Input!$M424=1,"Special match","")&amp;IF(Input!$N424=1, "/Without","")&amp;IF(Input!$O424=1, "/SAE-00","")&amp;IF(Input!$P424=1, "/SAE-0","")&amp;IF(Input!$Q424=1, "/SAE-1","")&amp;IF(Input!$R424=1, "/SAE-2","")&amp;IF(Input!$S424=1, "/SAE-3","")&amp;IF(Input!$T424=1, "/SAE-4","")&amp;IF(Input!$U424=1, "/SAE-5","")</f>
        <v>/Without/SAE-0</v>
      </c>
      <c r="AA423" s="4" t="str">
        <f>IF(Input!$V424=1,"Special match","")&amp;IF(Input!$W424=1, "/21 ","")&amp;IF(Input!$X424=1, "/18 ","")&amp;IF(Input!$Y424=1, "/16 ","")&amp;IF(Input!$Z424=1, "/14 ","")&amp;IF(Input!$AA424=1, "/11,5 ","")&amp;IF(Input!$AB424=1, "/10 ","")&amp;IF(Input!$AB424=1, "/7,5","")</f>
        <v xml:space="preserve">/18 /16 </v>
      </c>
      <c r="AB423" s="4" t="str">
        <f>IF(Input!$AD424=1,"Rubber wheel coupling","")&amp;IF(Input!$AE424=1, "/Rubber block drive, with alu. ring","")&amp;IF(Input!$AF424=1, "/(High) flexible coupling","")</f>
        <v>/Rubber block drive, with alu. ring</v>
      </c>
      <c r="AC423" s="4" t="str">
        <f>IF(Input!$AG424=1,"Mechanical-joint clutch","")&amp;IF(Input!$AH424=1, "/ Mechanical","")&amp;IF(Input!$AI424=1, "/ Electrical","")&amp;IF(Input!$AJ424=1, "/ Pneumatical","")</f>
        <v>/ Mechanical/ Electrical</v>
      </c>
      <c r="AD423" s="291" t="str">
        <f t="shared" si="105"/>
        <v>Without/SAE-0</v>
      </c>
      <c r="AE423" s="4" t="str">
        <f t="shared" si="106"/>
        <v>18 /16  inch</v>
      </c>
      <c r="AF423" s="4" t="str">
        <f t="shared" si="107"/>
        <v>Rubber block drive, with alu. ring</v>
      </c>
      <c r="AG423" s="4" t="str">
        <f t="shared" si="108"/>
        <v xml:space="preserve"> Mechanical/ Electrical</v>
      </c>
      <c r="AH423" s="4" t="str">
        <f>IF(Input!AK424=1,"Available","Not available")</f>
        <v>Not available</v>
      </c>
      <c r="AI423" s="4" t="str">
        <f>IF(Input!AL424="","",Input!AL424)</f>
        <v/>
      </c>
    </row>
    <row r="424" spans="1:35" x14ac:dyDescent="0.25">
      <c r="A424" s="4" t="str">
        <f>VLOOKUP(Input!A425, Variabelen!$A$2:$B$7,2,FALSE)</f>
        <v>LIGHT DUTY/HIGH SPEED GEARBOX</v>
      </c>
      <c r="B424" s="284" t="str">
        <f>Input!B425</f>
        <v>HCQ701</v>
      </c>
      <c r="C424" s="4" t="str">
        <f>IF(Input!C425="","",Input!C425)</f>
        <v/>
      </c>
      <c r="D424" s="297">
        <f>Input!F425</f>
        <v>2.9049999999999998</v>
      </c>
      <c r="E424" s="298" t="str">
        <f>Input!G425</f>
        <v>0,75</v>
      </c>
      <c r="F424" s="4">
        <f>Input!D425</f>
        <v>1000</v>
      </c>
      <c r="G424" s="298">
        <f>Input!E425</f>
        <v>2500</v>
      </c>
      <c r="H424" s="298" t="str">
        <f t="shared" si="99"/>
        <v>1000-2500</v>
      </c>
      <c r="I424" s="298">
        <f t="shared" si="100"/>
        <v>1800</v>
      </c>
      <c r="J424" s="298">
        <f t="shared" si="101"/>
        <v>1350</v>
      </c>
      <c r="K424" s="298">
        <f t="shared" si="102"/>
        <v>1875</v>
      </c>
      <c r="L424" s="290" t="str">
        <f t="shared" si="112"/>
        <v/>
      </c>
      <c r="M424" s="290">
        <f t="shared" si="112"/>
        <v>900</v>
      </c>
      <c r="N424" s="290">
        <f t="shared" si="112"/>
        <v>1125</v>
      </c>
      <c r="O424" s="290">
        <f t="shared" si="112"/>
        <v>1350</v>
      </c>
      <c r="P424" s="290">
        <f t="shared" si="112"/>
        <v>1575</v>
      </c>
      <c r="Q424" s="290">
        <f t="shared" si="112"/>
        <v>1875</v>
      </c>
      <c r="R424" s="298" t="str">
        <f>Input!I425</f>
        <v>868x1104x1146</v>
      </c>
      <c r="S424" s="298" t="str">
        <f>Input!J425</f>
        <v>950</v>
      </c>
      <c r="T424" s="298" t="str">
        <f>Input!K425</f>
        <v>340</v>
      </c>
      <c r="U424" s="298" t="str">
        <f>Input!L425</f>
        <v>95</v>
      </c>
      <c r="V424" s="4" t="str">
        <f>IF(Input!$M425=1,"Spec.","")&amp;IF(Input!$O425=1, "00","")&amp;IF(Input!$P425=1, "/0","")&amp;IF(Input!$Q425=1, "/1","")&amp;IF(Input!$R425=1, "/2","")&amp;IF(Input!$S425=1, "/3","")&amp;IF(Input!$T425=1, "/4","")&amp;IF(Input!$U425=1, "/5","")</f>
        <v>/0</v>
      </c>
      <c r="W424" s="4" t="str">
        <f>IF(Input!$V425=1,"Spec.","")&amp;IF(Input!$W425=1, "/21","")&amp;IF(Input!$X425=1, "/18","")&amp;IF(Input!$Y425=1, "/16","")&amp;IF(Input!$Z425=1, "/14","")&amp;IF(Input!$AA425=1, "/11,5","")&amp;IF(Input!$AB425=1, "/10","")&amp;IF(Input!$AB425=1,"/7,5","")</f>
        <v>/18</v>
      </c>
      <c r="X424" s="291" t="str">
        <f t="shared" si="103"/>
        <v>0</v>
      </c>
      <c r="Y424" s="4" t="str">
        <f t="shared" si="104"/>
        <v>18</v>
      </c>
      <c r="Z424" s="4" t="str">
        <f>IF(Input!$M425=1,"Special match","")&amp;IF(Input!$N425=1, "/Without","")&amp;IF(Input!$O425=1, "/SAE-00","")&amp;IF(Input!$P425=1, "/SAE-0","")&amp;IF(Input!$Q425=1, "/SAE-1","")&amp;IF(Input!$R425=1, "/SAE-2","")&amp;IF(Input!$S425=1, "/SAE-3","")&amp;IF(Input!$T425=1, "/SAE-4","")&amp;IF(Input!$U425=1, "/SAE-5","")</f>
        <v>/Without/SAE-0</v>
      </c>
      <c r="AA424" s="4" t="str">
        <f>IF(Input!$V425=1,"Special match","")&amp;IF(Input!$W425=1, "/21 ","")&amp;IF(Input!$X425=1, "/18 ","")&amp;IF(Input!$Y425=1, "/16 ","")&amp;IF(Input!$Z425=1, "/14 ","")&amp;IF(Input!$AA425=1, "/11,5 ","")&amp;IF(Input!$AB425=1, "/10 ","")&amp;IF(Input!$AB425=1, "/7,5","")</f>
        <v xml:space="preserve">/18 </v>
      </c>
      <c r="AB424" s="4" t="str">
        <f>IF(Input!$AD425=1,"Rubber wheel coupling","")&amp;IF(Input!$AE425=1, "/Rubber block drive, with alu. ring","")&amp;IF(Input!$AF425=1, "/(High) flexible coupling","")</f>
        <v>/Rubber block drive, with alu. ring</v>
      </c>
      <c r="AC424" s="4" t="str">
        <f>IF(Input!$AG425=1,"Mechanical-joint clutch","")&amp;IF(Input!$AH425=1, "/ Mechanical","")&amp;IF(Input!$AI425=1, "/ Electrical","")&amp;IF(Input!$AJ425=1, "/ Pneumatical","")</f>
        <v>/ Mechanical/ Electrical</v>
      </c>
      <c r="AD424" s="291" t="str">
        <f t="shared" si="105"/>
        <v>Without/SAE-0</v>
      </c>
      <c r="AE424" s="4" t="str">
        <f t="shared" si="106"/>
        <v>18  inch</v>
      </c>
      <c r="AF424" s="4" t="str">
        <f t="shared" si="107"/>
        <v>Rubber block drive, with alu. ring</v>
      </c>
      <c r="AG424" s="4" t="str">
        <f t="shared" si="108"/>
        <v xml:space="preserve"> Mechanical/ Electrical</v>
      </c>
      <c r="AH424" s="4" t="str">
        <f>IF(Input!AK425=1,"Available","Not available")</f>
        <v>Not available</v>
      </c>
      <c r="AI424" s="4" t="str">
        <f>IF(Input!AL425="","",Input!AL425)</f>
        <v/>
      </c>
    </row>
    <row r="425" spans="1:35" x14ac:dyDescent="0.25">
      <c r="A425" s="4" t="str">
        <f>VLOOKUP(Input!A426, Variabelen!$A$2:$B$7,2,FALSE)</f>
        <v>LIGHT DUTY/HIGH SPEED GEARBOX</v>
      </c>
      <c r="B425" s="284" t="str">
        <f>Input!B426</f>
        <v>HCQ701</v>
      </c>
      <c r="C425" s="4" t="str">
        <f>IF(Input!C426="","",Input!C426)</f>
        <v/>
      </c>
      <c r="D425" s="297">
        <f>Input!F426</f>
        <v>3.48</v>
      </c>
      <c r="E425" s="298" t="str">
        <f>Input!G426</f>
        <v>0,75</v>
      </c>
      <c r="F425" s="4">
        <f>Input!D426</f>
        <v>1000</v>
      </c>
      <c r="G425" s="298">
        <f>Input!E426</f>
        <v>2500</v>
      </c>
      <c r="H425" s="298" t="str">
        <f t="shared" si="99"/>
        <v>1000-2500</v>
      </c>
      <c r="I425" s="298">
        <f t="shared" si="100"/>
        <v>1800</v>
      </c>
      <c r="J425" s="298">
        <f t="shared" si="101"/>
        <v>1350</v>
      </c>
      <c r="K425" s="298">
        <f t="shared" si="102"/>
        <v>1875</v>
      </c>
      <c r="L425" s="290" t="str">
        <f t="shared" si="112"/>
        <v/>
      </c>
      <c r="M425" s="290">
        <f t="shared" si="112"/>
        <v>900</v>
      </c>
      <c r="N425" s="290">
        <f t="shared" si="112"/>
        <v>1125</v>
      </c>
      <c r="O425" s="290">
        <f t="shared" si="112"/>
        <v>1350</v>
      </c>
      <c r="P425" s="290">
        <f t="shared" si="112"/>
        <v>1575</v>
      </c>
      <c r="Q425" s="290">
        <f t="shared" si="112"/>
        <v>1875</v>
      </c>
      <c r="R425" s="298" t="str">
        <f>Input!I426</f>
        <v>868x1104x1146</v>
      </c>
      <c r="S425" s="298" t="str">
        <f>Input!J426</f>
        <v>950</v>
      </c>
      <c r="T425" s="298" t="str">
        <f>Input!K426</f>
        <v>340</v>
      </c>
      <c r="U425" s="298" t="str">
        <f>Input!L426</f>
        <v>95</v>
      </c>
      <c r="V425" s="4" t="str">
        <f>IF(Input!$M426=1,"Spec.","")&amp;IF(Input!$O426=1, "00","")&amp;IF(Input!$P426=1, "/0","")&amp;IF(Input!$Q426=1, "/1","")&amp;IF(Input!$R426=1, "/2","")&amp;IF(Input!$S426=1, "/3","")&amp;IF(Input!$T426=1, "/4","")&amp;IF(Input!$U426=1, "/5","")</f>
        <v>/0</v>
      </c>
      <c r="W425" s="4" t="str">
        <f>IF(Input!$V426=1,"Spec.","")&amp;IF(Input!$W426=1, "/21","")&amp;IF(Input!$X426=1, "/18","")&amp;IF(Input!$Y426=1, "/16","")&amp;IF(Input!$Z426=1, "/14","")&amp;IF(Input!$AA426=1, "/11,5","")&amp;IF(Input!$AB426=1, "/10","")&amp;IF(Input!$AB426=1,"/7,5","")</f>
        <v>/18</v>
      </c>
      <c r="X425" s="291" t="str">
        <f t="shared" si="103"/>
        <v>0</v>
      </c>
      <c r="Y425" s="4" t="str">
        <f t="shared" si="104"/>
        <v>18</v>
      </c>
      <c r="Z425" s="4" t="str">
        <f>IF(Input!$M426=1,"Special match","")&amp;IF(Input!$N426=1, "/Without","")&amp;IF(Input!$O426=1, "/SAE-00","")&amp;IF(Input!$P426=1, "/SAE-0","")&amp;IF(Input!$Q426=1, "/SAE-1","")&amp;IF(Input!$R426=1, "/SAE-2","")&amp;IF(Input!$S426=1, "/SAE-3","")&amp;IF(Input!$T426=1, "/SAE-4","")&amp;IF(Input!$U426=1, "/SAE-5","")</f>
        <v>/Without/SAE-0</v>
      </c>
      <c r="AA425" s="4" t="str">
        <f>IF(Input!$V426=1,"Special match","")&amp;IF(Input!$W426=1, "/21 ","")&amp;IF(Input!$X426=1, "/18 ","")&amp;IF(Input!$Y426=1, "/16 ","")&amp;IF(Input!$Z426=1, "/14 ","")&amp;IF(Input!$AA426=1, "/11,5 ","")&amp;IF(Input!$AB426=1, "/10 ","")&amp;IF(Input!$AB426=1, "/7,5","")</f>
        <v xml:space="preserve">/18 </v>
      </c>
      <c r="AB425" s="4" t="str">
        <f>IF(Input!$AD426=1,"Rubber wheel coupling","")&amp;IF(Input!$AE426=1, "/Rubber block drive, with alu. ring","")&amp;IF(Input!$AF426=1, "/(High) flexible coupling","")</f>
        <v>/Rubber block drive, with alu. ring</v>
      </c>
      <c r="AC425" s="4" t="str">
        <f>IF(Input!$AG426=1,"Mechanical-joint clutch","")&amp;IF(Input!$AH426=1, "/ Mechanical","")&amp;IF(Input!$AI426=1, "/ Electrical","")&amp;IF(Input!$AJ426=1, "/ Pneumatical","")</f>
        <v>/ Mechanical/ Electrical</v>
      </c>
      <c r="AD425" s="291" t="str">
        <f t="shared" si="105"/>
        <v>Without/SAE-0</v>
      </c>
      <c r="AE425" s="4" t="str">
        <f t="shared" si="106"/>
        <v>18  inch</v>
      </c>
      <c r="AF425" s="4" t="str">
        <f t="shared" si="107"/>
        <v>Rubber block drive, with alu. ring</v>
      </c>
      <c r="AG425" s="4" t="str">
        <f t="shared" si="108"/>
        <v xml:space="preserve"> Mechanical/ Electrical</v>
      </c>
      <c r="AH425" s="4" t="str">
        <f>IF(Input!AK426=1,"Available","Not available")</f>
        <v>Not available</v>
      </c>
      <c r="AI425" s="4" t="str">
        <f>IF(Input!AL426="","",Input!AL426)</f>
        <v/>
      </c>
    </row>
    <row r="426" spans="1:35" x14ac:dyDescent="0.25">
      <c r="A426" s="4" t="str">
        <f>VLOOKUP(Input!A427, Variabelen!$A$2:$B$7,2,FALSE)</f>
        <v>LIGHT DUTY/HIGH SPEED GEARBOX</v>
      </c>
      <c r="B426" s="284" t="str">
        <f>Input!B427</f>
        <v>HCQ701</v>
      </c>
      <c r="C426" s="4" t="str">
        <f>IF(Input!C427="","",Input!C427)</f>
        <v/>
      </c>
      <c r="D426" s="297">
        <f>Input!F427</f>
        <v>3.625</v>
      </c>
      <c r="E426" s="298" t="str">
        <f>Input!G427</f>
        <v>0,75</v>
      </c>
      <c r="F426" s="4">
        <f>Input!D427</f>
        <v>1000</v>
      </c>
      <c r="G426" s="298">
        <f>Input!E427</f>
        <v>2500</v>
      </c>
      <c r="H426" s="298" t="str">
        <f t="shared" si="99"/>
        <v>1000-2500</v>
      </c>
      <c r="I426" s="298">
        <f t="shared" si="100"/>
        <v>1800</v>
      </c>
      <c r="J426" s="298">
        <f t="shared" si="101"/>
        <v>1350</v>
      </c>
      <c r="K426" s="298">
        <f t="shared" si="102"/>
        <v>1875</v>
      </c>
      <c r="L426" s="290" t="str">
        <f t="shared" si="112"/>
        <v/>
      </c>
      <c r="M426" s="290">
        <f t="shared" si="112"/>
        <v>900</v>
      </c>
      <c r="N426" s="290">
        <f t="shared" si="112"/>
        <v>1125</v>
      </c>
      <c r="O426" s="290">
        <f t="shared" si="112"/>
        <v>1350</v>
      </c>
      <c r="P426" s="290">
        <f t="shared" si="112"/>
        <v>1575</v>
      </c>
      <c r="Q426" s="290">
        <f t="shared" si="112"/>
        <v>1875</v>
      </c>
      <c r="R426" s="298" t="str">
        <f>Input!I427</f>
        <v>868x1104x1146</v>
      </c>
      <c r="S426" s="298" t="str">
        <f>Input!J427</f>
        <v>950</v>
      </c>
      <c r="T426" s="298" t="str">
        <f>Input!K427</f>
        <v>340</v>
      </c>
      <c r="U426" s="298" t="str">
        <f>Input!L427</f>
        <v>95</v>
      </c>
      <c r="V426" s="4" t="str">
        <f>IF(Input!$M427=1,"Spec.","")&amp;IF(Input!$O427=1, "00","")&amp;IF(Input!$P427=1, "/0","")&amp;IF(Input!$Q427=1, "/1","")&amp;IF(Input!$R427=1, "/2","")&amp;IF(Input!$S427=1, "/3","")&amp;IF(Input!$T427=1, "/4","")&amp;IF(Input!$U427=1, "/5","")</f>
        <v>/0</v>
      </c>
      <c r="W426" s="4" t="str">
        <f>IF(Input!$V427=1,"Spec.","")&amp;IF(Input!$W427=1, "/21","")&amp;IF(Input!$X427=1, "/18","")&amp;IF(Input!$Y427=1, "/16","")&amp;IF(Input!$Z427=1, "/14","")&amp;IF(Input!$AA427=1, "/11,5","")&amp;IF(Input!$AB427=1, "/10","")&amp;IF(Input!$AB427=1,"/7,5","")</f>
        <v>/18</v>
      </c>
      <c r="X426" s="291" t="str">
        <f t="shared" si="103"/>
        <v>0</v>
      </c>
      <c r="Y426" s="4" t="str">
        <f t="shared" si="104"/>
        <v>18</v>
      </c>
      <c r="Z426" s="4" t="str">
        <f>IF(Input!$M427=1,"Special match","")&amp;IF(Input!$N427=1, "/Without","")&amp;IF(Input!$O427=1, "/SAE-00","")&amp;IF(Input!$P427=1, "/SAE-0","")&amp;IF(Input!$Q427=1, "/SAE-1","")&amp;IF(Input!$R427=1, "/SAE-2","")&amp;IF(Input!$S427=1, "/SAE-3","")&amp;IF(Input!$T427=1, "/SAE-4","")&amp;IF(Input!$U427=1, "/SAE-5","")</f>
        <v>/Without/SAE-0</v>
      </c>
      <c r="AA426" s="4" t="str">
        <f>IF(Input!$V427=1,"Special match","")&amp;IF(Input!$W427=1, "/21 ","")&amp;IF(Input!$X427=1, "/18 ","")&amp;IF(Input!$Y427=1, "/16 ","")&amp;IF(Input!$Z427=1, "/14 ","")&amp;IF(Input!$AA427=1, "/11,5 ","")&amp;IF(Input!$AB427=1, "/10 ","")&amp;IF(Input!$AB427=1, "/7,5","")</f>
        <v xml:space="preserve">/18 </v>
      </c>
      <c r="AB426" s="4" t="str">
        <f>IF(Input!$AD427=1,"Rubber wheel coupling","")&amp;IF(Input!$AE427=1, "/Rubber block drive, with alu. ring","")&amp;IF(Input!$AF427=1, "/(High) flexible coupling","")</f>
        <v>/Rubber block drive, with alu. ring</v>
      </c>
      <c r="AC426" s="4" t="str">
        <f>IF(Input!$AG427=1,"Mechanical-joint clutch","")&amp;IF(Input!$AH427=1, "/ Mechanical","")&amp;IF(Input!$AI427=1, "/ Electrical","")&amp;IF(Input!$AJ427=1, "/ Pneumatical","")</f>
        <v>/ Mechanical/ Electrical</v>
      </c>
      <c r="AD426" s="291" t="str">
        <f t="shared" si="105"/>
        <v>Without/SAE-0</v>
      </c>
      <c r="AE426" s="4" t="str">
        <f t="shared" si="106"/>
        <v>18  inch</v>
      </c>
      <c r="AF426" s="4" t="str">
        <f t="shared" si="107"/>
        <v>Rubber block drive, with alu. ring</v>
      </c>
      <c r="AG426" s="4" t="str">
        <f t="shared" si="108"/>
        <v xml:space="preserve"> Mechanical/ Electrical</v>
      </c>
      <c r="AH426" s="4" t="str">
        <f>IF(Input!AK427=1,"Available","Not available")</f>
        <v>Not available</v>
      </c>
      <c r="AI426" s="4" t="str">
        <f>IF(Input!AL427="","",Input!AL427)</f>
        <v/>
      </c>
    </row>
    <row r="427" spans="1:35" x14ac:dyDescent="0.25">
      <c r="A427" s="4" t="str">
        <f>VLOOKUP(Input!A428, Variabelen!$A$2:$B$7,2,FALSE)</f>
        <v>LIGHT DUTY/HIGH SPEED GEARBOX</v>
      </c>
      <c r="B427" s="284" t="str">
        <f>Input!B428</f>
        <v>HCQ1000</v>
      </c>
      <c r="C427" s="4" t="str">
        <f>IF(Input!C428="","",Input!C428)</f>
        <v/>
      </c>
      <c r="D427" s="297">
        <f>Input!F428</f>
        <v>1.1759999999999999</v>
      </c>
      <c r="E427" s="298" t="str">
        <f>Input!G428</f>
        <v>1,00</v>
      </c>
      <c r="F427" s="4">
        <f>Input!D428</f>
        <v>600</v>
      </c>
      <c r="G427" s="298">
        <f>Input!E428</f>
        <v>2300</v>
      </c>
      <c r="H427" s="298" t="str">
        <f t="shared" si="99"/>
        <v>600-2300</v>
      </c>
      <c r="I427" s="298">
        <f t="shared" si="100"/>
        <v>1800</v>
      </c>
      <c r="J427" s="298">
        <f t="shared" si="101"/>
        <v>1800</v>
      </c>
      <c r="K427" s="298">
        <f t="shared" si="102"/>
        <v>2300</v>
      </c>
      <c r="L427" s="290">
        <f t="shared" si="112"/>
        <v>900</v>
      </c>
      <c r="M427" s="290">
        <f t="shared" si="112"/>
        <v>1200</v>
      </c>
      <c r="N427" s="290">
        <f t="shared" si="112"/>
        <v>1500</v>
      </c>
      <c r="O427" s="290">
        <f t="shared" si="112"/>
        <v>1800</v>
      </c>
      <c r="P427" s="290">
        <f t="shared" si="112"/>
        <v>2100</v>
      </c>
      <c r="Q427" s="290" t="str">
        <f t="shared" si="112"/>
        <v/>
      </c>
      <c r="R427" s="298" t="str">
        <f>Input!I428</f>
        <v>994x1104x985</v>
      </c>
      <c r="S427" s="298" t="str">
        <f>Input!J428</f>
        <v>1100</v>
      </c>
      <c r="T427" s="298" t="str">
        <f>Input!K428</f>
        <v>310</v>
      </c>
      <c r="U427" s="298" t="str">
        <f>Input!L428</f>
        <v>100</v>
      </c>
      <c r="V427" s="4" t="str">
        <f>IF(Input!$M428=1,"Spec.","")&amp;IF(Input!$O428=1, "00","")&amp;IF(Input!$P428=1, "/0","")&amp;IF(Input!$Q428=1, "/1","")&amp;IF(Input!$R428=1, "/2","")&amp;IF(Input!$S428=1, "/3","")&amp;IF(Input!$T428=1, "/4","")&amp;IF(Input!$U428=1, "/5","")</f>
        <v>/0</v>
      </c>
      <c r="W427" s="4" t="str">
        <f>IF(Input!$V428=1,"Spec.","")&amp;IF(Input!$W428=1, "/21","")&amp;IF(Input!$X428=1, "/18","")&amp;IF(Input!$Y428=1, "/16","")&amp;IF(Input!$Z428=1, "/14","")&amp;IF(Input!$AA428=1, "/11,5","")&amp;IF(Input!$AB428=1, "/10","")&amp;IF(Input!$AB428=1,"/7,5","")</f>
        <v>/18/16</v>
      </c>
      <c r="X427" s="291" t="str">
        <f t="shared" si="103"/>
        <v>0</v>
      </c>
      <c r="Y427" s="4" t="str">
        <f t="shared" si="104"/>
        <v>18/16</v>
      </c>
      <c r="Z427" s="4" t="str">
        <f>IF(Input!$M428=1,"Special match","")&amp;IF(Input!$N428=1, "/Without","")&amp;IF(Input!$O428=1, "/SAE-00","")&amp;IF(Input!$P428=1, "/SAE-0","")&amp;IF(Input!$Q428=1, "/SAE-1","")&amp;IF(Input!$R428=1, "/SAE-2","")&amp;IF(Input!$S428=1, "/SAE-3","")&amp;IF(Input!$T428=1, "/SAE-4","")&amp;IF(Input!$U428=1, "/SAE-5","")</f>
        <v>/Without/SAE-0</v>
      </c>
      <c r="AA427" s="4" t="str">
        <f>IF(Input!$V428=1,"Special match","")&amp;IF(Input!$W428=1, "/21 ","")&amp;IF(Input!$X428=1, "/18 ","")&amp;IF(Input!$Y428=1, "/16 ","")&amp;IF(Input!$Z428=1, "/14 ","")&amp;IF(Input!$AA428=1, "/11,5 ","")&amp;IF(Input!$AB428=1, "/10 ","")&amp;IF(Input!$AB428=1, "/7,5","")</f>
        <v xml:space="preserve">/18 /16 </v>
      </c>
      <c r="AB427" s="4" t="str">
        <f>IF(Input!$AD428=1,"Rubber wheel coupling","")&amp;IF(Input!$AE428=1, "/Rubber block drive, with alu. ring","")&amp;IF(Input!$AF428=1, "/(High) flexible coupling","")</f>
        <v>/Rubber block drive, with alu. ring</v>
      </c>
      <c r="AC427" s="4" t="str">
        <f>IF(Input!$AG428=1,"Mechanical-joint clutch","")&amp;IF(Input!$AH428=1, "/ Mechanical","")&amp;IF(Input!$AI428=1, "/ Electrical","")&amp;IF(Input!$AJ428=1, "/ Pneumatical","")</f>
        <v>/ Mechanical/ Electrical</v>
      </c>
      <c r="AD427" s="291" t="str">
        <f t="shared" si="105"/>
        <v>Without/SAE-0</v>
      </c>
      <c r="AE427" s="4" t="str">
        <f t="shared" si="106"/>
        <v>18 /16  inch</v>
      </c>
      <c r="AF427" s="4" t="str">
        <f t="shared" si="107"/>
        <v>Rubber block drive, with alu. ring</v>
      </c>
      <c r="AG427" s="4" t="str">
        <f t="shared" si="108"/>
        <v xml:space="preserve"> Mechanical/ Electrical</v>
      </c>
      <c r="AH427" s="4" t="str">
        <f>IF(Input!AK428=1,"Available","Not available")</f>
        <v>Not available</v>
      </c>
      <c r="AI427" s="4" t="str">
        <f>IF(Input!AL428="","",Input!AL428)</f>
        <v/>
      </c>
    </row>
    <row r="428" spans="1:35" x14ac:dyDescent="0.25">
      <c r="A428" s="4" t="str">
        <f>VLOOKUP(Input!A429, Variabelen!$A$2:$B$7,2,FALSE)</f>
        <v>LIGHT DUTY/HIGH SPEED GEARBOX</v>
      </c>
      <c r="B428" s="284" t="str">
        <f>Input!B429</f>
        <v>HCQ1000</v>
      </c>
      <c r="C428" s="4" t="str">
        <f>IF(Input!C429="","",Input!C429)</f>
        <v/>
      </c>
      <c r="D428" s="297">
        <f>Input!F429</f>
        <v>2.8420000000000001</v>
      </c>
      <c r="E428" s="298" t="str">
        <f>Input!G429</f>
        <v>1,00</v>
      </c>
      <c r="F428" s="4">
        <f>Input!D429</f>
        <v>600</v>
      </c>
      <c r="G428" s="298">
        <f>Input!E429</f>
        <v>2300</v>
      </c>
      <c r="H428" s="298" t="str">
        <f t="shared" si="99"/>
        <v>600-2300</v>
      </c>
      <c r="I428" s="298">
        <f t="shared" si="100"/>
        <v>1800</v>
      </c>
      <c r="J428" s="298">
        <f t="shared" si="101"/>
        <v>1800</v>
      </c>
      <c r="K428" s="298">
        <f t="shared" si="102"/>
        <v>2300</v>
      </c>
      <c r="L428" s="290">
        <f t="shared" si="112"/>
        <v>900</v>
      </c>
      <c r="M428" s="290">
        <f t="shared" si="112"/>
        <v>1200</v>
      </c>
      <c r="N428" s="290">
        <f t="shared" si="112"/>
        <v>1500</v>
      </c>
      <c r="O428" s="290">
        <f t="shared" si="112"/>
        <v>1800</v>
      </c>
      <c r="P428" s="290">
        <f t="shared" si="112"/>
        <v>2100</v>
      </c>
      <c r="Q428" s="290" t="str">
        <f t="shared" si="112"/>
        <v/>
      </c>
      <c r="R428" s="298" t="str">
        <f>Input!I429</f>
        <v>994x1104x985</v>
      </c>
      <c r="S428" s="298" t="str">
        <f>Input!J429</f>
        <v>1100</v>
      </c>
      <c r="T428" s="298" t="str">
        <f>Input!K429</f>
        <v>310</v>
      </c>
      <c r="U428" s="298" t="str">
        <f>Input!L429</f>
        <v>100</v>
      </c>
      <c r="V428" s="4" t="str">
        <f>IF(Input!$M429=1,"Spec.","")&amp;IF(Input!$O429=1, "00","")&amp;IF(Input!$P429=1, "/0","")&amp;IF(Input!$Q429=1, "/1","")&amp;IF(Input!$R429=1, "/2","")&amp;IF(Input!$S429=1, "/3","")&amp;IF(Input!$T429=1, "/4","")&amp;IF(Input!$U429=1, "/5","")</f>
        <v>/0</v>
      </c>
      <c r="W428" s="4" t="str">
        <f>IF(Input!$V429=1,"Spec.","")&amp;IF(Input!$W429=1, "/21","")&amp;IF(Input!$X429=1, "/18","")&amp;IF(Input!$Y429=1, "/16","")&amp;IF(Input!$Z429=1, "/14","")&amp;IF(Input!$AA429=1, "/11,5","")&amp;IF(Input!$AB429=1, "/10","")&amp;IF(Input!$AB429=1,"/7,5","")</f>
        <v>/18/16</v>
      </c>
      <c r="X428" s="291" t="str">
        <f t="shared" si="103"/>
        <v>0</v>
      </c>
      <c r="Y428" s="4" t="str">
        <f t="shared" si="104"/>
        <v>18/16</v>
      </c>
      <c r="Z428" s="4" t="str">
        <f>IF(Input!$M429=1,"Special match","")&amp;IF(Input!$N429=1, "/Without","")&amp;IF(Input!$O429=1, "/SAE-00","")&amp;IF(Input!$P429=1, "/SAE-0","")&amp;IF(Input!$Q429=1, "/SAE-1","")&amp;IF(Input!$R429=1, "/SAE-2","")&amp;IF(Input!$S429=1, "/SAE-3","")&amp;IF(Input!$T429=1, "/SAE-4","")&amp;IF(Input!$U429=1, "/SAE-5","")</f>
        <v>/Without/SAE-0</v>
      </c>
      <c r="AA428" s="4" t="str">
        <f>IF(Input!$V429=1,"Special match","")&amp;IF(Input!$W429=1, "/21 ","")&amp;IF(Input!$X429=1, "/18 ","")&amp;IF(Input!$Y429=1, "/16 ","")&amp;IF(Input!$Z429=1, "/14 ","")&amp;IF(Input!$AA429=1, "/11,5 ","")&amp;IF(Input!$AB429=1, "/10 ","")&amp;IF(Input!$AB429=1, "/7,5","")</f>
        <v xml:space="preserve">/18 /16 </v>
      </c>
      <c r="AB428" s="4" t="str">
        <f>IF(Input!$AD429=1,"Rubber wheel coupling","")&amp;IF(Input!$AE429=1, "/Rubber block drive, with alu. ring","")&amp;IF(Input!$AF429=1, "/(High) flexible coupling","")</f>
        <v>/Rubber block drive, with alu. ring</v>
      </c>
      <c r="AC428" s="4" t="str">
        <f>IF(Input!$AG429=1,"Mechanical-joint clutch","")&amp;IF(Input!$AH429=1, "/ Mechanical","")&amp;IF(Input!$AI429=1, "/ Electrical","")&amp;IF(Input!$AJ429=1, "/ Pneumatical","")</f>
        <v>/ Mechanical/ Electrical</v>
      </c>
      <c r="AD428" s="291" t="str">
        <f t="shared" si="105"/>
        <v>Without/SAE-0</v>
      </c>
      <c r="AE428" s="4" t="str">
        <f t="shared" si="106"/>
        <v>18 /16  inch</v>
      </c>
      <c r="AF428" s="4" t="str">
        <f t="shared" si="107"/>
        <v>Rubber block drive, with alu. ring</v>
      </c>
      <c r="AG428" s="4" t="str">
        <f t="shared" si="108"/>
        <v xml:space="preserve"> Mechanical/ Electrical</v>
      </c>
      <c r="AH428" s="4" t="str">
        <f>IF(Input!AK429=1,"Available","Not available")</f>
        <v>Not available</v>
      </c>
      <c r="AI428" s="4" t="str">
        <f>IF(Input!AL429="","",Input!AL429)</f>
        <v/>
      </c>
    </row>
    <row r="429" spans="1:35" x14ac:dyDescent="0.25">
      <c r="A429" s="4" t="str">
        <f>VLOOKUP(Input!A430, Variabelen!$A$2:$B$7,2,FALSE)</f>
        <v>LIGHT DUTY/HIGH SPEED GEARBOX</v>
      </c>
      <c r="B429" s="284" t="str">
        <f>Input!B430</f>
        <v>HCQ1000</v>
      </c>
      <c r="C429" s="4" t="str">
        <f>IF(Input!C430="","",Input!C430)</f>
        <v/>
      </c>
      <c r="D429" s="297">
        <f>Input!F430</f>
        <v>3</v>
      </c>
      <c r="E429" s="298" t="str">
        <f>Input!G430</f>
        <v>0,87</v>
      </c>
      <c r="F429" s="4">
        <f>Input!D430</f>
        <v>600</v>
      </c>
      <c r="G429" s="298">
        <f>Input!E430</f>
        <v>2300</v>
      </c>
      <c r="H429" s="298" t="str">
        <f t="shared" si="99"/>
        <v>600-2300</v>
      </c>
      <c r="I429" s="298">
        <f t="shared" si="100"/>
        <v>1800</v>
      </c>
      <c r="J429" s="298">
        <f t="shared" si="101"/>
        <v>1566</v>
      </c>
      <c r="K429" s="298">
        <f t="shared" si="102"/>
        <v>2001</v>
      </c>
      <c r="L429" s="290">
        <f t="shared" si="112"/>
        <v>783</v>
      </c>
      <c r="M429" s="290">
        <f t="shared" si="112"/>
        <v>1044</v>
      </c>
      <c r="N429" s="290">
        <f t="shared" si="112"/>
        <v>1305</v>
      </c>
      <c r="O429" s="290">
        <f t="shared" si="112"/>
        <v>1566</v>
      </c>
      <c r="P429" s="290">
        <f t="shared" si="112"/>
        <v>1827</v>
      </c>
      <c r="Q429" s="290" t="str">
        <f t="shared" si="112"/>
        <v/>
      </c>
      <c r="R429" s="298" t="str">
        <f>Input!I430</f>
        <v>994x1104x985</v>
      </c>
      <c r="S429" s="298" t="str">
        <f>Input!J430</f>
        <v>1100</v>
      </c>
      <c r="T429" s="298" t="str">
        <f>Input!K430</f>
        <v>310</v>
      </c>
      <c r="U429" s="298" t="str">
        <f>Input!L430</f>
        <v>100</v>
      </c>
      <c r="V429" s="4" t="str">
        <f>IF(Input!$M430=1,"Spec.","")&amp;IF(Input!$O430=1, "00","")&amp;IF(Input!$P430=1, "/0","")&amp;IF(Input!$Q430=1, "/1","")&amp;IF(Input!$R430=1, "/2","")&amp;IF(Input!$S430=1, "/3","")&amp;IF(Input!$T430=1, "/4","")&amp;IF(Input!$U430=1, "/5","")</f>
        <v>/0</v>
      </c>
      <c r="W429" s="4" t="str">
        <f>IF(Input!$V430=1,"Spec.","")&amp;IF(Input!$W430=1, "/21","")&amp;IF(Input!$X430=1, "/18","")&amp;IF(Input!$Y430=1, "/16","")&amp;IF(Input!$Z430=1, "/14","")&amp;IF(Input!$AA430=1, "/11,5","")&amp;IF(Input!$AB430=1, "/10","")&amp;IF(Input!$AB430=1,"/7,5","")</f>
        <v>/18/16</v>
      </c>
      <c r="X429" s="291" t="str">
        <f t="shared" si="103"/>
        <v>0</v>
      </c>
      <c r="Y429" s="4" t="str">
        <f t="shared" si="104"/>
        <v>18/16</v>
      </c>
      <c r="Z429" s="4" t="str">
        <f>IF(Input!$M430=1,"Special match","")&amp;IF(Input!$N430=1, "/Without","")&amp;IF(Input!$O430=1, "/SAE-00","")&amp;IF(Input!$P430=1, "/SAE-0","")&amp;IF(Input!$Q430=1, "/SAE-1","")&amp;IF(Input!$R430=1, "/SAE-2","")&amp;IF(Input!$S430=1, "/SAE-3","")&amp;IF(Input!$T430=1, "/SAE-4","")&amp;IF(Input!$U430=1, "/SAE-5","")</f>
        <v>/Without/SAE-0</v>
      </c>
      <c r="AA429" s="4" t="str">
        <f>IF(Input!$V430=1,"Special match","")&amp;IF(Input!$W430=1, "/21 ","")&amp;IF(Input!$X430=1, "/18 ","")&amp;IF(Input!$Y430=1, "/16 ","")&amp;IF(Input!$Z430=1, "/14 ","")&amp;IF(Input!$AA430=1, "/11,5 ","")&amp;IF(Input!$AB430=1, "/10 ","")&amp;IF(Input!$AB430=1, "/7,5","")</f>
        <v xml:space="preserve">/18 /16 </v>
      </c>
      <c r="AB429" s="4" t="str">
        <f>IF(Input!$AD430=1,"Rubber wheel coupling","")&amp;IF(Input!$AE430=1, "/Rubber block drive, with alu. ring","")&amp;IF(Input!$AF430=1, "/(High) flexible coupling","")</f>
        <v>/Rubber block drive, with alu. ring</v>
      </c>
      <c r="AC429" s="4" t="str">
        <f>IF(Input!$AG430=1,"Mechanical-joint clutch","")&amp;IF(Input!$AH430=1, "/ Mechanical","")&amp;IF(Input!$AI430=1, "/ Electrical","")&amp;IF(Input!$AJ430=1, "/ Pneumatical","")</f>
        <v>/ Mechanical/ Electrical</v>
      </c>
      <c r="AD429" s="291" t="str">
        <f t="shared" si="105"/>
        <v>Without/SAE-0</v>
      </c>
      <c r="AE429" s="4" t="str">
        <f t="shared" si="106"/>
        <v>18 /16  inch</v>
      </c>
      <c r="AF429" s="4" t="str">
        <f t="shared" si="107"/>
        <v>Rubber block drive, with alu. ring</v>
      </c>
      <c r="AG429" s="4" t="str">
        <f t="shared" si="108"/>
        <v xml:space="preserve"> Mechanical/ Electrical</v>
      </c>
      <c r="AH429" s="4" t="str">
        <f>IF(Input!AK430=1,"Available","Not available")</f>
        <v>Not available</v>
      </c>
      <c r="AI429" s="4" t="str">
        <f>IF(Input!AL430="","",Input!AL430)</f>
        <v/>
      </c>
    </row>
    <row r="430" spans="1:35" x14ac:dyDescent="0.25">
      <c r="A430" s="4" t="str">
        <f>VLOOKUP(Input!A431, Variabelen!$A$2:$B$7,2,FALSE)</f>
        <v>LIGHT DUTY/HIGH SPEED GEARBOX</v>
      </c>
      <c r="B430" s="284" t="str">
        <f>Input!B431</f>
        <v>HCQ1400</v>
      </c>
      <c r="C430" s="4" t="str">
        <f>IF(Input!C431="","",Input!C431)</f>
        <v/>
      </c>
      <c r="D430" s="297">
        <f>Input!F431</f>
        <v>1.5169999999999999</v>
      </c>
      <c r="E430" s="298" t="str">
        <f>Input!G431</f>
        <v>1,40</v>
      </c>
      <c r="F430" s="4">
        <f>Input!D431</f>
        <v>1000</v>
      </c>
      <c r="G430" s="298">
        <f>Input!E431</f>
        <v>2100</v>
      </c>
      <c r="H430" s="298" t="str">
        <f t="shared" si="99"/>
        <v>1000-2100</v>
      </c>
      <c r="I430" s="298">
        <f t="shared" si="100"/>
        <v>1800</v>
      </c>
      <c r="J430" s="298">
        <f t="shared" si="101"/>
        <v>2520</v>
      </c>
      <c r="K430" s="298">
        <f t="shared" si="102"/>
        <v>2940</v>
      </c>
      <c r="L430" s="290" t="str">
        <f t="shared" si="112"/>
        <v/>
      </c>
      <c r="M430" s="290">
        <f t="shared" si="112"/>
        <v>1680</v>
      </c>
      <c r="N430" s="290">
        <f t="shared" si="112"/>
        <v>2100</v>
      </c>
      <c r="O430" s="290">
        <f t="shared" si="112"/>
        <v>2520</v>
      </c>
      <c r="P430" s="290">
        <f t="shared" si="112"/>
        <v>2940</v>
      </c>
      <c r="Q430" s="290" t="str">
        <f t="shared" si="112"/>
        <v/>
      </c>
      <c r="R430" s="298" t="str">
        <f>Input!I431</f>
        <v>938x1210x1027</v>
      </c>
      <c r="S430" s="298" t="str">
        <f>Input!J431</f>
        <v>1430</v>
      </c>
      <c r="T430" s="298" t="str">
        <f>Input!K431</f>
        <v>340</v>
      </c>
      <c r="U430" s="298" t="str">
        <f>Input!L431</f>
        <v>110</v>
      </c>
      <c r="V430" s="4" t="str">
        <f>IF(Input!$M431=1,"Spec.","")&amp;IF(Input!$O431=1, "00","")&amp;IF(Input!$P431=1, "/0","")&amp;IF(Input!$Q431=1, "/1","")&amp;IF(Input!$R431=1, "/2","")&amp;IF(Input!$S431=1, "/3","")&amp;IF(Input!$T431=1, "/4","")&amp;IF(Input!$U431=1, "/5","")</f>
        <v>/0</v>
      </c>
      <c r="W430" s="4" t="str">
        <f>IF(Input!$V431=1,"Spec.","")&amp;IF(Input!$W431=1, "/21","")&amp;IF(Input!$X431=1, "/18","")&amp;IF(Input!$Y431=1, "/16","")&amp;IF(Input!$Z431=1, "/14","")&amp;IF(Input!$AA431=1, "/11,5","")&amp;IF(Input!$AB431=1, "/10","")&amp;IF(Input!$AB431=1,"/7,5","")</f>
        <v>/18</v>
      </c>
      <c r="X430" s="291" t="str">
        <f t="shared" si="103"/>
        <v>0</v>
      </c>
      <c r="Y430" s="4" t="str">
        <f t="shared" si="104"/>
        <v>18</v>
      </c>
      <c r="Z430" s="4" t="str">
        <f>IF(Input!$M431=1,"Special match","")&amp;IF(Input!$N431=1, "/Without","")&amp;IF(Input!$O431=1, "/SAE-00","")&amp;IF(Input!$P431=1, "/SAE-0","")&amp;IF(Input!$Q431=1, "/SAE-1","")&amp;IF(Input!$R431=1, "/SAE-2","")&amp;IF(Input!$S431=1, "/SAE-3","")&amp;IF(Input!$T431=1, "/SAE-4","")&amp;IF(Input!$U431=1, "/SAE-5","")</f>
        <v>/Without/SAE-0</v>
      </c>
      <c r="AA430" s="4" t="str">
        <f>IF(Input!$V431=1,"Special match","")&amp;IF(Input!$W431=1, "/21 ","")&amp;IF(Input!$X431=1, "/18 ","")&amp;IF(Input!$Y431=1, "/16 ","")&amp;IF(Input!$Z431=1, "/14 ","")&amp;IF(Input!$AA431=1, "/11,5 ","")&amp;IF(Input!$AB431=1, "/10 ","")&amp;IF(Input!$AB431=1, "/7,5","")</f>
        <v xml:space="preserve">/18 </v>
      </c>
      <c r="AB430" s="4" t="str">
        <f>IF(Input!$AD431=1,"Rubber wheel coupling","")&amp;IF(Input!$AE431=1, "/Rubber block drive, with alu. ring","")&amp;IF(Input!$AF431=1, "/(High) flexible coupling","")</f>
        <v>/Rubber block drive, with alu. ring</v>
      </c>
      <c r="AC430" s="4" t="str">
        <f>IF(Input!$AG431=1,"Mechanical-joint clutch","")&amp;IF(Input!$AH431=1, "/ Mechanical","")&amp;IF(Input!$AI431=1, "/ Electrical","")&amp;IF(Input!$AJ431=1, "/ Pneumatical","")</f>
        <v>/ Mechanical/ Electrical</v>
      </c>
      <c r="AD430" s="291" t="str">
        <f t="shared" si="105"/>
        <v>Without/SAE-0</v>
      </c>
      <c r="AE430" s="4" t="str">
        <f t="shared" si="106"/>
        <v>18  inch</v>
      </c>
      <c r="AF430" s="4" t="str">
        <f t="shared" si="107"/>
        <v>Rubber block drive, with alu. ring</v>
      </c>
      <c r="AG430" s="4" t="str">
        <f t="shared" si="108"/>
        <v xml:space="preserve"> Mechanical/ Electrical</v>
      </c>
      <c r="AH430" s="4" t="str">
        <f>IF(Input!AK431=1,"Available","Not available")</f>
        <v>Not available</v>
      </c>
      <c r="AI430" s="4" t="str">
        <f>IF(Input!AL431="","",Input!AL431)</f>
        <v/>
      </c>
    </row>
    <row r="431" spans="1:35" x14ac:dyDescent="0.25">
      <c r="A431" s="4" t="str">
        <f>VLOOKUP(Input!A432, Variabelen!$A$2:$B$7,2,FALSE)</f>
        <v>LIGHT DUTY/HIGH SPEED GEARBOX</v>
      </c>
      <c r="B431" s="284" t="str">
        <f>Input!B432</f>
        <v>HCQ1400</v>
      </c>
      <c r="C431" s="4" t="str">
        <f>IF(Input!C432="","",Input!C432)</f>
        <v/>
      </c>
      <c r="D431" s="297">
        <f>Input!F432</f>
        <v>2</v>
      </c>
      <c r="E431" s="298" t="str">
        <f>Input!G432</f>
        <v>1,40</v>
      </c>
      <c r="F431" s="4">
        <f>Input!D432</f>
        <v>1000</v>
      </c>
      <c r="G431" s="298">
        <f>Input!E432</f>
        <v>2100</v>
      </c>
      <c r="H431" s="298" t="str">
        <f t="shared" si="99"/>
        <v>1000-2100</v>
      </c>
      <c r="I431" s="298">
        <f t="shared" si="100"/>
        <v>1800</v>
      </c>
      <c r="J431" s="298">
        <f t="shared" si="101"/>
        <v>2520</v>
      </c>
      <c r="K431" s="298">
        <f t="shared" si="102"/>
        <v>2940</v>
      </c>
      <c r="L431" s="290" t="str">
        <f t="shared" si="112"/>
        <v/>
      </c>
      <c r="M431" s="290">
        <f t="shared" si="112"/>
        <v>1680</v>
      </c>
      <c r="N431" s="290">
        <f t="shared" si="112"/>
        <v>2100</v>
      </c>
      <c r="O431" s="290">
        <f t="shared" si="112"/>
        <v>2520</v>
      </c>
      <c r="P431" s="290">
        <f t="shared" si="112"/>
        <v>2940</v>
      </c>
      <c r="Q431" s="290" t="str">
        <f t="shared" si="112"/>
        <v/>
      </c>
      <c r="R431" s="298" t="str">
        <f>Input!I432</f>
        <v>938x1210x1027</v>
      </c>
      <c r="S431" s="298" t="str">
        <f>Input!J432</f>
        <v>1430</v>
      </c>
      <c r="T431" s="298" t="str">
        <f>Input!K432</f>
        <v>340</v>
      </c>
      <c r="U431" s="298" t="str">
        <f>Input!L432</f>
        <v>110</v>
      </c>
      <c r="V431" s="4" t="str">
        <f>IF(Input!$M432=1,"Spec.","")&amp;IF(Input!$O432=1, "00","")&amp;IF(Input!$P432=1, "/0","")&amp;IF(Input!$Q432=1, "/1","")&amp;IF(Input!$R432=1, "/2","")&amp;IF(Input!$S432=1, "/3","")&amp;IF(Input!$T432=1, "/4","")&amp;IF(Input!$U432=1, "/5","")</f>
        <v>/0</v>
      </c>
      <c r="W431" s="4" t="str">
        <f>IF(Input!$V432=1,"Spec.","")&amp;IF(Input!$W432=1, "/21","")&amp;IF(Input!$X432=1, "/18","")&amp;IF(Input!$Y432=1, "/16","")&amp;IF(Input!$Z432=1, "/14","")&amp;IF(Input!$AA432=1, "/11,5","")&amp;IF(Input!$AB432=1, "/10","")&amp;IF(Input!$AB432=1,"/7,5","")</f>
        <v>/18</v>
      </c>
      <c r="X431" s="291" t="str">
        <f t="shared" si="103"/>
        <v>0</v>
      </c>
      <c r="Y431" s="4" t="str">
        <f t="shared" si="104"/>
        <v>18</v>
      </c>
      <c r="Z431" s="4" t="str">
        <f>IF(Input!$M432=1,"Special match","")&amp;IF(Input!$N432=1, "/Without","")&amp;IF(Input!$O432=1, "/SAE-00","")&amp;IF(Input!$P432=1, "/SAE-0","")&amp;IF(Input!$Q432=1, "/SAE-1","")&amp;IF(Input!$R432=1, "/SAE-2","")&amp;IF(Input!$S432=1, "/SAE-3","")&amp;IF(Input!$T432=1, "/SAE-4","")&amp;IF(Input!$U432=1, "/SAE-5","")</f>
        <v>/Without/SAE-0</v>
      </c>
      <c r="AA431" s="4" t="str">
        <f>IF(Input!$V432=1,"Special match","")&amp;IF(Input!$W432=1, "/21 ","")&amp;IF(Input!$X432=1, "/18 ","")&amp;IF(Input!$Y432=1, "/16 ","")&amp;IF(Input!$Z432=1, "/14 ","")&amp;IF(Input!$AA432=1, "/11,5 ","")&amp;IF(Input!$AB432=1, "/10 ","")&amp;IF(Input!$AB432=1, "/7,5","")</f>
        <v xml:space="preserve">/18 </v>
      </c>
      <c r="AB431" s="4" t="str">
        <f>IF(Input!$AD432=1,"Rubber wheel coupling","")&amp;IF(Input!$AE432=1, "/Rubber block drive, with alu. ring","")&amp;IF(Input!$AF432=1, "/(High) flexible coupling","")</f>
        <v>/Rubber block drive, with alu. ring</v>
      </c>
      <c r="AC431" s="4" t="str">
        <f>IF(Input!$AG432=1,"Mechanical-joint clutch","")&amp;IF(Input!$AH432=1, "/ Mechanical","")&amp;IF(Input!$AI432=1, "/ Electrical","")&amp;IF(Input!$AJ432=1, "/ Pneumatical","")</f>
        <v>/ Mechanical/ Electrical</v>
      </c>
      <c r="AD431" s="291" t="str">
        <f t="shared" si="105"/>
        <v>Without/SAE-0</v>
      </c>
      <c r="AE431" s="4" t="str">
        <f t="shared" si="106"/>
        <v>18  inch</v>
      </c>
      <c r="AF431" s="4" t="str">
        <f t="shared" si="107"/>
        <v>Rubber block drive, with alu. ring</v>
      </c>
      <c r="AG431" s="4" t="str">
        <f t="shared" si="108"/>
        <v xml:space="preserve"> Mechanical/ Electrical</v>
      </c>
      <c r="AH431" s="4" t="str">
        <f>IF(Input!AK432=1,"Available","Not available")</f>
        <v>Not available</v>
      </c>
      <c r="AI431" s="4" t="str">
        <f>IF(Input!AL432="","",Input!AL432)</f>
        <v/>
      </c>
    </row>
    <row r="432" spans="1:35" x14ac:dyDescent="0.25">
      <c r="A432" s="4" t="str">
        <f>VLOOKUP(Input!A433, Variabelen!$A$2:$B$7,2,FALSE)</f>
        <v>LIGHT DUTY/HIGH SPEED GEARBOX</v>
      </c>
      <c r="B432" s="284" t="str">
        <f>Input!B433</f>
        <v>HCQ1400</v>
      </c>
      <c r="C432" s="4" t="str">
        <f>IF(Input!C433="","",Input!C433)</f>
        <v/>
      </c>
      <c r="D432" s="297">
        <f>Input!F433</f>
        <v>2.476</v>
      </c>
      <c r="E432" s="298" t="str">
        <f>Input!G433</f>
        <v>1,40</v>
      </c>
      <c r="F432" s="4">
        <f>Input!D433</f>
        <v>1000</v>
      </c>
      <c r="G432" s="298">
        <f>Input!E433</f>
        <v>2100</v>
      </c>
      <c r="H432" s="298" t="str">
        <f t="shared" si="99"/>
        <v>1000-2100</v>
      </c>
      <c r="I432" s="298">
        <f t="shared" si="100"/>
        <v>1800</v>
      </c>
      <c r="J432" s="298">
        <f t="shared" si="101"/>
        <v>2520</v>
      </c>
      <c r="K432" s="298">
        <f t="shared" si="102"/>
        <v>2940</v>
      </c>
      <c r="L432" s="290" t="str">
        <f t="shared" ref="L432:Q441" si="113">IF(AND(L$1&gt;=$F432,L$1&lt;=$G432),L$1*$E432,"")</f>
        <v/>
      </c>
      <c r="M432" s="290">
        <f t="shared" si="113"/>
        <v>1680</v>
      </c>
      <c r="N432" s="290">
        <f t="shared" si="113"/>
        <v>2100</v>
      </c>
      <c r="O432" s="290">
        <f t="shared" si="113"/>
        <v>2520</v>
      </c>
      <c r="P432" s="290">
        <f t="shared" si="113"/>
        <v>2940</v>
      </c>
      <c r="Q432" s="290" t="str">
        <f t="shared" si="113"/>
        <v/>
      </c>
      <c r="R432" s="298" t="str">
        <f>Input!I433</f>
        <v>938x1210x1027</v>
      </c>
      <c r="S432" s="298" t="str">
        <f>Input!J433</f>
        <v>1430</v>
      </c>
      <c r="T432" s="298" t="str">
        <f>Input!K433</f>
        <v>340</v>
      </c>
      <c r="U432" s="298" t="str">
        <f>Input!L433</f>
        <v>110</v>
      </c>
      <c r="V432" s="4" t="str">
        <f>IF(Input!$M433=1,"Spec.","")&amp;IF(Input!$O433=1, "00","")&amp;IF(Input!$P433=1, "/0","")&amp;IF(Input!$Q433=1, "/1","")&amp;IF(Input!$R433=1, "/2","")&amp;IF(Input!$S433=1, "/3","")&amp;IF(Input!$T433=1, "/4","")&amp;IF(Input!$U433=1, "/5","")</f>
        <v>/0</v>
      </c>
      <c r="W432" s="4" t="str">
        <f>IF(Input!$V433=1,"Spec.","")&amp;IF(Input!$W433=1, "/21","")&amp;IF(Input!$X433=1, "/18","")&amp;IF(Input!$Y433=1, "/16","")&amp;IF(Input!$Z433=1, "/14","")&amp;IF(Input!$AA433=1, "/11,5","")&amp;IF(Input!$AB433=1, "/10","")&amp;IF(Input!$AB433=1,"/7,5","")</f>
        <v>/18</v>
      </c>
      <c r="X432" s="291" t="str">
        <f t="shared" si="103"/>
        <v>0</v>
      </c>
      <c r="Y432" s="4" t="str">
        <f t="shared" si="104"/>
        <v>18</v>
      </c>
      <c r="Z432" s="4" t="str">
        <f>IF(Input!$M433=1,"Special match","")&amp;IF(Input!$N433=1, "/Without","")&amp;IF(Input!$O433=1, "/SAE-00","")&amp;IF(Input!$P433=1, "/SAE-0","")&amp;IF(Input!$Q433=1, "/SAE-1","")&amp;IF(Input!$R433=1, "/SAE-2","")&amp;IF(Input!$S433=1, "/SAE-3","")&amp;IF(Input!$T433=1, "/SAE-4","")&amp;IF(Input!$U433=1, "/SAE-5","")</f>
        <v>/Without/SAE-0</v>
      </c>
      <c r="AA432" s="4" t="str">
        <f>IF(Input!$V433=1,"Special match","")&amp;IF(Input!$W433=1, "/21 ","")&amp;IF(Input!$X433=1, "/18 ","")&amp;IF(Input!$Y433=1, "/16 ","")&amp;IF(Input!$Z433=1, "/14 ","")&amp;IF(Input!$AA433=1, "/11,5 ","")&amp;IF(Input!$AB433=1, "/10 ","")&amp;IF(Input!$AB433=1, "/7,5","")</f>
        <v xml:space="preserve">/18 </v>
      </c>
      <c r="AB432" s="4" t="str">
        <f>IF(Input!$AD433=1,"Rubber wheel coupling","")&amp;IF(Input!$AE433=1, "/Rubber block drive, with alu. ring","")&amp;IF(Input!$AF433=1, "/(High) flexible coupling","")</f>
        <v>/Rubber block drive, with alu. ring</v>
      </c>
      <c r="AC432" s="4" t="str">
        <f>IF(Input!$AG433=1,"Mechanical-joint clutch","")&amp;IF(Input!$AH433=1, "/ Mechanical","")&amp;IF(Input!$AI433=1, "/ Electrical","")&amp;IF(Input!$AJ433=1, "/ Pneumatical","")</f>
        <v>/ Mechanical/ Electrical</v>
      </c>
      <c r="AD432" s="291" t="str">
        <f t="shared" si="105"/>
        <v>Without/SAE-0</v>
      </c>
      <c r="AE432" s="4" t="str">
        <f t="shared" si="106"/>
        <v>18  inch</v>
      </c>
      <c r="AF432" s="4" t="str">
        <f t="shared" si="107"/>
        <v>Rubber block drive, with alu. ring</v>
      </c>
      <c r="AG432" s="4" t="str">
        <f t="shared" si="108"/>
        <v xml:space="preserve"> Mechanical/ Electrical</v>
      </c>
      <c r="AH432" s="4" t="str">
        <f>IF(Input!AK433=1,"Available","Not available")</f>
        <v>Not available</v>
      </c>
      <c r="AI432" s="4" t="str">
        <f>IF(Input!AL433="","",Input!AL433)</f>
        <v/>
      </c>
    </row>
    <row r="433" spans="1:35" x14ac:dyDescent="0.25">
      <c r="A433" s="4" t="str">
        <f>VLOOKUP(Input!A434, Variabelen!$A$2:$B$7,2,FALSE)</f>
        <v>LIGHT DUTY/HIGH SPEED GEARBOX</v>
      </c>
      <c r="B433" s="284" t="str">
        <f>Input!B434</f>
        <v>HCQ1400</v>
      </c>
      <c r="C433" s="4" t="str">
        <f>IF(Input!C434="","",Input!C434)</f>
        <v/>
      </c>
      <c r="D433" s="297">
        <f>Input!F434</f>
        <v>3</v>
      </c>
      <c r="E433" s="298" t="str">
        <f>Input!G434</f>
        <v>1,22</v>
      </c>
      <c r="F433" s="4">
        <f>Input!D434</f>
        <v>1000</v>
      </c>
      <c r="G433" s="298">
        <f>Input!E434</f>
        <v>2100</v>
      </c>
      <c r="H433" s="298" t="str">
        <f t="shared" si="99"/>
        <v>1000-2100</v>
      </c>
      <c r="I433" s="298">
        <f t="shared" si="100"/>
        <v>1800</v>
      </c>
      <c r="J433" s="298">
        <f t="shared" si="101"/>
        <v>2196</v>
      </c>
      <c r="K433" s="298">
        <f t="shared" si="102"/>
        <v>2562</v>
      </c>
      <c r="L433" s="290" t="str">
        <f t="shared" si="113"/>
        <v/>
      </c>
      <c r="M433" s="290">
        <f t="shared" si="113"/>
        <v>1464</v>
      </c>
      <c r="N433" s="290">
        <f t="shared" si="113"/>
        <v>1830</v>
      </c>
      <c r="O433" s="290">
        <f t="shared" si="113"/>
        <v>2196</v>
      </c>
      <c r="P433" s="290">
        <f t="shared" si="113"/>
        <v>2562</v>
      </c>
      <c r="Q433" s="290" t="str">
        <f t="shared" si="113"/>
        <v/>
      </c>
      <c r="R433" s="298" t="str">
        <f>Input!I434</f>
        <v>938x1210x1027</v>
      </c>
      <c r="S433" s="298" t="str">
        <f>Input!J434</f>
        <v>1430</v>
      </c>
      <c r="T433" s="298" t="str">
        <f>Input!K434</f>
        <v>340</v>
      </c>
      <c r="U433" s="298" t="str">
        <f>Input!L434</f>
        <v>110</v>
      </c>
      <c r="V433" s="4" t="str">
        <f>IF(Input!$M434=1,"Spec.","")&amp;IF(Input!$O434=1, "00","")&amp;IF(Input!$P434=1, "/0","")&amp;IF(Input!$Q434=1, "/1","")&amp;IF(Input!$R434=1, "/2","")&amp;IF(Input!$S434=1, "/3","")&amp;IF(Input!$T434=1, "/4","")&amp;IF(Input!$U434=1, "/5","")</f>
        <v>/0</v>
      </c>
      <c r="W433" s="4" t="str">
        <f>IF(Input!$V434=1,"Spec.","")&amp;IF(Input!$W434=1, "/21","")&amp;IF(Input!$X434=1, "/18","")&amp;IF(Input!$Y434=1, "/16","")&amp;IF(Input!$Z434=1, "/14","")&amp;IF(Input!$AA434=1, "/11,5","")&amp;IF(Input!$AB434=1, "/10","")&amp;IF(Input!$AB434=1,"/7,5","")</f>
        <v>/18</v>
      </c>
      <c r="X433" s="291" t="str">
        <f t="shared" si="103"/>
        <v>0</v>
      </c>
      <c r="Y433" s="4" t="str">
        <f t="shared" si="104"/>
        <v>18</v>
      </c>
      <c r="Z433" s="4" t="str">
        <f>IF(Input!$M434=1,"Special match","")&amp;IF(Input!$N434=1, "/Without","")&amp;IF(Input!$O434=1, "/SAE-00","")&amp;IF(Input!$P434=1, "/SAE-0","")&amp;IF(Input!$Q434=1, "/SAE-1","")&amp;IF(Input!$R434=1, "/SAE-2","")&amp;IF(Input!$S434=1, "/SAE-3","")&amp;IF(Input!$T434=1, "/SAE-4","")&amp;IF(Input!$U434=1, "/SAE-5","")</f>
        <v>/Without/SAE-0</v>
      </c>
      <c r="AA433" s="4" t="str">
        <f>IF(Input!$V434=1,"Special match","")&amp;IF(Input!$W434=1, "/21 ","")&amp;IF(Input!$X434=1, "/18 ","")&amp;IF(Input!$Y434=1, "/16 ","")&amp;IF(Input!$Z434=1, "/14 ","")&amp;IF(Input!$AA434=1, "/11,5 ","")&amp;IF(Input!$AB434=1, "/10 ","")&amp;IF(Input!$AB434=1, "/7,5","")</f>
        <v xml:space="preserve">/18 </v>
      </c>
      <c r="AB433" s="4" t="str">
        <f>IF(Input!$AD434=1,"Rubber wheel coupling","")&amp;IF(Input!$AE434=1, "/Rubber block drive, with alu. ring","")&amp;IF(Input!$AF434=1, "/(High) flexible coupling","")</f>
        <v>/Rubber block drive, with alu. ring</v>
      </c>
      <c r="AC433" s="4" t="str">
        <f>IF(Input!$AG434=1,"Mechanical-joint clutch","")&amp;IF(Input!$AH434=1, "/ Mechanical","")&amp;IF(Input!$AI434=1, "/ Electrical","")&amp;IF(Input!$AJ434=1, "/ Pneumatical","")</f>
        <v>/ Mechanical/ Electrical</v>
      </c>
      <c r="AD433" s="291" t="str">
        <f t="shared" si="105"/>
        <v>Without/SAE-0</v>
      </c>
      <c r="AE433" s="4" t="str">
        <f t="shared" si="106"/>
        <v>18  inch</v>
      </c>
      <c r="AF433" s="4" t="str">
        <f t="shared" si="107"/>
        <v>Rubber block drive, with alu. ring</v>
      </c>
      <c r="AG433" s="4" t="str">
        <f t="shared" si="108"/>
        <v xml:space="preserve"> Mechanical/ Electrical</v>
      </c>
      <c r="AH433" s="4" t="str">
        <f>IF(Input!AK434=1,"Available","Not available")</f>
        <v>Not available</v>
      </c>
      <c r="AI433" s="4" t="str">
        <f>IF(Input!AL434="","",Input!AL434)</f>
        <v/>
      </c>
    </row>
    <row r="434" spans="1:35" x14ac:dyDescent="0.25">
      <c r="A434" s="4" t="str">
        <f>VLOOKUP(Input!A435, Variabelen!$A$2:$B$7,2,FALSE)</f>
        <v>LIGHT DUTY/HIGH SPEED GEARBOX</v>
      </c>
      <c r="B434" s="284" t="str">
        <f>Input!B435</f>
        <v>HCA1400</v>
      </c>
      <c r="C434" s="4" t="str">
        <f>IF(Input!C435="","",Input!C435)</f>
        <v>(7° DOWN ANGLE)</v>
      </c>
      <c r="D434" s="297">
        <f>Input!F435</f>
        <v>2.9260000000000002</v>
      </c>
      <c r="E434" s="298" t="str">
        <f>Input!G435</f>
        <v>1,18</v>
      </c>
      <c r="F434" s="4">
        <f>Input!D435</f>
        <v>1600</v>
      </c>
      <c r="G434" s="298">
        <f>Input!E435</f>
        <v>2100</v>
      </c>
      <c r="H434" s="298" t="str">
        <f t="shared" si="99"/>
        <v>1600-2100</v>
      </c>
      <c r="I434" s="298">
        <f t="shared" si="100"/>
        <v>1800</v>
      </c>
      <c r="J434" s="298">
        <f t="shared" si="101"/>
        <v>2124</v>
      </c>
      <c r="K434" s="298">
        <f t="shared" si="102"/>
        <v>2478</v>
      </c>
      <c r="L434" s="290" t="str">
        <f t="shared" si="113"/>
        <v/>
      </c>
      <c r="M434" s="290" t="str">
        <f t="shared" si="113"/>
        <v/>
      </c>
      <c r="N434" s="290" t="str">
        <f t="shared" si="113"/>
        <v/>
      </c>
      <c r="O434" s="290">
        <f t="shared" si="113"/>
        <v>2124</v>
      </c>
      <c r="P434" s="290">
        <f t="shared" si="113"/>
        <v>2478</v>
      </c>
      <c r="Q434" s="290" t="str">
        <f t="shared" si="113"/>
        <v/>
      </c>
      <c r="R434" s="298" t="str">
        <f>Input!I435</f>
        <v>826x1300x1250</v>
      </c>
      <c r="S434" s="298" t="str">
        <f>Input!J435</f>
        <v>1500</v>
      </c>
      <c r="T434" s="298" t="str">
        <f>Input!K435</f>
        <v>438,6</v>
      </c>
      <c r="U434" s="298" t="str">
        <f>Input!L435</f>
        <v>110</v>
      </c>
      <c r="V434" s="4" t="str">
        <f>IF(Input!$M435=1,"Spec.","")&amp;IF(Input!$O435=1, "00","")&amp;IF(Input!$P435=1, "/0","")&amp;IF(Input!$Q435=1, "/1","")&amp;IF(Input!$R435=1, "/2","")&amp;IF(Input!$S435=1, "/3","")&amp;IF(Input!$T435=1, "/4","")&amp;IF(Input!$U435=1, "/5","")</f>
        <v>Spec.</v>
      </c>
      <c r="W434" s="4" t="str">
        <f>IF(Input!$V435=1,"Spec.","")&amp;IF(Input!$W435=1, "/21","")&amp;IF(Input!$X435=1, "/18","")&amp;IF(Input!$Y435=1, "/16","")&amp;IF(Input!$Z435=1, "/14","")&amp;IF(Input!$AA435=1, "/11,5","")&amp;IF(Input!$AB435=1, "/10","")&amp;IF(Input!$AB435=1,"/7,5","")</f>
        <v>Spec.</v>
      </c>
      <c r="X434" s="291" t="str">
        <f t="shared" si="103"/>
        <v>Spec.</v>
      </c>
      <c r="Y434" s="4" t="str">
        <f t="shared" si="104"/>
        <v>Spec.</v>
      </c>
      <c r="Z434" s="4" t="str">
        <f>IF(Input!$M435=1,"Special match","")&amp;IF(Input!$N435=1, "/Without","")&amp;IF(Input!$O435=1, "/SAE-00","")&amp;IF(Input!$P435=1, "/SAE-0","")&amp;IF(Input!$Q435=1, "/SAE-1","")&amp;IF(Input!$R435=1, "/SAE-2","")&amp;IF(Input!$S435=1, "/SAE-3","")&amp;IF(Input!$T435=1, "/SAE-4","")&amp;IF(Input!$U435=1, "/SAE-5","")</f>
        <v>Special match</v>
      </c>
      <c r="AA434" s="4" t="str">
        <f>IF(Input!$V435=1,"Special match","")&amp;IF(Input!$W435=1, "/21 ","")&amp;IF(Input!$X435=1, "/18 ","")&amp;IF(Input!$Y435=1, "/16 ","")&amp;IF(Input!$Z435=1, "/14 ","")&amp;IF(Input!$AA435=1, "/11,5 ","")&amp;IF(Input!$AB435=1, "/10 ","")&amp;IF(Input!$AB435=1, "/7,5","")</f>
        <v>Special match</v>
      </c>
      <c r="AB434" s="4" t="str">
        <f>IF(Input!$AD435=1,"Rubber wheel coupling","")&amp;IF(Input!$AE435=1, "/Rubber block drive, with alu. ring","")&amp;IF(Input!$AF435=1, "/(High) flexible coupling","")</f>
        <v>/Rubber block drive, with alu. ring</v>
      </c>
      <c r="AC434" s="4" t="str">
        <f>IF(Input!$AG435=1,"Mechanical-joint clutch","")&amp;IF(Input!$AH435=1, "/ Mechanical","")&amp;IF(Input!$AI435=1, "/ Electrical","")&amp;IF(Input!$AJ435=1, "/ Pneumatical","")</f>
        <v>/ Mechanical/ Electrical</v>
      </c>
      <c r="AD434" s="291" t="str">
        <f t="shared" si="105"/>
        <v>Special match</v>
      </c>
      <c r="AE434" s="4" t="str">
        <f t="shared" si="106"/>
        <v>Special match inch</v>
      </c>
      <c r="AF434" s="4" t="str">
        <f t="shared" si="107"/>
        <v>Rubber block drive, with alu. ring</v>
      </c>
      <c r="AG434" s="4" t="str">
        <f t="shared" si="108"/>
        <v xml:space="preserve"> Mechanical/ Electrical</v>
      </c>
      <c r="AH434" s="4" t="str">
        <f>IF(Input!AK435=1,"Available","Not available")</f>
        <v>Not available</v>
      </c>
      <c r="AI434" s="4" t="str">
        <f>IF(Input!AL435="","",Input!AL435)</f>
        <v>NOTE: 7° DOWN ANGLE</v>
      </c>
    </row>
    <row r="435" spans="1:35" x14ac:dyDescent="0.25">
      <c r="A435" s="4" t="str">
        <f>VLOOKUP(Input!A436, Variabelen!$A$2:$B$7,2,FALSE)</f>
        <v>LIGHT DUTY/HIGH SPEED GEARBOX</v>
      </c>
      <c r="B435" s="284" t="str">
        <f>Input!B436</f>
        <v>HCM1400</v>
      </c>
      <c r="C435" s="4" t="str">
        <f>IF(Input!C436="","",Input!C436)</f>
        <v/>
      </c>
      <c r="D435" s="297">
        <f>Input!F436</f>
        <v>1.4770000000000001</v>
      </c>
      <c r="E435" s="298" t="str">
        <f>Input!G436</f>
        <v>1,3825</v>
      </c>
      <c r="F435" s="4">
        <f>Input!D436</f>
        <v>1000</v>
      </c>
      <c r="G435" s="298">
        <f>Input!E436</f>
        <v>2100</v>
      </c>
      <c r="H435" s="298" t="str">
        <f t="shared" si="99"/>
        <v>1000-2100</v>
      </c>
      <c r="I435" s="298">
        <f t="shared" si="100"/>
        <v>1800</v>
      </c>
      <c r="J435" s="298">
        <f t="shared" si="101"/>
        <v>2488.5</v>
      </c>
      <c r="K435" s="298">
        <f t="shared" si="102"/>
        <v>2903.25</v>
      </c>
      <c r="L435" s="290" t="str">
        <f t="shared" si="113"/>
        <v/>
      </c>
      <c r="M435" s="290">
        <f t="shared" si="113"/>
        <v>1659</v>
      </c>
      <c r="N435" s="290">
        <f t="shared" si="113"/>
        <v>2073.75</v>
      </c>
      <c r="O435" s="290">
        <f t="shared" si="113"/>
        <v>2488.5</v>
      </c>
      <c r="P435" s="290">
        <f t="shared" si="113"/>
        <v>2903.25</v>
      </c>
      <c r="Q435" s="290" t="str">
        <f t="shared" si="113"/>
        <v/>
      </c>
      <c r="R435" s="298" t="str">
        <f>Input!I436</f>
        <v>1023x1000x1118</v>
      </c>
      <c r="S435" s="298" t="str">
        <f>Input!J436</f>
        <v>950</v>
      </c>
      <c r="T435" s="298" t="str">
        <f>Input!K436</f>
        <v>340</v>
      </c>
      <c r="U435" s="298" t="str">
        <f>Input!L436</f>
        <v>110</v>
      </c>
      <c r="V435" s="4" t="str">
        <f>IF(Input!$M436=1,"Spec.","")&amp;IF(Input!$O436=1, "00","")&amp;IF(Input!$P436=1, "/0","")&amp;IF(Input!$Q436=1, "/1","")&amp;IF(Input!$R436=1, "/2","")&amp;IF(Input!$S436=1, "/3","")&amp;IF(Input!$T436=1, "/4","")&amp;IF(Input!$U436=1, "/5","")</f>
        <v>00/0</v>
      </c>
      <c r="W435" s="4" t="str">
        <f>IF(Input!$V436=1,"Spec.","")&amp;IF(Input!$W436=1, "/21","")&amp;IF(Input!$X436=1, "/18","")&amp;IF(Input!$Y436=1, "/16","")&amp;IF(Input!$Z436=1, "/14","")&amp;IF(Input!$AA436=1, "/11,5","")&amp;IF(Input!$AB436=1, "/10","")&amp;IF(Input!$AB436=1,"/7,5","")</f>
        <v>/21/18</v>
      </c>
      <c r="X435" s="291" t="str">
        <f t="shared" si="103"/>
        <v>000</v>
      </c>
      <c r="Y435" s="4" t="str">
        <f t="shared" si="104"/>
        <v>21/18</v>
      </c>
      <c r="Z435" s="4" t="str">
        <f>IF(Input!$M436=1,"Special match","")&amp;IF(Input!$N436=1, "/Without","")&amp;IF(Input!$O436=1, "/SAE-00","")&amp;IF(Input!$P436=1, "/SAE-0","")&amp;IF(Input!$Q436=1, "/SAE-1","")&amp;IF(Input!$R436=1, "/SAE-2","")&amp;IF(Input!$S436=1, "/SAE-3","")&amp;IF(Input!$T436=1, "/SAE-4","")&amp;IF(Input!$U436=1, "/SAE-5","")</f>
        <v>/Without/SAE-00/SAE-0</v>
      </c>
      <c r="AA435" s="4" t="str">
        <f>IF(Input!$V436=1,"Special match","")&amp;IF(Input!$W436=1, "/21 ","")&amp;IF(Input!$X436=1, "/18 ","")&amp;IF(Input!$Y436=1, "/16 ","")&amp;IF(Input!$Z436=1, "/14 ","")&amp;IF(Input!$AA436=1, "/11,5 ","")&amp;IF(Input!$AB436=1, "/10 ","")&amp;IF(Input!$AB436=1, "/7,5","")</f>
        <v xml:space="preserve">/21 /18 </v>
      </c>
      <c r="AB435" s="4" t="str">
        <f>IF(Input!$AD436=1,"Rubber wheel coupling","")&amp;IF(Input!$AE436=1, "/Rubber block drive, with alu. ring","")&amp;IF(Input!$AF436=1, "/(High) flexible coupling","")</f>
        <v>/Rubber block drive, with alu. ring</v>
      </c>
      <c r="AC435" s="4" t="str">
        <f>IF(Input!$AG436=1,"Mechanical-joint clutch","")&amp;IF(Input!$AH436=1, "/ Mechanical","")&amp;IF(Input!$AI436=1, "/ Electrical","")&amp;IF(Input!$AJ436=1, "/ Pneumatical","")</f>
        <v>/ Mechanical/ Electrical</v>
      </c>
      <c r="AD435" s="291" t="str">
        <f t="shared" si="105"/>
        <v>Without/SAE-00/SAE-0</v>
      </c>
      <c r="AE435" s="4" t="str">
        <f t="shared" si="106"/>
        <v>21 /18  inch</v>
      </c>
      <c r="AF435" s="4" t="str">
        <f t="shared" si="107"/>
        <v>Rubber block drive, with alu. ring</v>
      </c>
      <c r="AG435" s="4" t="str">
        <f t="shared" si="108"/>
        <v xml:space="preserve"> Mechanical/ Electrical</v>
      </c>
      <c r="AH435" s="4" t="str">
        <f>IF(Input!AK436=1,"Available","Not available")</f>
        <v>Not available</v>
      </c>
      <c r="AI435" s="4" t="str">
        <f>IF(Input!AL436="","",Input!AL436)</f>
        <v/>
      </c>
    </row>
    <row r="436" spans="1:35" x14ac:dyDescent="0.25">
      <c r="A436" s="4" t="str">
        <f>VLOOKUP(Input!A437, Variabelen!$A$2:$B$7,2,FALSE)</f>
        <v>LIGHT DUTY/HIGH SPEED GEARBOX</v>
      </c>
      <c r="B436" s="284" t="str">
        <f>Input!B437</f>
        <v>HCM1400</v>
      </c>
      <c r="C436" s="4" t="str">
        <f>IF(Input!C437="","",Input!C437)</f>
        <v/>
      </c>
      <c r="D436" s="297">
        <f>Input!F437</f>
        <v>2.0230000000000001</v>
      </c>
      <c r="E436" s="298" t="str">
        <f>Input!G437</f>
        <v>1,3825</v>
      </c>
      <c r="F436" s="4">
        <f>Input!D437</f>
        <v>1000</v>
      </c>
      <c r="G436" s="298">
        <f>Input!E437</f>
        <v>2100</v>
      </c>
      <c r="H436" s="298" t="str">
        <f t="shared" si="99"/>
        <v>1000-2100</v>
      </c>
      <c r="I436" s="298">
        <f t="shared" si="100"/>
        <v>1800</v>
      </c>
      <c r="J436" s="298">
        <f t="shared" si="101"/>
        <v>2488.5</v>
      </c>
      <c r="K436" s="298">
        <f t="shared" si="102"/>
        <v>2903.25</v>
      </c>
      <c r="L436" s="290" t="str">
        <f t="shared" si="113"/>
        <v/>
      </c>
      <c r="M436" s="290">
        <f t="shared" si="113"/>
        <v>1659</v>
      </c>
      <c r="N436" s="290">
        <f t="shared" si="113"/>
        <v>2073.75</v>
      </c>
      <c r="O436" s="290">
        <f t="shared" si="113"/>
        <v>2488.5</v>
      </c>
      <c r="P436" s="290">
        <f t="shared" si="113"/>
        <v>2903.25</v>
      </c>
      <c r="Q436" s="290" t="str">
        <f t="shared" si="113"/>
        <v/>
      </c>
      <c r="R436" s="298" t="str">
        <f>Input!I437</f>
        <v>1023x1000x1118</v>
      </c>
      <c r="S436" s="298" t="str">
        <f>Input!J437</f>
        <v>950</v>
      </c>
      <c r="T436" s="298" t="str">
        <f>Input!K437</f>
        <v>340</v>
      </c>
      <c r="U436" s="298" t="str">
        <f>Input!L437</f>
        <v>110</v>
      </c>
      <c r="V436" s="4" t="str">
        <f>IF(Input!$M437=1,"Spec.","")&amp;IF(Input!$O437=1, "00","")&amp;IF(Input!$P437=1, "/0","")&amp;IF(Input!$Q437=1, "/1","")&amp;IF(Input!$R437=1, "/2","")&amp;IF(Input!$S437=1, "/3","")&amp;IF(Input!$T437=1, "/4","")&amp;IF(Input!$U437=1, "/5","")</f>
        <v>00/0</v>
      </c>
      <c r="W436" s="4" t="str">
        <f>IF(Input!$V437=1,"Spec.","")&amp;IF(Input!$W437=1, "/21","")&amp;IF(Input!$X437=1, "/18","")&amp;IF(Input!$Y437=1, "/16","")&amp;IF(Input!$Z437=1, "/14","")&amp;IF(Input!$AA437=1, "/11,5","")&amp;IF(Input!$AB437=1, "/10","")&amp;IF(Input!$AB437=1,"/7,5","")</f>
        <v>/21/18</v>
      </c>
      <c r="X436" s="291" t="str">
        <f t="shared" si="103"/>
        <v>000</v>
      </c>
      <c r="Y436" s="4" t="str">
        <f t="shared" si="104"/>
        <v>21/18</v>
      </c>
      <c r="Z436" s="4" t="str">
        <f>IF(Input!$M437=1,"Special match","")&amp;IF(Input!$N437=1, "/Without","")&amp;IF(Input!$O437=1, "/SAE-00","")&amp;IF(Input!$P437=1, "/SAE-0","")&amp;IF(Input!$Q437=1, "/SAE-1","")&amp;IF(Input!$R437=1, "/SAE-2","")&amp;IF(Input!$S437=1, "/SAE-3","")&amp;IF(Input!$T437=1, "/SAE-4","")&amp;IF(Input!$U437=1, "/SAE-5","")</f>
        <v>/Without/SAE-00/SAE-0</v>
      </c>
      <c r="AA436" s="4" t="str">
        <f>IF(Input!$V437=1,"Special match","")&amp;IF(Input!$W437=1, "/21 ","")&amp;IF(Input!$X437=1, "/18 ","")&amp;IF(Input!$Y437=1, "/16 ","")&amp;IF(Input!$Z437=1, "/14 ","")&amp;IF(Input!$AA437=1, "/11,5 ","")&amp;IF(Input!$AB437=1, "/10 ","")&amp;IF(Input!$AB437=1, "/7,5","")</f>
        <v xml:space="preserve">/21 /18 </v>
      </c>
      <c r="AB436" s="4" t="str">
        <f>IF(Input!$AD437=1,"Rubber wheel coupling","")&amp;IF(Input!$AE437=1, "/Rubber block drive, with alu. ring","")&amp;IF(Input!$AF437=1, "/(High) flexible coupling","")</f>
        <v>/Rubber block drive, with alu. ring</v>
      </c>
      <c r="AC436" s="4" t="str">
        <f>IF(Input!$AG437=1,"Mechanical-joint clutch","")&amp;IF(Input!$AH437=1, "/ Mechanical","")&amp;IF(Input!$AI437=1, "/ Electrical","")&amp;IF(Input!$AJ437=1, "/ Pneumatical","")</f>
        <v>/ Mechanical/ Electrical</v>
      </c>
      <c r="AD436" s="291" t="str">
        <f t="shared" si="105"/>
        <v>Without/SAE-00/SAE-0</v>
      </c>
      <c r="AE436" s="4" t="str">
        <f t="shared" si="106"/>
        <v>21 /18  inch</v>
      </c>
      <c r="AF436" s="4" t="str">
        <f t="shared" si="107"/>
        <v>Rubber block drive, with alu. ring</v>
      </c>
      <c r="AG436" s="4" t="str">
        <f t="shared" si="108"/>
        <v xml:space="preserve"> Mechanical/ Electrical</v>
      </c>
      <c r="AH436" s="4" t="str">
        <f>IF(Input!AK437=1,"Available","Not available")</f>
        <v>Not available</v>
      </c>
      <c r="AI436" s="4" t="str">
        <f>IF(Input!AL437="","",Input!AL437)</f>
        <v/>
      </c>
    </row>
    <row r="437" spans="1:35" x14ac:dyDescent="0.25">
      <c r="A437" s="4" t="str">
        <f>VLOOKUP(Input!A438, Variabelen!$A$2:$B$7,2,FALSE)</f>
        <v>LIGHT DUTY/HIGH SPEED GEARBOX</v>
      </c>
      <c r="B437" s="284" t="str">
        <f>Input!B438</f>
        <v>HCM1400</v>
      </c>
      <c r="C437" s="4" t="str">
        <f>IF(Input!C438="","",Input!C438)</f>
        <v/>
      </c>
      <c r="D437" s="297">
        <f>Input!F438</f>
        <v>2.548</v>
      </c>
      <c r="E437" s="298" t="str">
        <f>Input!G438</f>
        <v>1,3825</v>
      </c>
      <c r="F437" s="4">
        <f>Input!D438</f>
        <v>1000</v>
      </c>
      <c r="G437" s="298">
        <f>Input!E438</f>
        <v>2100</v>
      </c>
      <c r="H437" s="298" t="str">
        <f t="shared" si="99"/>
        <v>1000-2100</v>
      </c>
      <c r="I437" s="298">
        <f t="shared" si="100"/>
        <v>1800</v>
      </c>
      <c r="J437" s="298">
        <f t="shared" si="101"/>
        <v>2488.5</v>
      </c>
      <c r="K437" s="298">
        <f t="shared" si="102"/>
        <v>2903.25</v>
      </c>
      <c r="L437" s="290" t="str">
        <f t="shared" si="113"/>
        <v/>
      </c>
      <c r="M437" s="290">
        <f t="shared" si="113"/>
        <v>1659</v>
      </c>
      <c r="N437" s="290">
        <f t="shared" si="113"/>
        <v>2073.75</v>
      </c>
      <c r="O437" s="290">
        <f t="shared" si="113"/>
        <v>2488.5</v>
      </c>
      <c r="P437" s="290">
        <f t="shared" si="113"/>
        <v>2903.25</v>
      </c>
      <c r="Q437" s="290" t="str">
        <f t="shared" si="113"/>
        <v/>
      </c>
      <c r="R437" s="298" t="str">
        <f>Input!I438</f>
        <v>1023x1000x1118</v>
      </c>
      <c r="S437" s="298" t="str">
        <f>Input!J438</f>
        <v>950</v>
      </c>
      <c r="T437" s="298" t="str">
        <f>Input!K438</f>
        <v>340</v>
      </c>
      <c r="U437" s="298" t="str">
        <f>Input!L438</f>
        <v>110</v>
      </c>
      <c r="V437" s="4" t="str">
        <f>IF(Input!$M438=1,"Spec.","")&amp;IF(Input!$O438=1, "00","")&amp;IF(Input!$P438=1, "/0","")&amp;IF(Input!$Q438=1, "/1","")&amp;IF(Input!$R438=1, "/2","")&amp;IF(Input!$S438=1, "/3","")&amp;IF(Input!$T438=1, "/4","")&amp;IF(Input!$U438=1, "/5","")</f>
        <v>00/0</v>
      </c>
      <c r="W437" s="4" t="str">
        <f>IF(Input!$V438=1,"Spec.","")&amp;IF(Input!$W438=1, "/21","")&amp;IF(Input!$X438=1, "/18","")&amp;IF(Input!$Y438=1, "/16","")&amp;IF(Input!$Z438=1, "/14","")&amp;IF(Input!$AA438=1, "/11,5","")&amp;IF(Input!$AB438=1, "/10","")&amp;IF(Input!$AB438=1,"/7,5","")</f>
        <v>/21/18</v>
      </c>
      <c r="X437" s="291" t="str">
        <f t="shared" si="103"/>
        <v>000</v>
      </c>
      <c r="Y437" s="4" t="str">
        <f t="shared" si="104"/>
        <v>21/18</v>
      </c>
      <c r="Z437" s="4" t="str">
        <f>IF(Input!$M438=1,"Special match","")&amp;IF(Input!$N438=1, "/Without","")&amp;IF(Input!$O438=1, "/SAE-00","")&amp;IF(Input!$P438=1, "/SAE-0","")&amp;IF(Input!$Q438=1, "/SAE-1","")&amp;IF(Input!$R438=1, "/SAE-2","")&amp;IF(Input!$S438=1, "/SAE-3","")&amp;IF(Input!$T438=1, "/SAE-4","")&amp;IF(Input!$U438=1, "/SAE-5","")</f>
        <v>/Without/SAE-00/SAE-0</v>
      </c>
      <c r="AA437" s="4" t="str">
        <f>IF(Input!$V438=1,"Special match","")&amp;IF(Input!$W438=1, "/21 ","")&amp;IF(Input!$X438=1, "/18 ","")&amp;IF(Input!$Y438=1, "/16 ","")&amp;IF(Input!$Z438=1, "/14 ","")&amp;IF(Input!$AA438=1, "/11,5 ","")&amp;IF(Input!$AB438=1, "/10 ","")&amp;IF(Input!$AB438=1, "/7,5","")</f>
        <v xml:space="preserve">/21 /18 </v>
      </c>
      <c r="AB437" s="4" t="str">
        <f>IF(Input!$AD438=1,"Rubber wheel coupling","")&amp;IF(Input!$AE438=1, "/Rubber block drive, with alu. ring","")&amp;IF(Input!$AF438=1, "/(High) flexible coupling","")</f>
        <v>/Rubber block drive, with alu. ring</v>
      </c>
      <c r="AC437" s="4" t="str">
        <f>IF(Input!$AG438=1,"Mechanical-joint clutch","")&amp;IF(Input!$AH438=1, "/ Mechanical","")&amp;IF(Input!$AI438=1, "/ Electrical","")&amp;IF(Input!$AJ438=1, "/ Pneumatical","")</f>
        <v>/ Mechanical/ Electrical</v>
      </c>
      <c r="AD437" s="291" t="str">
        <f t="shared" si="105"/>
        <v>Without/SAE-00/SAE-0</v>
      </c>
      <c r="AE437" s="4" t="str">
        <f t="shared" si="106"/>
        <v>21 /18  inch</v>
      </c>
      <c r="AF437" s="4" t="str">
        <f t="shared" si="107"/>
        <v>Rubber block drive, with alu. ring</v>
      </c>
      <c r="AG437" s="4" t="str">
        <f t="shared" si="108"/>
        <v xml:space="preserve"> Mechanical/ Electrical</v>
      </c>
      <c r="AH437" s="4" t="str">
        <f>IF(Input!AK438=1,"Available","Not available")</f>
        <v>Not available</v>
      </c>
      <c r="AI437" s="4" t="str">
        <f>IF(Input!AL438="","",Input!AL438)</f>
        <v/>
      </c>
    </row>
    <row r="438" spans="1:35" x14ac:dyDescent="0.25">
      <c r="A438" s="4" t="str">
        <f>VLOOKUP(Input!A439, Variabelen!$A$2:$B$7,2,FALSE)</f>
        <v>LIGHT DUTY/HIGH SPEED GEARBOX</v>
      </c>
      <c r="B438" s="284" t="str">
        <f>Input!B439</f>
        <v>HCM1400</v>
      </c>
      <c r="C438" s="4" t="str">
        <f>IF(Input!C439="","",Input!C439)</f>
        <v/>
      </c>
      <c r="D438" s="297">
        <f>Input!F439</f>
        <v>3.0739999999999998</v>
      </c>
      <c r="E438" s="298" t="str">
        <f>Input!G439</f>
        <v>1,1934</v>
      </c>
      <c r="F438" s="4">
        <f>Input!D439</f>
        <v>1000</v>
      </c>
      <c r="G438" s="298">
        <f>Input!E439</f>
        <v>2100</v>
      </c>
      <c r="H438" s="298" t="str">
        <f t="shared" si="99"/>
        <v>1000-2100</v>
      </c>
      <c r="I438" s="298">
        <f t="shared" si="100"/>
        <v>1800</v>
      </c>
      <c r="J438" s="298">
        <f t="shared" si="101"/>
        <v>2148.12</v>
      </c>
      <c r="K438" s="298">
        <f t="shared" si="102"/>
        <v>2506.14</v>
      </c>
      <c r="L438" s="290" t="str">
        <f t="shared" si="113"/>
        <v/>
      </c>
      <c r="M438" s="290">
        <f t="shared" si="113"/>
        <v>1432.08</v>
      </c>
      <c r="N438" s="290">
        <f t="shared" si="113"/>
        <v>1790.1000000000001</v>
      </c>
      <c r="O438" s="290">
        <f t="shared" si="113"/>
        <v>2148.12</v>
      </c>
      <c r="P438" s="290">
        <f t="shared" si="113"/>
        <v>2506.14</v>
      </c>
      <c r="Q438" s="290" t="str">
        <f t="shared" si="113"/>
        <v/>
      </c>
      <c r="R438" s="298" t="str">
        <f>Input!I439</f>
        <v>1023x1000x1118</v>
      </c>
      <c r="S438" s="298" t="str">
        <f>Input!J439</f>
        <v>950</v>
      </c>
      <c r="T438" s="298" t="str">
        <f>Input!K439</f>
        <v>340</v>
      </c>
      <c r="U438" s="298" t="str">
        <f>Input!L439</f>
        <v>110</v>
      </c>
      <c r="V438" s="4" t="str">
        <f>IF(Input!$M439=1,"Spec.","")&amp;IF(Input!$O439=1, "00","")&amp;IF(Input!$P439=1, "/0","")&amp;IF(Input!$Q439=1, "/1","")&amp;IF(Input!$R439=1, "/2","")&amp;IF(Input!$S439=1, "/3","")&amp;IF(Input!$T439=1, "/4","")&amp;IF(Input!$U439=1, "/5","")</f>
        <v>00/0</v>
      </c>
      <c r="W438" s="4" t="str">
        <f>IF(Input!$V439=1,"Spec.","")&amp;IF(Input!$W439=1, "/21","")&amp;IF(Input!$X439=1, "/18","")&amp;IF(Input!$Y439=1, "/16","")&amp;IF(Input!$Z439=1, "/14","")&amp;IF(Input!$AA439=1, "/11,5","")&amp;IF(Input!$AB439=1, "/10","")&amp;IF(Input!$AB439=1,"/7,5","")</f>
        <v>/21/18</v>
      </c>
      <c r="X438" s="291" t="str">
        <f t="shared" si="103"/>
        <v>000</v>
      </c>
      <c r="Y438" s="4" t="str">
        <f t="shared" si="104"/>
        <v>21/18</v>
      </c>
      <c r="Z438" s="4" t="str">
        <f>IF(Input!$M439=1,"Special match","")&amp;IF(Input!$N439=1, "/Without","")&amp;IF(Input!$O439=1, "/SAE-00","")&amp;IF(Input!$P439=1, "/SAE-0","")&amp;IF(Input!$Q439=1, "/SAE-1","")&amp;IF(Input!$R439=1, "/SAE-2","")&amp;IF(Input!$S439=1, "/SAE-3","")&amp;IF(Input!$T439=1, "/SAE-4","")&amp;IF(Input!$U439=1, "/SAE-5","")</f>
        <v>/Without/SAE-00/SAE-0</v>
      </c>
      <c r="AA438" s="4" t="str">
        <f>IF(Input!$V439=1,"Special match","")&amp;IF(Input!$W439=1, "/21 ","")&amp;IF(Input!$X439=1, "/18 ","")&amp;IF(Input!$Y439=1, "/16 ","")&amp;IF(Input!$Z439=1, "/14 ","")&amp;IF(Input!$AA439=1, "/11,5 ","")&amp;IF(Input!$AB439=1, "/10 ","")&amp;IF(Input!$AB439=1, "/7,5","")</f>
        <v xml:space="preserve">/21 /18 </v>
      </c>
      <c r="AB438" s="4" t="str">
        <f>IF(Input!$AD439=1,"Rubber wheel coupling","")&amp;IF(Input!$AE439=1, "/Rubber block drive, with alu. ring","")&amp;IF(Input!$AF439=1, "/(High) flexible coupling","")</f>
        <v>/Rubber block drive, with alu. ring</v>
      </c>
      <c r="AC438" s="4" t="str">
        <f>IF(Input!$AG439=1,"Mechanical-joint clutch","")&amp;IF(Input!$AH439=1, "/ Mechanical","")&amp;IF(Input!$AI439=1, "/ Electrical","")&amp;IF(Input!$AJ439=1, "/ Pneumatical","")</f>
        <v>/ Mechanical/ Electrical</v>
      </c>
      <c r="AD438" s="291" t="str">
        <f t="shared" si="105"/>
        <v>Without/SAE-00/SAE-0</v>
      </c>
      <c r="AE438" s="4" t="str">
        <f t="shared" si="106"/>
        <v>21 /18  inch</v>
      </c>
      <c r="AF438" s="4" t="str">
        <f t="shared" si="107"/>
        <v>Rubber block drive, with alu. ring</v>
      </c>
      <c r="AG438" s="4" t="str">
        <f t="shared" si="108"/>
        <v xml:space="preserve"> Mechanical/ Electrical</v>
      </c>
      <c r="AH438" s="4" t="str">
        <f>IF(Input!AK439=1,"Available","Not available")</f>
        <v>Not available</v>
      </c>
      <c r="AI438" s="4" t="str">
        <f>IF(Input!AL439="","",Input!AL439)</f>
        <v/>
      </c>
    </row>
    <row r="439" spans="1:35" x14ac:dyDescent="0.25">
      <c r="A439" s="4" t="str">
        <f>VLOOKUP(Input!A440, Variabelen!$A$2:$B$7,2,FALSE)</f>
        <v>LIGHT DUTY/HIGH SPEED GEARBOX</v>
      </c>
      <c r="B439" s="284" t="str">
        <f>Input!B440</f>
        <v>HCQ1600</v>
      </c>
      <c r="C439" s="4" t="str">
        <f>IF(Input!C440="","",Input!C440)</f>
        <v/>
      </c>
      <c r="D439" s="297">
        <f>Input!F440</f>
        <v>1.51</v>
      </c>
      <c r="E439" s="298" t="str">
        <f>Input!G440</f>
        <v>1,6145</v>
      </c>
      <c r="F439" s="4">
        <f>Input!D440</f>
        <v>1600</v>
      </c>
      <c r="G439" s="298">
        <f>Input!E440</f>
        <v>2100</v>
      </c>
      <c r="H439" s="298" t="str">
        <f t="shared" si="99"/>
        <v>1600-2100</v>
      </c>
      <c r="I439" s="298">
        <f t="shared" si="100"/>
        <v>1800</v>
      </c>
      <c r="J439" s="298">
        <f t="shared" si="101"/>
        <v>2906.1</v>
      </c>
      <c r="K439" s="298">
        <f t="shared" si="102"/>
        <v>3390.4500000000003</v>
      </c>
      <c r="L439" s="290" t="str">
        <f t="shared" si="113"/>
        <v/>
      </c>
      <c r="M439" s="290" t="str">
        <f t="shared" si="113"/>
        <v/>
      </c>
      <c r="N439" s="290" t="str">
        <f t="shared" si="113"/>
        <v/>
      </c>
      <c r="O439" s="290">
        <f t="shared" si="113"/>
        <v>2906.1</v>
      </c>
      <c r="P439" s="290">
        <f t="shared" si="113"/>
        <v>3390.4500000000003</v>
      </c>
      <c r="Q439" s="290" t="str">
        <f t="shared" si="113"/>
        <v/>
      </c>
      <c r="R439" s="298" t="str">
        <f>Input!I440</f>
        <v>1106x1190x1056</v>
      </c>
      <c r="S439" s="298" t="str">
        <f>Input!J440</f>
        <v>1500</v>
      </c>
      <c r="T439" s="298" t="str">
        <f>Input!K440</f>
        <v>340</v>
      </c>
      <c r="U439" s="298" t="str">
        <f>Input!L440</f>
        <v>120</v>
      </c>
      <c r="V439" s="4" t="str">
        <f>IF(Input!$M440=1,"Spec.","")&amp;IF(Input!$O440=1, "00","")&amp;IF(Input!$P440=1, "/0","")&amp;IF(Input!$Q440=1, "/1","")&amp;IF(Input!$R440=1, "/2","")&amp;IF(Input!$S440=1, "/3","")&amp;IF(Input!$T440=1, "/4","")&amp;IF(Input!$U440=1, "/5","")</f>
        <v/>
      </c>
      <c r="W439" s="4" t="str">
        <f>IF(Input!$V440=1,"Spec.","")&amp;IF(Input!$W440=1, "/21","")&amp;IF(Input!$X440=1, "/18","")&amp;IF(Input!$Y440=1, "/16","")&amp;IF(Input!$Z440=1, "/14","")&amp;IF(Input!$AA440=1, "/11,5","")&amp;IF(Input!$AB440=1, "/10","")&amp;IF(Input!$AB440=1,"/7,5","")</f>
        <v>/21/18</v>
      </c>
      <c r="X439" s="291" t="str">
        <f t="shared" si="103"/>
        <v/>
      </c>
      <c r="Y439" s="4" t="str">
        <f t="shared" si="104"/>
        <v>21/18</v>
      </c>
      <c r="Z439" s="4" t="str">
        <f>IF(Input!$M440=1,"Special match","")&amp;IF(Input!$N440=1, "/Without","")&amp;IF(Input!$O440=1, "/SAE-00","")&amp;IF(Input!$P440=1, "/SAE-0","")&amp;IF(Input!$Q440=1, "/SAE-1","")&amp;IF(Input!$R440=1, "/SAE-2","")&amp;IF(Input!$S440=1, "/SAE-3","")&amp;IF(Input!$T440=1, "/SAE-4","")&amp;IF(Input!$U440=1, "/SAE-5","")</f>
        <v>/Without</v>
      </c>
      <c r="AA439" s="4" t="str">
        <f>IF(Input!$V440=1,"Special match","")&amp;IF(Input!$W440=1, "/21 ","")&amp;IF(Input!$X440=1, "/18 ","")&amp;IF(Input!$Y440=1, "/16 ","")&amp;IF(Input!$Z440=1, "/14 ","")&amp;IF(Input!$AA440=1, "/11,5 ","")&amp;IF(Input!$AB440=1, "/10 ","")&amp;IF(Input!$AB440=1, "/7,5","")</f>
        <v xml:space="preserve">/21 /18 </v>
      </c>
      <c r="AB439" s="4" t="str">
        <f>IF(Input!$AD440=1,"Rubber wheel coupling","")&amp;IF(Input!$AE440=1, "/Rubber block drive, with alu. ring","")&amp;IF(Input!$AF440=1, "/(High) flexible coupling","")</f>
        <v>/Rubber block drive, with alu. ring</v>
      </c>
      <c r="AC439" s="4" t="str">
        <f>IF(Input!$AG440=1,"Mechanical-joint clutch","")&amp;IF(Input!$AH440=1, "/ Mechanical","")&amp;IF(Input!$AI440=1, "/ Electrical","")&amp;IF(Input!$AJ440=1, "/ Pneumatical","")</f>
        <v>/ Mechanical/ Electrical</v>
      </c>
      <c r="AD439" s="291" t="str">
        <f t="shared" si="105"/>
        <v>Without</v>
      </c>
      <c r="AE439" s="4" t="str">
        <f t="shared" si="106"/>
        <v>21 /18  inch</v>
      </c>
      <c r="AF439" s="4" t="str">
        <f t="shared" si="107"/>
        <v>Rubber block drive, with alu. ring</v>
      </c>
      <c r="AG439" s="4" t="str">
        <f t="shared" si="108"/>
        <v xml:space="preserve"> Mechanical/ Electrical</v>
      </c>
      <c r="AH439" s="4" t="str">
        <f>IF(Input!AK440=1,"Available","Not available")</f>
        <v>Not available</v>
      </c>
      <c r="AI439" s="4" t="str">
        <f>IF(Input!AL440="","",Input!AL440)</f>
        <v/>
      </c>
    </row>
    <row r="440" spans="1:35" x14ac:dyDescent="0.25">
      <c r="A440" s="4" t="str">
        <f>VLOOKUP(Input!A441, Variabelen!$A$2:$B$7,2,FALSE)</f>
        <v>LIGHT DUTY/HIGH SPEED GEARBOX</v>
      </c>
      <c r="B440" s="284" t="str">
        <f>Input!B441</f>
        <v>HCQ1600</v>
      </c>
      <c r="C440" s="4" t="str">
        <f>IF(Input!C441="","",Input!C441)</f>
        <v/>
      </c>
      <c r="D440" s="297">
        <f>Input!F441</f>
        <v>1.97</v>
      </c>
      <c r="E440" s="298" t="str">
        <f>Input!G441</f>
        <v>1,6145</v>
      </c>
      <c r="F440" s="4">
        <f>Input!D441</f>
        <v>1600</v>
      </c>
      <c r="G440" s="298">
        <f>Input!E441</f>
        <v>2100</v>
      </c>
      <c r="H440" s="298" t="str">
        <f t="shared" si="99"/>
        <v>1600-2100</v>
      </c>
      <c r="I440" s="298">
        <f t="shared" si="100"/>
        <v>1800</v>
      </c>
      <c r="J440" s="298">
        <f t="shared" si="101"/>
        <v>2906.1</v>
      </c>
      <c r="K440" s="298">
        <f t="shared" si="102"/>
        <v>3390.4500000000003</v>
      </c>
      <c r="L440" s="290" t="str">
        <f t="shared" si="113"/>
        <v/>
      </c>
      <c r="M440" s="290" t="str">
        <f t="shared" si="113"/>
        <v/>
      </c>
      <c r="N440" s="290" t="str">
        <f t="shared" si="113"/>
        <v/>
      </c>
      <c r="O440" s="290">
        <f t="shared" si="113"/>
        <v>2906.1</v>
      </c>
      <c r="P440" s="290">
        <f t="shared" si="113"/>
        <v>3390.4500000000003</v>
      </c>
      <c r="Q440" s="290" t="str">
        <f t="shared" si="113"/>
        <v/>
      </c>
      <c r="R440" s="298" t="str">
        <f>Input!I441</f>
        <v>1106x1190x1056</v>
      </c>
      <c r="S440" s="298" t="str">
        <f>Input!J441</f>
        <v>1500</v>
      </c>
      <c r="T440" s="298" t="str">
        <f>Input!K441</f>
        <v>340</v>
      </c>
      <c r="U440" s="298" t="str">
        <f>Input!L441</f>
        <v>120</v>
      </c>
      <c r="V440" s="4" t="str">
        <f>IF(Input!$M441=1,"Spec.","")&amp;IF(Input!$O441=1, "00","")&amp;IF(Input!$P441=1, "/0","")&amp;IF(Input!$Q441=1, "/1","")&amp;IF(Input!$R441=1, "/2","")&amp;IF(Input!$S441=1, "/3","")&amp;IF(Input!$T441=1, "/4","")&amp;IF(Input!$U441=1, "/5","")</f>
        <v/>
      </c>
      <c r="W440" s="4" t="str">
        <f>IF(Input!$V441=1,"Spec.","")&amp;IF(Input!$W441=1, "/21","")&amp;IF(Input!$X441=1, "/18","")&amp;IF(Input!$Y441=1, "/16","")&amp;IF(Input!$Z441=1, "/14","")&amp;IF(Input!$AA441=1, "/11,5","")&amp;IF(Input!$AB441=1, "/10","")&amp;IF(Input!$AB441=1,"/7,5","")</f>
        <v>/21/18</v>
      </c>
      <c r="X440" s="291" t="str">
        <f t="shared" si="103"/>
        <v/>
      </c>
      <c r="Y440" s="4" t="str">
        <f t="shared" si="104"/>
        <v>21/18</v>
      </c>
      <c r="Z440" s="4" t="str">
        <f>IF(Input!$M441=1,"Special match","")&amp;IF(Input!$N441=1, "/Without","")&amp;IF(Input!$O441=1, "/SAE-00","")&amp;IF(Input!$P441=1, "/SAE-0","")&amp;IF(Input!$Q441=1, "/SAE-1","")&amp;IF(Input!$R441=1, "/SAE-2","")&amp;IF(Input!$S441=1, "/SAE-3","")&amp;IF(Input!$T441=1, "/SAE-4","")&amp;IF(Input!$U441=1, "/SAE-5","")</f>
        <v>/Without</v>
      </c>
      <c r="AA440" s="4" t="str">
        <f>IF(Input!$V441=1,"Special match","")&amp;IF(Input!$W441=1, "/21 ","")&amp;IF(Input!$X441=1, "/18 ","")&amp;IF(Input!$Y441=1, "/16 ","")&amp;IF(Input!$Z441=1, "/14 ","")&amp;IF(Input!$AA441=1, "/11,5 ","")&amp;IF(Input!$AB441=1, "/10 ","")&amp;IF(Input!$AB441=1, "/7,5","")</f>
        <v xml:space="preserve">/21 /18 </v>
      </c>
      <c r="AB440" s="4" t="str">
        <f>IF(Input!$AD441=1,"Rubber wheel coupling","")&amp;IF(Input!$AE441=1, "/Rubber block drive, with alu. ring","")&amp;IF(Input!$AF441=1, "/(High) flexible coupling","")</f>
        <v>/Rubber block drive, with alu. ring</v>
      </c>
      <c r="AC440" s="4" t="str">
        <f>IF(Input!$AG441=1,"Mechanical-joint clutch","")&amp;IF(Input!$AH441=1, "/ Mechanical","")&amp;IF(Input!$AI441=1, "/ Electrical","")&amp;IF(Input!$AJ441=1, "/ Pneumatical","")</f>
        <v>/ Mechanical/ Electrical</v>
      </c>
      <c r="AD440" s="291" t="str">
        <f t="shared" si="105"/>
        <v>Without</v>
      </c>
      <c r="AE440" s="4" t="str">
        <f t="shared" si="106"/>
        <v>21 /18  inch</v>
      </c>
      <c r="AF440" s="4" t="str">
        <f t="shared" si="107"/>
        <v>Rubber block drive, with alu. ring</v>
      </c>
      <c r="AG440" s="4" t="str">
        <f t="shared" si="108"/>
        <v xml:space="preserve"> Mechanical/ Electrical</v>
      </c>
      <c r="AH440" s="4" t="str">
        <f>IF(Input!AK441=1,"Available","Not available")</f>
        <v>Not available</v>
      </c>
      <c r="AI440" s="4" t="str">
        <f>IF(Input!AL441="","",Input!AL441)</f>
        <v/>
      </c>
    </row>
    <row r="441" spans="1:35" x14ac:dyDescent="0.25">
      <c r="A441" s="4" t="str">
        <f>VLOOKUP(Input!A442, Variabelen!$A$2:$B$7,2,FALSE)</f>
        <v>LIGHT DUTY/HIGH SPEED GEARBOX</v>
      </c>
      <c r="B441" s="284" t="str">
        <f>Input!B442</f>
        <v>HCQ1600</v>
      </c>
      <c r="C441" s="4" t="str">
        <f>IF(Input!C442="","",Input!C442)</f>
        <v/>
      </c>
      <c r="D441" s="297">
        <f>Input!F442</f>
        <v>2.476</v>
      </c>
      <c r="E441" s="298" t="str">
        <f>Input!G442</f>
        <v>1,6145</v>
      </c>
      <c r="F441" s="4">
        <f>Input!D442</f>
        <v>1600</v>
      </c>
      <c r="G441" s="298">
        <f>Input!E442</f>
        <v>2100</v>
      </c>
      <c r="H441" s="298" t="str">
        <f t="shared" si="99"/>
        <v>1600-2100</v>
      </c>
      <c r="I441" s="298">
        <f t="shared" si="100"/>
        <v>1800</v>
      </c>
      <c r="J441" s="298">
        <f t="shared" si="101"/>
        <v>2906.1</v>
      </c>
      <c r="K441" s="298">
        <f t="shared" si="102"/>
        <v>3390.4500000000003</v>
      </c>
      <c r="L441" s="290" t="str">
        <f t="shared" si="113"/>
        <v/>
      </c>
      <c r="M441" s="290" t="str">
        <f t="shared" si="113"/>
        <v/>
      </c>
      <c r="N441" s="290" t="str">
        <f t="shared" si="113"/>
        <v/>
      </c>
      <c r="O441" s="290">
        <f t="shared" si="113"/>
        <v>2906.1</v>
      </c>
      <c r="P441" s="290">
        <f t="shared" si="113"/>
        <v>3390.4500000000003</v>
      </c>
      <c r="Q441" s="290" t="str">
        <f t="shared" si="113"/>
        <v/>
      </c>
      <c r="R441" s="298" t="str">
        <f>Input!I442</f>
        <v>1106x1190x1056</v>
      </c>
      <c r="S441" s="298" t="str">
        <f>Input!J442</f>
        <v>1500</v>
      </c>
      <c r="T441" s="298" t="str">
        <f>Input!K442</f>
        <v>340</v>
      </c>
      <c r="U441" s="298" t="str">
        <f>Input!L442</f>
        <v>120</v>
      </c>
      <c r="V441" s="4" t="str">
        <f>IF(Input!$M442=1,"Spec.","")&amp;IF(Input!$O442=1, "00","")&amp;IF(Input!$P442=1, "/0","")&amp;IF(Input!$Q442=1, "/1","")&amp;IF(Input!$R442=1, "/2","")&amp;IF(Input!$S442=1, "/3","")&amp;IF(Input!$T442=1, "/4","")&amp;IF(Input!$U442=1, "/5","")</f>
        <v/>
      </c>
      <c r="W441" s="4" t="str">
        <f>IF(Input!$V442=1,"Spec.","")&amp;IF(Input!$W442=1, "/21","")&amp;IF(Input!$X442=1, "/18","")&amp;IF(Input!$Y442=1, "/16","")&amp;IF(Input!$Z442=1, "/14","")&amp;IF(Input!$AA442=1, "/11,5","")&amp;IF(Input!$AB442=1, "/10","")&amp;IF(Input!$AB442=1,"/7,5","")</f>
        <v>/21/18</v>
      </c>
      <c r="X441" s="291" t="str">
        <f t="shared" si="103"/>
        <v/>
      </c>
      <c r="Y441" s="4" t="str">
        <f t="shared" si="104"/>
        <v>21/18</v>
      </c>
      <c r="Z441" s="4" t="str">
        <f>IF(Input!$M442=1,"Special match","")&amp;IF(Input!$N442=1, "/Without","")&amp;IF(Input!$O442=1, "/SAE-00","")&amp;IF(Input!$P442=1, "/SAE-0","")&amp;IF(Input!$Q442=1, "/SAE-1","")&amp;IF(Input!$R442=1, "/SAE-2","")&amp;IF(Input!$S442=1, "/SAE-3","")&amp;IF(Input!$T442=1, "/SAE-4","")&amp;IF(Input!$U442=1, "/SAE-5","")</f>
        <v>/Without</v>
      </c>
      <c r="AA441" s="4" t="str">
        <f>IF(Input!$V442=1,"Special match","")&amp;IF(Input!$W442=1, "/21 ","")&amp;IF(Input!$X442=1, "/18 ","")&amp;IF(Input!$Y442=1, "/16 ","")&amp;IF(Input!$Z442=1, "/14 ","")&amp;IF(Input!$AA442=1, "/11,5 ","")&amp;IF(Input!$AB442=1, "/10 ","")&amp;IF(Input!$AB442=1, "/7,5","")</f>
        <v xml:space="preserve">/21 /18 </v>
      </c>
      <c r="AB441" s="4" t="str">
        <f>IF(Input!$AD442=1,"Rubber wheel coupling","")&amp;IF(Input!$AE442=1, "/Rubber block drive, with alu. ring","")&amp;IF(Input!$AF442=1, "/(High) flexible coupling","")</f>
        <v>/Rubber block drive, with alu. ring</v>
      </c>
      <c r="AC441" s="4" t="str">
        <f>IF(Input!$AG442=1,"Mechanical-joint clutch","")&amp;IF(Input!$AH442=1, "/ Mechanical","")&amp;IF(Input!$AI442=1, "/ Electrical","")&amp;IF(Input!$AJ442=1, "/ Pneumatical","")</f>
        <v>/ Mechanical/ Electrical</v>
      </c>
      <c r="AD441" s="291" t="str">
        <f t="shared" si="105"/>
        <v>Without</v>
      </c>
      <c r="AE441" s="4" t="str">
        <f t="shared" si="106"/>
        <v>21 /18  inch</v>
      </c>
      <c r="AF441" s="4" t="str">
        <f t="shared" si="107"/>
        <v>Rubber block drive, with alu. ring</v>
      </c>
      <c r="AG441" s="4" t="str">
        <f t="shared" si="108"/>
        <v xml:space="preserve"> Mechanical/ Electrical</v>
      </c>
      <c r="AH441" s="4" t="str">
        <f>IF(Input!AK442=1,"Available","Not available")</f>
        <v>Not available</v>
      </c>
      <c r="AI441" s="4" t="str">
        <f>IF(Input!AL442="","",Input!AL442)</f>
        <v/>
      </c>
    </row>
    <row r="442" spans="1:35" x14ac:dyDescent="0.25">
      <c r="A442" s="4" t="str">
        <f>VLOOKUP(Input!A443, Variabelen!$A$2:$B$7,2,FALSE)</f>
        <v>LIGHT DUTY/HIGH SPEED GEARBOX</v>
      </c>
      <c r="B442" s="284" t="str">
        <f>Input!B443</f>
        <v>HCQ1600</v>
      </c>
      <c r="C442" s="4" t="str">
        <f>IF(Input!C443="","",Input!C443)</f>
        <v/>
      </c>
      <c r="D442" s="297">
        <f>Input!F443</f>
        <v>2.76</v>
      </c>
      <c r="E442" s="298" t="str">
        <f>Input!G443</f>
        <v>1,341</v>
      </c>
      <c r="F442" s="4">
        <f>Input!D443</f>
        <v>1600</v>
      </c>
      <c r="G442" s="298">
        <f>Input!E443</f>
        <v>2100</v>
      </c>
      <c r="H442" s="298" t="str">
        <f t="shared" si="99"/>
        <v>1600-2100</v>
      </c>
      <c r="I442" s="298">
        <f t="shared" si="100"/>
        <v>1800</v>
      </c>
      <c r="J442" s="298">
        <f t="shared" si="101"/>
        <v>2413.7999999999997</v>
      </c>
      <c r="K442" s="298">
        <f t="shared" si="102"/>
        <v>2816.1</v>
      </c>
      <c r="L442" s="290" t="str">
        <f t="shared" ref="L442:Q451" si="114">IF(AND(L$1&gt;=$F442,L$1&lt;=$G442),L$1*$E442,"")</f>
        <v/>
      </c>
      <c r="M442" s="290" t="str">
        <f t="shared" si="114"/>
        <v/>
      </c>
      <c r="N442" s="290" t="str">
        <f t="shared" si="114"/>
        <v/>
      </c>
      <c r="O442" s="290">
        <f t="shared" si="114"/>
        <v>2413.7999999999997</v>
      </c>
      <c r="P442" s="290">
        <f t="shared" si="114"/>
        <v>2816.1</v>
      </c>
      <c r="Q442" s="290" t="str">
        <f t="shared" si="114"/>
        <v/>
      </c>
      <c r="R442" s="298" t="str">
        <f>Input!I443</f>
        <v>1106x1190x1056</v>
      </c>
      <c r="S442" s="298" t="str">
        <f>Input!J443</f>
        <v>1500</v>
      </c>
      <c r="T442" s="298" t="str">
        <f>Input!K443</f>
        <v>340</v>
      </c>
      <c r="U442" s="298" t="str">
        <f>Input!L443</f>
        <v>120</v>
      </c>
      <c r="V442" s="4" t="str">
        <f>IF(Input!$M443=1,"Spec.","")&amp;IF(Input!$O443=1, "00","")&amp;IF(Input!$P443=1, "/0","")&amp;IF(Input!$Q443=1, "/1","")&amp;IF(Input!$R443=1, "/2","")&amp;IF(Input!$S443=1, "/3","")&amp;IF(Input!$T443=1, "/4","")&amp;IF(Input!$U443=1, "/5","")</f>
        <v/>
      </c>
      <c r="W442" s="4" t="str">
        <f>IF(Input!$V443=1,"Spec.","")&amp;IF(Input!$W443=1, "/21","")&amp;IF(Input!$X443=1, "/18","")&amp;IF(Input!$Y443=1, "/16","")&amp;IF(Input!$Z443=1, "/14","")&amp;IF(Input!$AA443=1, "/11,5","")&amp;IF(Input!$AB443=1, "/10","")&amp;IF(Input!$AB443=1,"/7,5","")</f>
        <v>/21/18</v>
      </c>
      <c r="X442" s="291" t="str">
        <f t="shared" si="103"/>
        <v/>
      </c>
      <c r="Y442" s="4" t="str">
        <f t="shared" si="104"/>
        <v>21/18</v>
      </c>
      <c r="Z442" s="4" t="str">
        <f>IF(Input!$M443=1,"Special match","")&amp;IF(Input!$N443=1, "/Without","")&amp;IF(Input!$O443=1, "/SAE-00","")&amp;IF(Input!$P443=1, "/SAE-0","")&amp;IF(Input!$Q443=1, "/SAE-1","")&amp;IF(Input!$R443=1, "/SAE-2","")&amp;IF(Input!$S443=1, "/SAE-3","")&amp;IF(Input!$T443=1, "/SAE-4","")&amp;IF(Input!$U443=1, "/SAE-5","")</f>
        <v>/Without</v>
      </c>
      <c r="AA442" s="4" t="str">
        <f>IF(Input!$V443=1,"Special match","")&amp;IF(Input!$W443=1, "/21 ","")&amp;IF(Input!$X443=1, "/18 ","")&amp;IF(Input!$Y443=1, "/16 ","")&amp;IF(Input!$Z443=1, "/14 ","")&amp;IF(Input!$AA443=1, "/11,5 ","")&amp;IF(Input!$AB443=1, "/10 ","")&amp;IF(Input!$AB443=1, "/7,5","")</f>
        <v xml:space="preserve">/21 /18 </v>
      </c>
      <c r="AB442" s="4" t="str">
        <f>IF(Input!$AD443=1,"Rubber wheel coupling","")&amp;IF(Input!$AE443=1, "/Rubber block drive, with alu. ring","")&amp;IF(Input!$AF443=1, "/(High) flexible coupling","")</f>
        <v>/Rubber block drive, with alu. ring</v>
      </c>
      <c r="AC442" s="4" t="str">
        <f>IF(Input!$AG443=1,"Mechanical-joint clutch","")&amp;IF(Input!$AH443=1, "/ Mechanical","")&amp;IF(Input!$AI443=1, "/ Electrical","")&amp;IF(Input!$AJ443=1, "/ Pneumatical","")</f>
        <v>/ Mechanical/ Electrical</v>
      </c>
      <c r="AD442" s="291" t="str">
        <f t="shared" si="105"/>
        <v>Without</v>
      </c>
      <c r="AE442" s="4" t="str">
        <f t="shared" si="106"/>
        <v>21 /18  inch</v>
      </c>
      <c r="AF442" s="4" t="str">
        <f t="shared" si="107"/>
        <v>Rubber block drive, with alu. ring</v>
      </c>
      <c r="AG442" s="4" t="str">
        <f t="shared" si="108"/>
        <v xml:space="preserve"> Mechanical/ Electrical</v>
      </c>
      <c r="AH442" s="4" t="str">
        <f>IF(Input!AK443=1,"Available","Not available")</f>
        <v>Not available</v>
      </c>
      <c r="AI442" s="4" t="str">
        <f>IF(Input!AL443="","",Input!AL443)</f>
        <v/>
      </c>
    </row>
    <row r="443" spans="1:35" x14ac:dyDescent="0.25">
      <c r="A443" s="4" t="str">
        <f>VLOOKUP(Input!A444, Variabelen!$A$2:$B$7,2,FALSE)</f>
        <v>LIGHT DUTY/HIGH SPEED GEARBOX</v>
      </c>
      <c r="B443" s="284" t="str">
        <f>Input!B444</f>
        <v>HCQH1600</v>
      </c>
      <c r="C443" s="4" t="str">
        <f>IF(Input!C444="","",Input!C444)</f>
        <v/>
      </c>
      <c r="D443" s="297">
        <f>Input!F444</f>
        <v>2.476</v>
      </c>
      <c r="E443" s="298" t="str">
        <f>Input!G444</f>
        <v>1,6145</v>
      </c>
      <c r="F443" s="4">
        <f>Input!D444</f>
        <v>1600</v>
      </c>
      <c r="G443" s="298">
        <f>Input!E444</f>
        <v>1900</v>
      </c>
      <c r="H443" s="298" t="str">
        <f t="shared" si="99"/>
        <v>1600-1900</v>
      </c>
      <c r="I443" s="298">
        <f t="shared" si="100"/>
        <v>1800</v>
      </c>
      <c r="J443" s="298">
        <f t="shared" si="101"/>
        <v>2906.1</v>
      </c>
      <c r="K443" s="298">
        <f t="shared" si="102"/>
        <v>3067.55</v>
      </c>
      <c r="L443" s="290" t="str">
        <f t="shared" si="114"/>
        <v/>
      </c>
      <c r="M443" s="290" t="str">
        <f t="shared" si="114"/>
        <v/>
      </c>
      <c r="N443" s="290" t="str">
        <f t="shared" si="114"/>
        <v/>
      </c>
      <c r="O443" s="290">
        <f t="shared" si="114"/>
        <v>2906.1</v>
      </c>
      <c r="P443" s="290" t="str">
        <f t="shared" si="114"/>
        <v/>
      </c>
      <c r="Q443" s="290" t="str">
        <f t="shared" si="114"/>
        <v/>
      </c>
      <c r="R443" s="298" t="str">
        <f>Input!I444</f>
        <v>1035x1110x1038</v>
      </c>
      <c r="S443" s="298" t="str">
        <f>Input!J444</f>
        <v>1500</v>
      </c>
      <c r="T443" s="298" t="str">
        <f>Input!K444</f>
        <v>340</v>
      </c>
      <c r="U443" s="298" t="str">
        <f>Input!L444</f>
        <v>120</v>
      </c>
      <c r="V443" s="4" t="str">
        <f>IF(Input!$M444=1,"Spec.","")&amp;IF(Input!$O444=1, "00","")&amp;IF(Input!$P444=1, "/0","")&amp;IF(Input!$Q444=1, "/1","")&amp;IF(Input!$R444=1, "/2","")&amp;IF(Input!$S444=1, "/3","")&amp;IF(Input!$T444=1, "/4","")&amp;IF(Input!$U444=1, "/5","")</f>
        <v/>
      </c>
      <c r="W443" s="4" t="str">
        <f>IF(Input!$V444=1,"Spec.","")&amp;IF(Input!$W444=1, "/21","")&amp;IF(Input!$X444=1, "/18","")&amp;IF(Input!$Y444=1, "/16","")&amp;IF(Input!$Z444=1, "/14","")&amp;IF(Input!$AA444=1, "/11,5","")&amp;IF(Input!$AB444=1, "/10","")&amp;IF(Input!$AB444=1,"/7,5","")</f>
        <v>/21</v>
      </c>
      <c r="X443" s="291" t="str">
        <f t="shared" si="103"/>
        <v/>
      </c>
      <c r="Y443" s="4" t="str">
        <f t="shared" si="104"/>
        <v>21</v>
      </c>
      <c r="Z443" s="4" t="str">
        <f>IF(Input!$M444=1,"Special match","")&amp;IF(Input!$N444=1, "/Without","")&amp;IF(Input!$O444=1, "/SAE-00","")&amp;IF(Input!$P444=1, "/SAE-0","")&amp;IF(Input!$Q444=1, "/SAE-1","")&amp;IF(Input!$R444=1, "/SAE-2","")&amp;IF(Input!$S444=1, "/SAE-3","")&amp;IF(Input!$T444=1, "/SAE-4","")&amp;IF(Input!$U444=1, "/SAE-5","")</f>
        <v>/Without</v>
      </c>
      <c r="AA443" s="4" t="str">
        <f>IF(Input!$V444=1,"Special match","")&amp;IF(Input!$W444=1, "/21 ","")&amp;IF(Input!$X444=1, "/18 ","")&amp;IF(Input!$Y444=1, "/16 ","")&amp;IF(Input!$Z444=1, "/14 ","")&amp;IF(Input!$AA444=1, "/11,5 ","")&amp;IF(Input!$AB444=1, "/10 ","")&amp;IF(Input!$AB444=1, "/7,5","")</f>
        <v xml:space="preserve">/21 </v>
      </c>
      <c r="AB443" s="4" t="str">
        <f>IF(Input!$AD444=1,"Rubber wheel coupling","")&amp;IF(Input!$AE444=1, "/Rubber block drive, with alu. ring","")&amp;IF(Input!$AF444=1, "/(High) flexible coupling","")</f>
        <v>/Rubber block drive, with alu. ring</v>
      </c>
      <c r="AC443" s="4" t="str">
        <f>IF(Input!$AG444=1,"Mechanical-joint clutch","")&amp;IF(Input!$AH444=1, "/ Mechanical","")&amp;IF(Input!$AI444=1, "/ Electrical","")&amp;IF(Input!$AJ444=1, "/ Pneumatical","")</f>
        <v>/ Mechanical/ Electrical</v>
      </c>
      <c r="AD443" s="291" t="str">
        <f t="shared" si="105"/>
        <v>Without</v>
      </c>
      <c r="AE443" s="4" t="str">
        <f t="shared" si="106"/>
        <v>21  inch</v>
      </c>
      <c r="AF443" s="4" t="str">
        <f t="shared" si="107"/>
        <v>Rubber block drive, with alu. ring</v>
      </c>
      <c r="AG443" s="4" t="str">
        <f t="shared" si="108"/>
        <v xml:space="preserve"> Mechanical/ Electrical</v>
      </c>
      <c r="AH443" s="4" t="str">
        <f>IF(Input!AK444=1,"Available","Not available")</f>
        <v>Not available</v>
      </c>
      <c r="AI443" s="4" t="str">
        <f>IF(Input!AL444="","",Input!AL444)</f>
        <v/>
      </c>
    </row>
    <row r="444" spans="1:35" x14ac:dyDescent="0.25">
      <c r="A444" s="4" t="str">
        <f>VLOOKUP(Input!A445, Variabelen!$A$2:$B$7,2,FALSE)</f>
        <v>LIGHT DUTY/HIGH SPEED GEARBOX</v>
      </c>
      <c r="B444" s="284" t="str">
        <f>Input!B445</f>
        <v>HCQH1601</v>
      </c>
      <c r="C444" s="4" t="str">
        <f>IF(Input!C445="","",Input!C445)</f>
        <v/>
      </c>
      <c r="D444" s="297">
        <f>Input!F445</f>
        <v>3.04</v>
      </c>
      <c r="E444" s="298" t="str">
        <f>Input!G445</f>
        <v>1,6145</v>
      </c>
      <c r="F444" s="4">
        <f>Input!D445</f>
        <v>1600</v>
      </c>
      <c r="G444" s="298">
        <f>Input!E445</f>
        <v>2100</v>
      </c>
      <c r="H444" s="298" t="str">
        <f t="shared" si="99"/>
        <v>1600-2100</v>
      </c>
      <c r="I444" s="298">
        <f t="shared" si="100"/>
        <v>1800</v>
      </c>
      <c r="J444" s="298">
        <f t="shared" si="101"/>
        <v>2906.1</v>
      </c>
      <c r="K444" s="298">
        <f t="shared" si="102"/>
        <v>3390.4500000000003</v>
      </c>
      <c r="L444" s="290" t="str">
        <f t="shared" si="114"/>
        <v/>
      </c>
      <c r="M444" s="290" t="str">
        <f t="shared" si="114"/>
        <v/>
      </c>
      <c r="N444" s="290" t="str">
        <f t="shared" si="114"/>
        <v/>
      </c>
      <c r="O444" s="290">
        <f t="shared" si="114"/>
        <v>2906.1</v>
      </c>
      <c r="P444" s="290">
        <f t="shared" si="114"/>
        <v>3390.4500000000003</v>
      </c>
      <c r="Q444" s="290" t="str">
        <f t="shared" si="114"/>
        <v/>
      </c>
      <c r="R444" s="298" t="str">
        <f>Input!I445</f>
        <v>1106x1230x1180</v>
      </c>
      <c r="S444" s="298" t="str">
        <f>Input!J445</f>
        <v>1550</v>
      </c>
      <c r="T444" s="298" t="str">
        <f>Input!K445</f>
        <v>370</v>
      </c>
      <c r="U444" s="298" t="str">
        <f>Input!L445</f>
        <v>120</v>
      </c>
      <c r="V444" s="4" t="str">
        <f>IF(Input!$M445=1,"Spec.","")&amp;IF(Input!$O445=1, "00","")&amp;IF(Input!$P445=1, "/0","")&amp;IF(Input!$Q445=1, "/1","")&amp;IF(Input!$R445=1, "/2","")&amp;IF(Input!$S445=1, "/3","")&amp;IF(Input!$T445=1, "/4","")&amp;IF(Input!$U445=1, "/5","")</f>
        <v/>
      </c>
      <c r="W444" s="4" t="str">
        <f>IF(Input!$V445=1,"Spec.","")&amp;IF(Input!$W445=1, "/21","")&amp;IF(Input!$X445=1, "/18","")&amp;IF(Input!$Y445=1, "/16","")&amp;IF(Input!$Z445=1, "/14","")&amp;IF(Input!$AA445=1, "/11,5","")&amp;IF(Input!$AB445=1, "/10","")&amp;IF(Input!$AB445=1,"/7,5","")</f>
        <v>/21/18</v>
      </c>
      <c r="X444" s="291" t="str">
        <f t="shared" si="103"/>
        <v/>
      </c>
      <c r="Y444" s="4" t="str">
        <f t="shared" si="104"/>
        <v>21/18</v>
      </c>
      <c r="Z444" s="4" t="str">
        <f>IF(Input!$M445=1,"Special match","")&amp;IF(Input!$N445=1, "/Without","")&amp;IF(Input!$O445=1, "/SAE-00","")&amp;IF(Input!$P445=1, "/SAE-0","")&amp;IF(Input!$Q445=1, "/SAE-1","")&amp;IF(Input!$R445=1, "/SAE-2","")&amp;IF(Input!$S445=1, "/SAE-3","")&amp;IF(Input!$T445=1, "/SAE-4","")&amp;IF(Input!$U445=1, "/SAE-5","")</f>
        <v>/Without</v>
      </c>
      <c r="AA444" s="4" t="str">
        <f>IF(Input!$V445=1,"Special match","")&amp;IF(Input!$W445=1, "/21 ","")&amp;IF(Input!$X445=1, "/18 ","")&amp;IF(Input!$Y445=1, "/16 ","")&amp;IF(Input!$Z445=1, "/14 ","")&amp;IF(Input!$AA445=1, "/11,5 ","")&amp;IF(Input!$AB445=1, "/10 ","")&amp;IF(Input!$AB445=1, "/7,5","")</f>
        <v xml:space="preserve">/21 /18 </v>
      </c>
      <c r="AB444" s="4" t="str">
        <f>IF(Input!$AD445=1,"Rubber wheel coupling","")&amp;IF(Input!$AE445=1, "/Rubber block drive, with alu. ring","")&amp;IF(Input!$AF445=1, "/(High) flexible coupling","")</f>
        <v>/Rubber block drive, with alu. ring</v>
      </c>
      <c r="AC444" s="4" t="str">
        <f>IF(Input!$AG445=1,"Mechanical-joint clutch","")&amp;IF(Input!$AH445=1, "/ Mechanical","")&amp;IF(Input!$AI445=1, "/ Electrical","")&amp;IF(Input!$AJ445=1, "/ Pneumatical","")</f>
        <v>/ Mechanical/ Electrical</v>
      </c>
      <c r="AD444" s="291" t="str">
        <f t="shared" si="105"/>
        <v>Without</v>
      </c>
      <c r="AE444" s="4" t="str">
        <f t="shared" si="106"/>
        <v>21 /18  inch</v>
      </c>
      <c r="AF444" s="4" t="str">
        <f t="shared" si="107"/>
        <v>Rubber block drive, with alu. ring</v>
      </c>
      <c r="AG444" s="4" t="str">
        <f t="shared" si="108"/>
        <v xml:space="preserve"> Mechanical/ Electrical</v>
      </c>
      <c r="AH444" s="4" t="str">
        <f>IF(Input!AK445=1,"Available","Not available")</f>
        <v>Not available</v>
      </c>
      <c r="AI444" s="4" t="str">
        <f>IF(Input!AL445="","",Input!AL445)</f>
        <v/>
      </c>
    </row>
    <row r="445" spans="1:35" x14ac:dyDescent="0.25">
      <c r="A445" s="4" t="str">
        <f>VLOOKUP(Input!A446, Variabelen!$A$2:$B$7,2,FALSE)</f>
        <v>LIGHT DUTY/HIGH SPEED GEARBOX</v>
      </c>
      <c r="B445" s="284" t="str">
        <f>Input!B446</f>
        <v>HCQH1601</v>
      </c>
      <c r="C445" s="4" t="str">
        <f>IF(Input!C446="","",Input!C446)</f>
        <v/>
      </c>
      <c r="D445" s="297">
        <f>Input!F446</f>
        <v>3.24</v>
      </c>
      <c r="E445" s="298" t="str">
        <f>Input!G446</f>
        <v>1,341</v>
      </c>
      <c r="F445" s="4">
        <f>Input!D446</f>
        <v>1600</v>
      </c>
      <c r="G445" s="298">
        <f>Input!E446</f>
        <v>2100</v>
      </c>
      <c r="H445" s="298" t="str">
        <f t="shared" si="99"/>
        <v>1600-2100</v>
      </c>
      <c r="I445" s="298">
        <f t="shared" si="100"/>
        <v>1800</v>
      </c>
      <c r="J445" s="298">
        <f t="shared" si="101"/>
        <v>2413.7999999999997</v>
      </c>
      <c r="K445" s="298">
        <f t="shared" si="102"/>
        <v>2816.1</v>
      </c>
      <c r="L445" s="290" t="str">
        <f t="shared" si="114"/>
        <v/>
      </c>
      <c r="M445" s="290" t="str">
        <f t="shared" si="114"/>
        <v/>
      </c>
      <c r="N445" s="290" t="str">
        <f t="shared" si="114"/>
        <v/>
      </c>
      <c r="O445" s="290">
        <f t="shared" si="114"/>
        <v>2413.7999999999997</v>
      </c>
      <c r="P445" s="290">
        <f t="shared" si="114"/>
        <v>2816.1</v>
      </c>
      <c r="Q445" s="290" t="str">
        <f t="shared" si="114"/>
        <v/>
      </c>
      <c r="R445" s="298" t="str">
        <f>Input!I446</f>
        <v>1106x1230x1180</v>
      </c>
      <c r="S445" s="298" t="str">
        <f>Input!J446</f>
        <v>1550</v>
      </c>
      <c r="T445" s="298" t="str">
        <f>Input!K446</f>
        <v>370</v>
      </c>
      <c r="U445" s="298" t="str">
        <f>Input!L446</f>
        <v>120</v>
      </c>
      <c r="V445" s="4" t="str">
        <f>IF(Input!$M446=1,"Spec.","")&amp;IF(Input!$O446=1, "00","")&amp;IF(Input!$P446=1, "/0","")&amp;IF(Input!$Q446=1, "/1","")&amp;IF(Input!$R446=1, "/2","")&amp;IF(Input!$S446=1, "/3","")&amp;IF(Input!$T446=1, "/4","")&amp;IF(Input!$U446=1, "/5","")</f>
        <v/>
      </c>
      <c r="W445" s="4" t="str">
        <f>IF(Input!$V446=1,"Spec.","")&amp;IF(Input!$W446=1, "/21","")&amp;IF(Input!$X446=1, "/18","")&amp;IF(Input!$Y446=1, "/16","")&amp;IF(Input!$Z446=1, "/14","")&amp;IF(Input!$AA446=1, "/11,5","")&amp;IF(Input!$AB446=1, "/10","")&amp;IF(Input!$AB446=1,"/7,5","")</f>
        <v>/21/18</v>
      </c>
      <c r="X445" s="291" t="str">
        <f t="shared" si="103"/>
        <v/>
      </c>
      <c r="Y445" s="4" t="str">
        <f t="shared" si="104"/>
        <v>21/18</v>
      </c>
      <c r="Z445" s="4" t="str">
        <f>IF(Input!$M446=1,"Special match","")&amp;IF(Input!$N446=1, "/Without","")&amp;IF(Input!$O446=1, "/SAE-00","")&amp;IF(Input!$P446=1, "/SAE-0","")&amp;IF(Input!$Q446=1, "/SAE-1","")&amp;IF(Input!$R446=1, "/SAE-2","")&amp;IF(Input!$S446=1, "/SAE-3","")&amp;IF(Input!$T446=1, "/SAE-4","")&amp;IF(Input!$U446=1, "/SAE-5","")</f>
        <v>/Without</v>
      </c>
      <c r="AA445" s="4" t="str">
        <f>IF(Input!$V446=1,"Special match","")&amp;IF(Input!$W446=1, "/21 ","")&amp;IF(Input!$X446=1, "/18 ","")&amp;IF(Input!$Y446=1, "/16 ","")&amp;IF(Input!$Z446=1, "/14 ","")&amp;IF(Input!$AA446=1, "/11,5 ","")&amp;IF(Input!$AB446=1, "/10 ","")&amp;IF(Input!$AB446=1, "/7,5","")</f>
        <v xml:space="preserve">/21 /18 </v>
      </c>
      <c r="AB445" s="4" t="str">
        <f>IF(Input!$AD446=1,"Rubber wheel coupling","")&amp;IF(Input!$AE446=1, "/Rubber block drive, with alu. ring","")&amp;IF(Input!$AF446=1, "/(High) flexible coupling","")</f>
        <v>/Rubber block drive, with alu. ring</v>
      </c>
      <c r="AC445" s="4" t="str">
        <f>IF(Input!$AG446=1,"Mechanical-joint clutch","")&amp;IF(Input!$AH446=1, "/ Mechanical","")&amp;IF(Input!$AI446=1, "/ Electrical","")&amp;IF(Input!$AJ446=1, "/ Pneumatical","")</f>
        <v>/ Mechanical/ Electrical</v>
      </c>
      <c r="AD445" s="291" t="str">
        <f t="shared" si="105"/>
        <v>Without</v>
      </c>
      <c r="AE445" s="4" t="str">
        <f t="shared" si="106"/>
        <v>21 /18  inch</v>
      </c>
      <c r="AF445" s="4" t="str">
        <f t="shared" si="107"/>
        <v>Rubber block drive, with alu. ring</v>
      </c>
      <c r="AG445" s="4" t="str">
        <f t="shared" si="108"/>
        <v xml:space="preserve"> Mechanical/ Electrical</v>
      </c>
      <c r="AH445" s="4" t="str">
        <f>IF(Input!AK446=1,"Available","Not available")</f>
        <v>Not available</v>
      </c>
      <c r="AI445" s="4" t="str">
        <f>IF(Input!AL446="","",Input!AL446)</f>
        <v/>
      </c>
    </row>
    <row r="446" spans="1:35" x14ac:dyDescent="0.25">
      <c r="A446" s="4" t="e">
        <f>VLOOKUP(Input!A447, Variabelen!$A$2:$B$7,2,FALSE)</f>
        <v>#N/A</v>
      </c>
      <c r="B446" s="284">
        <f>Input!B447</f>
        <v>0</v>
      </c>
      <c r="C446" s="4" t="str">
        <f>IF(Input!C447="","",Input!C447)</f>
        <v/>
      </c>
      <c r="D446" s="297">
        <f>Input!F447</f>
        <v>0</v>
      </c>
      <c r="E446" s="298">
        <f>Input!G447</f>
        <v>0</v>
      </c>
      <c r="F446" s="4">
        <f>Input!D447</f>
        <v>0</v>
      </c>
      <c r="G446" s="298">
        <f>Input!E447</f>
        <v>0</v>
      </c>
      <c r="H446" s="298" t="str">
        <f t="shared" si="99"/>
        <v>0-0</v>
      </c>
      <c r="I446" s="298">
        <f t="shared" si="100"/>
        <v>1000</v>
      </c>
      <c r="J446" s="298">
        <f t="shared" si="101"/>
        <v>0</v>
      </c>
      <c r="K446" s="298">
        <f t="shared" si="102"/>
        <v>0</v>
      </c>
      <c r="L446" s="290" t="str">
        <f t="shared" si="114"/>
        <v/>
      </c>
      <c r="M446" s="290" t="str">
        <f t="shared" si="114"/>
        <v/>
      </c>
      <c r="N446" s="290" t="str">
        <f t="shared" si="114"/>
        <v/>
      </c>
      <c r="O446" s="290" t="str">
        <f t="shared" si="114"/>
        <v/>
      </c>
      <c r="P446" s="290" t="str">
        <f t="shared" si="114"/>
        <v/>
      </c>
      <c r="Q446" s="290" t="str">
        <f t="shared" si="114"/>
        <v/>
      </c>
      <c r="R446" s="298">
        <f>Input!I447</f>
        <v>0</v>
      </c>
      <c r="S446" s="298">
        <f>Input!J447</f>
        <v>0</v>
      </c>
      <c r="T446" s="298">
        <f>Input!K447</f>
        <v>0</v>
      </c>
      <c r="U446" s="298">
        <f>Input!L447</f>
        <v>0</v>
      </c>
      <c r="V446" s="4" t="str">
        <f>IF(Input!$M447=1,"Spec.","")&amp;IF(Input!$O447=1, "00","")&amp;IF(Input!$P447=1, "/0","")&amp;IF(Input!$Q447=1, "/1","")&amp;IF(Input!$R447=1, "/2","")&amp;IF(Input!$S447=1, "/3","")&amp;IF(Input!$T447=1, "/4","")&amp;IF(Input!$U447=1, "/5","")</f>
        <v/>
      </c>
      <c r="W446" s="4" t="str">
        <f>IF(Input!$V447=1,"Spec.","")&amp;IF(Input!$W447=1, "/21","")&amp;IF(Input!$X447=1, "/18","")&amp;IF(Input!$Y447=1, "/16","")&amp;IF(Input!$Z447=1, "/14","")&amp;IF(Input!$AA447=1, "/11,5","")&amp;IF(Input!$AB447=1, "/10","")&amp;IF(Input!$AB447=1,"/7,5","")</f>
        <v/>
      </c>
      <c r="X446" s="291" t="str">
        <f t="shared" si="103"/>
        <v/>
      </c>
      <c r="Y446" s="4" t="str">
        <f t="shared" si="104"/>
        <v/>
      </c>
      <c r="Z446" s="4" t="str">
        <f>IF(Input!$M447=1,"Special match","")&amp;IF(Input!$N447=1, "/Without","")&amp;IF(Input!$O447=1, "/SAE-00","")&amp;IF(Input!$P447=1, "/SAE-0","")&amp;IF(Input!$Q447=1, "/SAE-1","")&amp;IF(Input!$R447=1, "/SAE-2","")&amp;IF(Input!$S447=1, "/SAE-3","")&amp;IF(Input!$T447=1, "/SAE-4","")&amp;IF(Input!$U447=1, "/SAE-5","")</f>
        <v/>
      </c>
      <c r="AA446" s="4" t="str">
        <f>IF(Input!$V447=1,"Special match","")&amp;IF(Input!$W447=1, "/21 ","")&amp;IF(Input!$X447=1, "/18 ","")&amp;IF(Input!$Y447=1, "/16 ","")&amp;IF(Input!$Z447=1, "/14 ","")&amp;IF(Input!$AA447=1, "/11,5 ","")&amp;IF(Input!$AB447=1, "/10 ","")&amp;IF(Input!$AB447=1, "/7,5","")</f>
        <v/>
      </c>
      <c r="AB446" s="4" t="str">
        <f>IF(Input!$AD447=1,"Rubber wheel coupling","")&amp;IF(Input!$AE447=1, "/Rubber block drive, with alu. ring","")&amp;IF(Input!$AF447=1, "/(High) flexible coupling","")</f>
        <v/>
      </c>
      <c r="AC446" s="4" t="str">
        <f>IF(Input!$AG447=1,"Mechanical-joint clutch","")&amp;IF(Input!$AH447=1, "/ Mechanical","")&amp;IF(Input!$AI447=1, "/ Electrical","")&amp;IF(Input!$AJ447=1, "/ Pneumatical","")</f>
        <v/>
      </c>
      <c r="AD446" s="291" t="str">
        <f t="shared" si="105"/>
        <v/>
      </c>
      <c r="AE446" s="4" t="str">
        <f t="shared" si="106"/>
        <v xml:space="preserve"> inch</v>
      </c>
      <c r="AF446" s="4" t="str">
        <f t="shared" si="107"/>
        <v/>
      </c>
      <c r="AG446" s="4" t="str">
        <f t="shared" si="108"/>
        <v/>
      </c>
      <c r="AH446" s="4" t="str">
        <f>IF(Input!AK447=1,"Available","Not available")</f>
        <v>Not available</v>
      </c>
      <c r="AI446" s="4" t="str">
        <f>IF(Input!AL447="","",Input!AL447)</f>
        <v/>
      </c>
    </row>
    <row r="447" spans="1:35" x14ac:dyDescent="0.25">
      <c r="A447" s="4" t="e">
        <f>VLOOKUP(Input!A448, Variabelen!$A$2:$B$7,2,FALSE)</f>
        <v>#N/A</v>
      </c>
      <c r="B447" s="284" t="str">
        <f>Input!B448</f>
        <v>Type</v>
      </c>
      <c r="C447" s="4" t="str">
        <f>IF(Input!C448="","",Input!C448)</f>
        <v/>
      </c>
      <c r="D447" s="297" t="str">
        <f>Input!F448</f>
        <v>KN.m</v>
      </c>
      <c r="E447" s="298" t="str">
        <f>Input!G448</f>
        <v>Rate</v>
      </c>
      <c r="F447" s="4" t="str">
        <f>Input!D448</f>
        <v>Rpm &lt;</v>
      </c>
      <c r="G447" s="298" t="str">
        <f>Input!E448</f>
        <v>&gt; RPM</v>
      </c>
      <c r="H447" s="298" t="str">
        <f t="shared" si="99"/>
        <v>Rpm &lt;-&gt; RPM</v>
      </c>
      <c r="I447" s="298">
        <f t="shared" si="100"/>
        <v>1000</v>
      </c>
      <c r="J447" s="298" t="e">
        <f t="shared" si="101"/>
        <v>#VALUE!</v>
      </c>
      <c r="K447" s="298" t="e">
        <f t="shared" si="102"/>
        <v>#VALUE!</v>
      </c>
      <c r="L447" s="290" t="str">
        <f t="shared" si="114"/>
        <v/>
      </c>
      <c r="M447" s="290" t="str">
        <f t="shared" si="114"/>
        <v/>
      </c>
      <c r="N447" s="290" t="str">
        <f t="shared" si="114"/>
        <v/>
      </c>
      <c r="O447" s="290" t="str">
        <f t="shared" si="114"/>
        <v/>
      </c>
      <c r="P447" s="290" t="str">
        <f t="shared" si="114"/>
        <v/>
      </c>
      <c r="Q447" s="290" t="str">
        <f t="shared" si="114"/>
        <v/>
      </c>
      <c r="R447" s="298" t="str">
        <f>Input!I448</f>
        <v>LxWxH</v>
      </c>
      <c r="S447" s="298" t="str">
        <f>Input!J448</f>
        <v>WEIGHT</v>
      </c>
      <c r="T447" s="298" t="str">
        <f>Input!K448</f>
        <v>TIME</v>
      </c>
      <c r="U447" s="298" t="str">
        <f>Input!L448</f>
        <v>EFFICIENCY</v>
      </c>
      <c r="V447" s="4" t="str">
        <f>IF(Input!$M448=1,"Spec.","")&amp;IF(Input!$O448=1, "00","")&amp;IF(Input!$P448=1, "/0","")&amp;IF(Input!$Q448=1, "/1","")&amp;IF(Input!$R448=1, "/2","")&amp;IF(Input!$S448=1, "/3","")&amp;IF(Input!$T448=1, "/4","")&amp;IF(Input!$U448=1, "/5","")</f>
        <v/>
      </c>
      <c r="W447" s="4" t="str">
        <f>IF(Input!$V448=1,"Spec.","")&amp;IF(Input!$W448=1, "/21","")&amp;IF(Input!$X448=1, "/18","")&amp;IF(Input!$Y448=1, "/16","")&amp;IF(Input!$Z448=1, "/14","")&amp;IF(Input!$AA448=1, "/11,5","")&amp;IF(Input!$AB448=1, "/10","")&amp;IF(Input!$AB448=1,"/7,5","")</f>
        <v/>
      </c>
      <c r="X447" s="291" t="str">
        <f t="shared" si="103"/>
        <v/>
      </c>
      <c r="Y447" s="4" t="str">
        <f t="shared" si="104"/>
        <v/>
      </c>
      <c r="Z447" s="4" t="str">
        <f>IF(Input!$M448=1,"Special match","")&amp;IF(Input!$N448=1, "/Without","")&amp;IF(Input!$O448=1, "/SAE-00","")&amp;IF(Input!$P448=1, "/SAE-0","")&amp;IF(Input!$Q448=1, "/SAE-1","")&amp;IF(Input!$R448=1, "/SAE-2","")&amp;IF(Input!$S448=1, "/SAE-3","")&amp;IF(Input!$T448=1, "/SAE-4","")&amp;IF(Input!$U448=1, "/SAE-5","")</f>
        <v/>
      </c>
      <c r="AA447" s="4" t="str">
        <f>IF(Input!$V448=1,"Special match","")&amp;IF(Input!$W448=1, "/21 ","")&amp;IF(Input!$X448=1, "/18 ","")&amp;IF(Input!$Y448=1, "/16 ","")&amp;IF(Input!$Z448=1, "/14 ","")&amp;IF(Input!$AA448=1, "/11,5 ","")&amp;IF(Input!$AB448=1, "/10 ","")&amp;IF(Input!$AB448=1, "/7,5","")</f>
        <v/>
      </c>
      <c r="AB447" s="4" t="str">
        <f>IF(Input!$AD448=1,"Rubber wheel coupling","")&amp;IF(Input!$AE448=1, "/Rubber block drive, with alu. ring","")&amp;IF(Input!$AF448=1, "/(High) flexible coupling","")</f>
        <v/>
      </c>
      <c r="AC447" s="4" t="str">
        <f>IF(Input!$AG448=1,"Mechanical-joint clutch","")&amp;IF(Input!$AH448=1, "/ Mechanical","")&amp;IF(Input!$AI448=1, "/ Electrical","")&amp;IF(Input!$AJ448=1, "/ Pneumatical","")</f>
        <v/>
      </c>
      <c r="AD447" s="291" t="str">
        <f t="shared" si="105"/>
        <v/>
      </c>
      <c r="AE447" s="4" t="str">
        <f t="shared" si="106"/>
        <v xml:space="preserve"> inch</v>
      </c>
      <c r="AF447" s="4" t="str">
        <f t="shared" si="107"/>
        <v/>
      </c>
      <c r="AG447" s="4" t="str">
        <f t="shared" si="108"/>
        <v/>
      </c>
      <c r="AH447" s="4" t="str">
        <f>IF(Input!AK448=1,"Available","Not available")</f>
        <v>Not available</v>
      </c>
      <c r="AI447" s="4" t="str">
        <f>IF(Input!AL448="","",Input!AL448)</f>
        <v/>
      </c>
    </row>
    <row r="448" spans="1:35" x14ac:dyDescent="0.25">
      <c r="A448" s="4" t="str">
        <f>VLOOKUP(Input!A449, Variabelen!$A$2:$B$7,2,FALSE)</f>
        <v>HYDRAULIC CLUTCH</v>
      </c>
      <c r="B448" s="284" t="str">
        <f>Input!B449</f>
        <v>HCL30S</v>
      </c>
      <c r="C448" s="4" t="str">
        <f>IF(Input!C449="","",Input!C449)</f>
        <v/>
      </c>
      <c r="D448" s="297">
        <f>Input!F449</f>
        <v>0.3</v>
      </c>
      <c r="E448" s="298" t="str">
        <f>Input!G449</f>
        <v>0,041</v>
      </c>
      <c r="F448" s="299">
        <v>750</v>
      </c>
      <c r="G448" s="298">
        <v>1500</v>
      </c>
      <c r="H448" s="298" t="str">
        <f t="shared" si="99"/>
        <v>750-1500</v>
      </c>
      <c r="I448" s="298">
        <f t="shared" si="100"/>
        <v>1000</v>
      </c>
      <c r="J448" s="298">
        <f t="shared" si="101"/>
        <v>41</v>
      </c>
      <c r="K448" s="298">
        <f t="shared" si="102"/>
        <v>61.5</v>
      </c>
      <c r="L448" s="290">
        <f t="shared" si="114"/>
        <v>36.9</v>
      </c>
      <c r="M448" s="290">
        <f t="shared" si="114"/>
        <v>49.2</v>
      </c>
      <c r="N448" s="290">
        <f t="shared" si="114"/>
        <v>61.5</v>
      </c>
      <c r="O448" s="290" t="str">
        <f t="shared" si="114"/>
        <v/>
      </c>
      <c r="P448" s="290" t="str">
        <f t="shared" si="114"/>
        <v/>
      </c>
      <c r="Q448" s="290" t="str">
        <f t="shared" si="114"/>
        <v/>
      </c>
      <c r="R448" s="298" t="str">
        <f>Input!I449</f>
        <v>345x310x455</v>
      </c>
      <c r="S448" s="298" t="str">
        <f>Input!J449</f>
        <v>100</v>
      </c>
      <c r="T448" s="298" t="str">
        <f>Input!K449</f>
        <v>≤ 4 seconds</v>
      </c>
      <c r="U448" s="298" t="str">
        <f>Input!L449</f>
        <v>≥ 97%</v>
      </c>
      <c r="V448" s="4" t="str">
        <f>IF(Input!$M449=1,"Spec.","")&amp;IF(Input!$O449=1, "00","")&amp;IF(Input!$P449=1, "/0","")&amp;IF(Input!$Q449=1, "/1","")&amp;IF(Input!$R449=1, "/2","")&amp;IF(Input!$S449=1, "/3","")&amp;IF(Input!$T449=1, "/4","")&amp;IF(Input!$U449=1, "/5","")</f>
        <v/>
      </c>
      <c r="W448" s="4" t="str">
        <f>IF(Input!$V449=1,"Spec.","")&amp;IF(Input!$W449=1, "/21","")&amp;IF(Input!$X449=1, "/18","")&amp;IF(Input!$Y449=1, "/16","")&amp;IF(Input!$Z449=1, "/14","")&amp;IF(Input!$AA449=1, "/11,5","")&amp;IF(Input!$AB449=1, "/10","")&amp;IF(Input!$AB449=1,"/7,5","")</f>
        <v>/14</v>
      </c>
      <c r="X448" s="291" t="str">
        <f t="shared" si="103"/>
        <v/>
      </c>
      <c r="Y448" s="4" t="str">
        <f t="shared" si="104"/>
        <v>14</v>
      </c>
      <c r="Z448" s="4" t="str">
        <f>IF(Input!$M449=1,"Special match","")&amp;IF(Input!$N449=1, "/Without","")&amp;IF(Input!$O449=1, "/SAE-00","")&amp;IF(Input!$P449=1, "/SAE-0","")&amp;IF(Input!$Q449=1, "/SAE-1","")&amp;IF(Input!$R449=1, "/SAE-2","")&amp;IF(Input!$S449=1, "/SAE-3","")&amp;IF(Input!$T449=1, "/SAE-4","")&amp;IF(Input!$U449=1, "/SAE-5","")</f>
        <v>/Without</v>
      </c>
      <c r="AA448" s="4" t="str">
        <f>IF(Input!$V449=1,"Special match","")&amp;IF(Input!$W449=1, "/21 ","")&amp;IF(Input!$X449=1, "/18 ","")&amp;IF(Input!$Y449=1, "/16 ","")&amp;IF(Input!$Z449=1, "/14 ","")&amp;IF(Input!$AA449=1, "/11,5 ","")&amp;IF(Input!$AB449=1, "/10 ","")&amp;IF(Input!$AB449=1, "/7,5","")</f>
        <v xml:space="preserve">/14 </v>
      </c>
      <c r="AB448" s="4" t="str">
        <f>IF(Input!$AD449=1,"Rubber wheel coupling","")&amp;IF(Input!$AE449=1, "/Rubber block drive, with alu. ring","")&amp;IF(Input!$AF449=1, "/(High) flexible coupling","")</f>
        <v>/Rubber block drive, with alu. ring</v>
      </c>
      <c r="AC448" s="4" t="str">
        <f>IF(Input!$AG449=1,"Mechanical-joint clutch","")&amp;IF(Input!$AH449=1, "/ Mechanical","")&amp;IF(Input!$AI449=1, "/ Electrical","")&amp;IF(Input!$AJ449=1, "/ Pneumatical","")</f>
        <v>/ Mechanical/ Electrical</v>
      </c>
      <c r="AD448" s="291" t="str">
        <f t="shared" si="105"/>
        <v>Without</v>
      </c>
      <c r="AE448" s="4" t="str">
        <f t="shared" si="106"/>
        <v>14  inch</v>
      </c>
      <c r="AF448" s="4" t="str">
        <f t="shared" si="107"/>
        <v>Rubber block drive, with alu. ring</v>
      </c>
      <c r="AG448" s="4" t="str">
        <f t="shared" si="108"/>
        <v xml:space="preserve"> Mechanical/ Electrical</v>
      </c>
      <c r="AH448" s="4" t="str">
        <f>IF(Input!AK449=1,"Available","Not available")</f>
        <v>Not available</v>
      </c>
      <c r="AI448" s="4" t="str">
        <f>IF(Input!AL449="","",Input!AL449)</f>
        <v/>
      </c>
    </row>
    <row r="449" spans="1:35" x14ac:dyDescent="0.25">
      <c r="A449" s="4" t="str">
        <f>VLOOKUP(Input!A450, Variabelen!$A$2:$B$7,2,FALSE)</f>
        <v>HYDRAULIC CLUTCH</v>
      </c>
      <c r="B449" s="284" t="str">
        <f>Input!B450</f>
        <v>HCL30F</v>
      </c>
      <c r="C449" s="4" t="str">
        <f>IF(Input!C450="","",Input!C450)</f>
        <v/>
      </c>
      <c r="D449" s="297">
        <f>Input!F450</f>
        <v>0.3</v>
      </c>
      <c r="E449" s="298" t="str">
        <f>Input!G450</f>
        <v>0,041</v>
      </c>
      <c r="F449" s="299">
        <v>1500</v>
      </c>
      <c r="G449" s="298">
        <v>2500</v>
      </c>
      <c r="H449" s="298" t="str">
        <f t="shared" si="99"/>
        <v>1500-2500</v>
      </c>
      <c r="I449" s="298">
        <f t="shared" si="100"/>
        <v>1800</v>
      </c>
      <c r="J449" s="298">
        <f t="shared" si="101"/>
        <v>73.8</v>
      </c>
      <c r="K449" s="298">
        <f t="shared" si="102"/>
        <v>102.5</v>
      </c>
      <c r="L449" s="290" t="str">
        <f t="shared" si="114"/>
        <v/>
      </c>
      <c r="M449" s="290" t="str">
        <f t="shared" si="114"/>
        <v/>
      </c>
      <c r="N449" s="290">
        <f t="shared" si="114"/>
        <v>61.5</v>
      </c>
      <c r="O449" s="290">
        <f t="shared" si="114"/>
        <v>73.8</v>
      </c>
      <c r="P449" s="290">
        <f t="shared" si="114"/>
        <v>86.100000000000009</v>
      </c>
      <c r="Q449" s="290">
        <f t="shared" si="114"/>
        <v>102.5</v>
      </c>
      <c r="R449" s="298" t="str">
        <f>Input!I450</f>
        <v>345x310x455</v>
      </c>
      <c r="S449" s="298" t="str">
        <f>Input!J450</f>
        <v>100</v>
      </c>
      <c r="T449" s="298" t="str">
        <f>Input!K450</f>
        <v>≤ 4 seconds</v>
      </c>
      <c r="U449" s="298" t="str">
        <f>Input!L450</f>
        <v>≥ 97%</v>
      </c>
      <c r="V449" s="4" t="str">
        <f>IF(Input!$M450=1,"Spec.","")&amp;IF(Input!$O450=1, "00","")&amp;IF(Input!$P450=1, "/0","")&amp;IF(Input!$Q450=1, "/1","")&amp;IF(Input!$R450=1, "/2","")&amp;IF(Input!$S450=1, "/3","")&amp;IF(Input!$T450=1, "/4","")&amp;IF(Input!$U450=1, "/5","")</f>
        <v/>
      </c>
      <c r="W449" s="4" t="str">
        <f>IF(Input!$V450=1,"Spec.","")&amp;IF(Input!$W450=1, "/21","")&amp;IF(Input!$X450=1, "/18","")&amp;IF(Input!$Y450=1, "/16","")&amp;IF(Input!$Z450=1, "/14","")&amp;IF(Input!$AA450=1, "/11,5","")&amp;IF(Input!$AB450=1, "/10","")&amp;IF(Input!$AB450=1,"/7,5","")</f>
        <v>/14</v>
      </c>
      <c r="X449" s="291" t="str">
        <f t="shared" si="103"/>
        <v/>
      </c>
      <c r="Y449" s="4" t="str">
        <f t="shared" si="104"/>
        <v>14</v>
      </c>
      <c r="Z449" s="4" t="str">
        <f>IF(Input!$M450=1,"Special match","")&amp;IF(Input!$N450=1, "/Without","")&amp;IF(Input!$O450=1, "/SAE-00","")&amp;IF(Input!$P450=1, "/SAE-0","")&amp;IF(Input!$Q450=1, "/SAE-1","")&amp;IF(Input!$R450=1, "/SAE-2","")&amp;IF(Input!$S450=1, "/SAE-3","")&amp;IF(Input!$T450=1, "/SAE-4","")&amp;IF(Input!$U450=1, "/SAE-5","")</f>
        <v>/Without</v>
      </c>
      <c r="AA449" s="4" t="str">
        <f>IF(Input!$V450=1,"Special match","")&amp;IF(Input!$W450=1, "/21 ","")&amp;IF(Input!$X450=1, "/18 ","")&amp;IF(Input!$Y450=1, "/16 ","")&amp;IF(Input!$Z450=1, "/14 ","")&amp;IF(Input!$AA450=1, "/11,5 ","")&amp;IF(Input!$AB450=1, "/10 ","")&amp;IF(Input!$AB450=1, "/7,5","")</f>
        <v xml:space="preserve">/14 </v>
      </c>
      <c r="AB449" s="4" t="str">
        <f>IF(Input!$AD450=1,"Rubber wheel coupling","")&amp;IF(Input!$AE450=1, "/Rubber block drive, with alu. ring","")&amp;IF(Input!$AF450=1, "/(High) flexible coupling","")</f>
        <v>/Rubber block drive, with alu. ring</v>
      </c>
      <c r="AC449" s="4" t="str">
        <f>IF(Input!$AG450=1,"Mechanical-joint clutch","")&amp;IF(Input!$AH450=1, "/ Mechanical","")&amp;IF(Input!$AI450=1, "/ Electrical","")&amp;IF(Input!$AJ450=1, "/ Pneumatical","")</f>
        <v>/ Mechanical/ Electrical</v>
      </c>
      <c r="AD449" s="291" t="str">
        <f t="shared" si="105"/>
        <v>Without</v>
      </c>
      <c r="AE449" s="4" t="str">
        <f t="shared" si="106"/>
        <v>14  inch</v>
      </c>
      <c r="AF449" s="4" t="str">
        <f t="shared" si="107"/>
        <v>Rubber block drive, with alu. ring</v>
      </c>
      <c r="AG449" s="4" t="str">
        <f t="shared" si="108"/>
        <v xml:space="preserve"> Mechanical/ Electrical</v>
      </c>
      <c r="AH449" s="4" t="str">
        <f>IF(Input!AK450=1,"Available","Not available")</f>
        <v>Not available</v>
      </c>
      <c r="AI449" s="4" t="str">
        <f>IF(Input!AL450="","",Input!AL450)</f>
        <v/>
      </c>
    </row>
    <row r="450" spans="1:35" x14ac:dyDescent="0.25">
      <c r="A450" s="4" t="str">
        <f>VLOOKUP(Input!A451, Variabelen!$A$2:$B$7,2,FALSE)</f>
        <v>HYDRAULIC CLUTCH</v>
      </c>
      <c r="B450" s="284" t="str">
        <f>Input!B451</f>
        <v>HCL100S</v>
      </c>
      <c r="C450" s="4" t="str">
        <f>IF(Input!C451="","",Input!C451)</f>
        <v/>
      </c>
      <c r="D450" s="297">
        <f>Input!F451</f>
        <v>1</v>
      </c>
      <c r="E450" s="298" t="str">
        <f>Input!G451</f>
        <v>0,140</v>
      </c>
      <c r="F450" s="299">
        <v>750</v>
      </c>
      <c r="G450" s="298">
        <v>1500</v>
      </c>
      <c r="H450" s="298" t="str">
        <f t="shared" si="99"/>
        <v>750-1500</v>
      </c>
      <c r="I450" s="298">
        <f t="shared" si="100"/>
        <v>1000</v>
      </c>
      <c r="J450" s="298">
        <f t="shared" si="101"/>
        <v>140</v>
      </c>
      <c r="K450" s="298">
        <f t="shared" si="102"/>
        <v>210.00000000000003</v>
      </c>
      <c r="L450" s="290">
        <f t="shared" si="114"/>
        <v>126.00000000000001</v>
      </c>
      <c r="M450" s="290">
        <f t="shared" si="114"/>
        <v>168.00000000000003</v>
      </c>
      <c r="N450" s="290">
        <f t="shared" si="114"/>
        <v>210.00000000000003</v>
      </c>
      <c r="O450" s="290" t="str">
        <f t="shared" si="114"/>
        <v/>
      </c>
      <c r="P450" s="290" t="str">
        <f t="shared" si="114"/>
        <v/>
      </c>
      <c r="Q450" s="290" t="str">
        <f t="shared" si="114"/>
        <v/>
      </c>
      <c r="R450" s="298" t="str">
        <f>Input!I451</f>
        <v>345x310x455</v>
      </c>
      <c r="S450" s="298">
        <f>Input!J451</f>
        <v>156</v>
      </c>
      <c r="T450" s="298" t="str">
        <f>Input!K451</f>
        <v>≤ 4 seconds</v>
      </c>
      <c r="U450" s="298" t="str">
        <f>Input!L451</f>
        <v>≥ 98%</v>
      </c>
      <c r="V450" s="4" t="str">
        <f>IF(Input!$M451=1,"Spec.","")&amp;IF(Input!$O451=1, "00","")&amp;IF(Input!$P451=1, "/0","")&amp;IF(Input!$Q451=1, "/1","")&amp;IF(Input!$R451=1, "/2","")&amp;IF(Input!$S451=1, "/3","")&amp;IF(Input!$T451=1, "/4","")&amp;IF(Input!$U451=1, "/5","")</f>
        <v>/2</v>
      </c>
      <c r="W450" s="4" t="str">
        <f>IF(Input!$V451=1,"Spec.","")&amp;IF(Input!$W451=1, "/21","")&amp;IF(Input!$X451=1, "/18","")&amp;IF(Input!$Y451=1, "/16","")&amp;IF(Input!$Z451=1, "/14","")&amp;IF(Input!$AA451=1, "/11,5","")&amp;IF(Input!$AB451=1, "/10","")&amp;IF(Input!$AB451=1,"/7,5","")</f>
        <v>/14</v>
      </c>
      <c r="X450" s="291" t="str">
        <f t="shared" si="103"/>
        <v>2</v>
      </c>
      <c r="Y450" s="4" t="str">
        <f t="shared" si="104"/>
        <v>14</v>
      </c>
      <c r="Z450" s="4" t="str">
        <f>IF(Input!$M451=1,"Special match","")&amp;IF(Input!$N451=1, "/Without","")&amp;IF(Input!$O451=1, "/SAE-00","")&amp;IF(Input!$P451=1, "/SAE-0","")&amp;IF(Input!$Q451=1, "/SAE-1","")&amp;IF(Input!$R451=1, "/SAE-2","")&amp;IF(Input!$S451=1, "/SAE-3","")&amp;IF(Input!$T451=1, "/SAE-4","")&amp;IF(Input!$U451=1, "/SAE-5","")</f>
        <v>/Without/SAE-2</v>
      </c>
      <c r="AA450" s="4" t="str">
        <f>IF(Input!$V451=1,"Special match","")&amp;IF(Input!$W451=1, "/21 ","")&amp;IF(Input!$X451=1, "/18 ","")&amp;IF(Input!$Y451=1, "/16 ","")&amp;IF(Input!$Z451=1, "/14 ","")&amp;IF(Input!$AA451=1, "/11,5 ","")&amp;IF(Input!$AB451=1, "/10 ","")&amp;IF(Input!$AB451=1, "/7,5","")</f>
        <v xml:space="preserve">/14 </v>
      </c>
      <c r="AB450" s="4" t="str">
        <f>IF(Input!$AD451=1,"Rubber wheel coupling","")&amp;IF(Input!$AE451=1, "/Rubber block drive, with alu. ring","")&amp;IF(Input!$AF451=1, "/(High) flexible coupling","")</f>
        <v>/Rubber block drive, with alu. ring</v>
      </c>
      <c r="AC450" s="4" t="str">
        <f>IF(Input!$AG451=1,"Mechanical-joint clutch","")&amp;IF(Input!$AH451=1, "/ Mechanical","")&amp;IF(Input!$AI451=1, "/ Electrical","")&amp;IF(Input!$AJ451=1, "/ Pneumatical","")</f>
        <v>/ Mechanical/ Electrical</v>
      </c>
      <c r="AD450" s="291" t="str">
        <f t="shared" si="105"/>
        <v>Without/SAE-2</v>
      </c>
      <c r="AE450" s="4" t="str">
        <f t="shared" si="106"/>
        <v>14  inch</v>
      </c>
      <c r="AF450" s="4" t="str">
        <f t="shared" si="107"/>
        <v>Rubber block drive, with alu. ring</v>
      </c>
      <c r="AG450" s="4" t="str">
        <f t="shared" si="108"/>
        <v xml:space="preserve"> Mechanical/ Electrical</v>
      </c>
      <c r="AH450" s="4" t="str">
        <f>IF(Input!AK451=1,"Available","Not available")</f>
        <v>Not available</v>
      </c>
      <c r="AI450" s="4" t="str">
        <f>IF(Input!AL451="","",Input!AL451)</f>
        <v/>
      </c>
    </row>
    <row r="451" spans="1:35" x14ac:dyDescent="0.25">
      <c r="A451" s="4" t="str">
        <f>VLOOKUP(Input!A452, Variabelen!$A$2:$B$7,2,FALSE)</f>
        <v>HYDRAULIC CLUTCH</v>
      </c>
      <c r="B451" s="284" t="str">
        <f>Input!B452</f>
        <v>HCL100F</v>
      </c>
      <c r="C451" s="4" t="str">
        <f>IF(Input!C452="","",Input!C452)</f>
        <v/>
      </c>
      <c r="D451" s="297">
        <f>Input!F452</f>
        <v>1</v>
      </c>
      <c r="E451" s="298" t="str">
        <f>Input!G452</f>
        <v>0,140</v>
      </c>
      <c r="F451" s="299">
        <v>1500</v>
      </c>
      <c r="G451" s="298">
        <v>2500</v>
      </c>
      <c r="H451" s="298" t="str">
        <f t="shared" ref="H451:H500" si="115">F451&amp;"-"&amp;G451</f>
        <v>1500-2500</v>
      </c>
      <c r="I451" s="298">
        <f t="shared" ref="I451:I466" si="116">IF(AND(F451&lt;=1800,G451&gt;=1800),1800,1000)</f>
        <v>1800</v>
      </c>
      <c r="J451" s="298">
        <f t="shared" ref="J451:J500" si="117">E451*I451</f>
        <v>252.00000000000003</v>
      </c>
      <c r="K451" s="298">
        <f t="shared" ref="K451:K500" si="118">E451*G451</f>
        <v>350.00000000000006</v>
      </c>
      <c r="L451" s="290" t="str">
        <f t="shared" si="114"/>
        <v/>
      </c>
      <c r="M451" s="290" t="str">
        <f t="shared" si="114"/>
        <v/>
      </c>
      <c r="N451" s="290">
        <f t="shared" si="114"/>
        <v>210.00000000000003</v>
      </c>
      <c r="O451" s="290">
        <f t="shared" si="114"/>
        <v>252.00000000000003</v>
      </c>
      <c r="P451" s="290">
        <f t="shared" si="114"/>
        <v>294</v>
      </c>
      <c r="Q451" s="290">
        <f t="shared" si="114"/>
        <v>350.00000000000006</v>
      </c>
      <c r="R451" s="298" t="str">
        <f>Input!I452</f>
        <v>345x310x455</v>
      </c>
      <c r="S451" s="298">
        <f>Input!J452</f>
        <v>156</v>
      </c>
      <c r="T451" s="298" t="str">
        <f>Input!K452</f>
        <v>≤ 4 seconds</v>
      </c>
      <c r="U451" s="298" t="str">
        <f>Input!L452</f>
        <v>≥ 98%</v>
      </c>
      <c r="V451" s="4" t="str">
        <f>IF(Input!$M452=1,"Spec.","")&amp;IF(Input!$O452=1, "00","")&amp;IF(Input!$P452=1, "/0","")&amp;IF(Input!$Q452=1, "/1","")&amp;IF(Input!$R452=1, "/2","")&amp;IF(Input!$S452=1, "/3","")&amp;IF(Input!$T452=1, "/4","")&amp;IF(Input!$U452=1, "/5","")</f>
        <v>/2</v>
      </c>
      <c r="W451" s="4" t="str">
        <f>IF(Input!$V452=1,"Spec.","")&amp;IF(Input!$W452=1, "/21","")&amp;IF(Input!$X452=1, "/18","")&amp;IF(Input!$Y452=1, "/16","")&amp;IF(Input!$Z452=1, "/14","")&amp;IF(Input!$AA452=1, "/11,5","")&amp;IF(Input!$AB452=1, "/10","")&amp;IF(Input!$AB452=1,"/7,5","")</f>
        <v>/14</v>
      </c>
      <c r="X451" s="291" t="str">
        <f t="shared" ref="X451:X457" si="119">SUBSTITUTE($V451,"/","",1)</f>
        <v>2</v>
      </c>
      <c r="Y451" s="4" t="str">
        <f t="shared" ref="Y451:Y457" si="120">SUBSTITUTE($W451,"/","",1)</f>
        <v>14</v>
      </c>
      <c r="Z451" s="4" t="str">
        <f>IF(Input!$M452=1,"Special match","")&amp;IF(Input!$N452=1, "/Without","")&amp;IF(Input!$O452=1, "/SAE-00","")&amp;IF(Input!$P452=1, "/SAE-0","")&amp;IF(Input!$Q452=1, "/SAE-1","")&amp;IF(Input!$R452=1, "/SAE-2","")&amp;IF(Input!$S452=1, "/SAE-3","")&amp;IF(Input!$T452=1, "/SAE-4","")&amp;IF(Input!$U452=1, "/SAE-5","")</f>
        <v>/Without/SAE-2</v>
      </c>
      <c r="AA451" s="4" t="str">
        <f>IF(Input!$V452=1,"Special match","")&amp;IF(Input!$W452=1, "/21 ","")&amp;IF(Input!$X452=1, "/18 ","")&amp;IF(Input!$Y452=1, "/16 ","")&amp;IF(Input!$Z452=1, "/14 ","")&amp;IF(Input!$AA452=1, "/11,5 ","")&amp;IF(Input!$AB452=1, "/10 ","")&amp;IF(Input!$AB452=1, "/7,5","")</f>
        <v xml:space="preserve">/14 </v>
      </c>
      <c r="AB451" s="4" t="str">
        <f>IF(Input!$AD452=1,"Rubber wheel coupling","")&amp;IF(Input!$AE452=1, "/Rubber block drive, with alu. ring","")&amp;IF(Input!$AF452=1, "/(High) flexible coupling","")</f>
        <v>/Rubber block drive, with alu. ring</v>
      </c>
      <c r="AC451" s="4" t="str">
        <f>IF(Input!$AG452=1,"Mechanical-joint clutch","")&amp;IF(Input!$AH452=1, "/ Mechanical","")&amp;IF(Input!$AI452=1, "/ Electrical","")&amp;IF(Input!$AJ452=1, "/ Pneumatical","")</f>
        <v>/ Mechanical/ Electrical</v>
      </c>
      <c r="AD451" s="291" t="str">
        <f t="shared" ref="AD451:AD500" si="121">SUBSTITUTE($Z451,"/","",1)</f>
        <v>Without/SAE-2</v>
      </c>
      <c r="AE451" s="4" t="str">
        <f t="shared" ref="AE451:AE500" si="122">SUBSTITUTE($AA451,"/","",1)&amp;" inch"</f>
        <v>14  inch</v>
      </c>
      <c r="AF451" s="4" t="str">
        <f t="shared" ref="AF451:AF500" si="123">SUBSTITUTE($AB451,"/","",1)</f>
        <v>Rubber block drive, with alu. ring</v>
      </c>
      <c r="AG451" s="4" t="str">
        <f t="shared" ref="AG451:AG500" si="124">SUBSTITUTE($AC451,"/","",1)</f>
        <v xml:space="preserve"> Mechanical/ Electrical</v>
      </c>
      <c r="AH451" s="4" t="str">
        <f>IF(Input!AK452=1,"Available","Not available")</f>
        <v>Not available</v>
      </c>
      <c r="AI451" s="4" t="str">
        <f>IF(Input!AL452="","",Input!AL452)</f>
        <v/>
      </c>
    </row>
    <row r="452" spans="1:35" x14ac:dyDescent="0.25">
      <c r="A452" s="4" t="str">
        <f>VLOOKUP(Input!A453, Variabelen!$A$2:$B$7,2,FALSE)</f>
        <v>HYDRAULIC CLUTCH</v>
      </c>
      <c r="B452" s="284" t="str">
        <f>Input!B453</f>
        <v>HCL250S</v>
      </c>
      <c r="C452" s="4" t="str">
        <f>IF(Input!C453="","",Input!C453)</f>
        <v/>
      </c>
      <c r="D452" s="297">
        <f>Input!F453</f>
        <v>2.5</v>
      </c>
      <c r="E452" s="298" t="str">
        <f>Input!G453</f>
        <v>0,351</v>
      </c>
      <c r="F452" s="299">
        <v>500</v>
      </c>
      <c r="G452" s="298">
        <v>1000</v>
      </c>
      <c r="H452" s="298" t="str">
        <f t="shared" si="115"/>
        <v>500-1000</v>
      </c>
      <c r="I452" s="298">
        <f t="shared" si="116"/>
        <v>1000</v>
      </c>
      <c r="J452" s="298">
        <f t="shared" si="117"/>
        <v>351</v>
      </c>
      <c r="K452" s="298">
        <f t="shared" si="118"/>
        <v>351</v>
      </c>
      <c r="L452" s="290">
        <f t="shared" ref="L452:Q461" si="125">IF(AND(L$1&gt;=$F452,L$1&lt;=$G452),L$1*$E452,"")</f>
        <v>315.89999999999998</v>
      </c>
      <c r="M452" s="290" t="str">
        <f t="shared" si="125"/>
        <v/>
      </c>
      <c r="N452" s="290" t="str">
        <f t="shared" si="125"/>
        <v/>
      </c>
      <c r="O452" s="290" t="str">
        <f t="shared" si="125"/>
        <v/>
      </c>
      <c r="P452" s="290" t="str">
        <f t="shared" si="125"/>
        <v/>
      </c>
      <c r="Q452" s="290" t="str">
        <f t="shared" si="125"/>
        <v/>
      </c>
      <c r="R452" s="298" t="str">
        <f>Input!I453</f>
        <v>345x310x455</v>
      </c>
      <c r="S452" s="298">
        <f>Input!J453</f>
        <v>210</v>
      </c>
      <c r="T452" s="298" t="str">
        <f>Input!K453</f>
        <v>≤ 4 seconds</v>
      </c>
      <c r="U452" s="298" t="str">
        <f>Input!L453</f>
        <v>≥ 98%</v>
      </c>
      <c r="V452" s="4" t="str">
        <f>IF(Input!$M453=1,"Spec.","")&amp;IF(Input!$O453=1, "00","")&amp;IF(Input!$P453=1, "/0","")&amp;IF(Input!$Q453=1, "/1","")&amp;IF(Input!$R453=1, "/2","")&amp;IF(Input!$S453=1, "/3","")&amp;IF(Input!$T453=1, "/4","")&amp;IF(Input!$U453=1, "/5","")</f>
        <v>/1/2</v>
      </c>
      <c r="W452" s="4" t="str">
        <f>IF(Input!$V453=1,"Spec.","")&amp;IF(Input!$W453=1, "/21","")&amp;IF(Input!$X453=1, "/18","")&amp;IF(Input!$Y453=1, "/16","")&amp;IF(Input!$Z453=1, "/14","")&amp;IF(Input!$AA453=1, "/11,5","")&amp;IF(Input!$AB453=1, "/10","")&amp;IF(Input!$AB453=1,"/7,5","")</f>
        <v>/14</v>
      </c>
      <c r="X452" s="291" t="str">
        <f t="shared" si="119"/>
        <v>1/2</v>
      </c>
      <c r="Y452" s="4" t="str">
        <f t="shared" si="120"/>
        <v>14</v>
      </c>
      <c r="Z452" s="4" t="str">
        <f>IF(Input!$M453=1,"Special match","")&amp;IF(Input!$N453=1, "/Without","")&amp;IF(Input!$O453=1, "/SAE-00","")&amp;IF(Input!$P453=1, "/SAE-0","")&amp;IF(Input!$Q453=1, "/SAE-1","")&amp;IF(Input!$R453=1, "/SAE-2","")&amp;IF(Input!$S453=1, "/SAE-3","")&amp;IF(Input!$T453=1, "/SAE-4","")&amp;IF(Input!$U453=1, "/SAE-5","")</f>
        <v>/Without/SAE-1/SAE-2</v>
      </c>
      <c r="AA452" s="4" t="str">
        <f>IF(Input!$V453=1,"Special match","")&amp;IF(Input!$W453=1, "/21 ","")&amp;IF(Input!$X453=1, "/18 ","")&amp;IF(Input!$Y453=1, "/16 ","")&amp;IF(Input!$Z453=1, "/14 ","")&amp;IF(Input!$AA453=1, "/11,5 ","")&amp;IF(Input!$AB453=1, "/10 ","")&amp;IF(Input!$AB453=1, "/7,5","")</f>
        <v xml:space="preserve">/14 </v>
      </c>
      <c r="AB452" s="4" t="str">
        <f>IF(Input!$AD453=1,"Rubber wheel coupling","")&amp;IF(Input!$AE453=1, "/Rubber block drive, with alu. ring","")&amp;IF(Input!$AF453=1, "/(High) flexible coupling","")</f>
        <v>/Rubber block drive, with alu. ring/(High) flexible coupling</v>
      </c>
      <c r="AC452" s="4" t="str">
        <f>IF(Input!$AG453=1,"Mechanical-joint clutch","")&amp;IF(Input!$AH453=1, "/ Mechanical","")&amp;IF(Input!$AI453=1, "/ Electrical","")&amp;IF(Input!$AJ453=1, "/ Pneumatical","")</f>
        <v>/ Mechanical/ Electrical</v>
      </c>
      <c r="AD452" s="291" t="str">
        <f t="shared" si="121"/>
        <v>Without/SAE-1/SAE-2</v>
      </c>
      <c r="AE452" s="4" t="str">
        <f t="shared" si="122"/>
        <v>14  inch</v>
      </c>
      <c r="AF452" s="4" t="str">
        <f t="shared" si="123"/>
        <v>Rubber block drive, with alu. ring/(High) flexible coupling</v>
      </c>
      <c r="AG452" s="4" t="str">
        <f t="shared" si="124"/>
        <v xml:space="preserve"> Mechanical/ Electrical</v>
      </c>
      <c r="AH452" s="4" t="str">
        <f>IF(Input!AK453=1,"Available","Not available")</f>
        <v>Not available</v>
      </c>
      <c r="AI452" s="4" t="str">
        <f>IF(Input!AL453="","",Input!AL453)</f>
        <v/>
      </c>
    </row>
    <row r="453" spans="1:35" x14ac:dyDescent="0.25">
      <c r="A453" s="4" t="str">
        <f>VLOOKUP(Input!A454, Variabelen!$A$2:$B$7,2,FALSE)</f>
        <v>HYDRAULIC CLUTCH</v>
      </c>
      <c r="B453" s="284" t="str">
        <f>Input!B454</f>
        <v>HCL250F</v>
      </c>
      <c r="C453" s="4" t="str">
        <f>IF(Input!C454="","",Input!C454)</f>
        <v/>
      </c>
      <c r="D453" s="297">
        <f>Input!F454</f>
        <v>2.5</v>
      </c>
      <c r="E453" s="298" t="str">
        <f>Input!G454</f>
        <v>0,351</v>
      </c>
      <c r="F453" s="299">
        <v>1000</v>
      </c>
      <c r="G453" s="298">
        <v>2500</v>
      </c>
      <c r="H453" s="298" t="str">
        <f t="shared" si="115"/>
        <v>1000-2500</v>
      </c>
      <c r="I453" s="298">
        <f t="shared" si="116"/>
        <v>1800</v>
      </c>
      <c r="J453" s="298">
        <f t="shared" si="117"/>
        <v>631.79999999999995</v>
      </c>
      <c r="K453" s="298">
        <f t="shared" si="118"/>
        <v>877.5</v>
      </c>
      <c r="L453" s="290" t="str">
        <f t="shared" si="125"/>
        <v/>
      </c>
      <c r="M453" s="290">
        <f t="shared" si="125"/>
        <v>421.2</v>
      </c>
      <c r="N453" s="290">
        <f t="shared" si="125"/>
        <v>526.5</v>
      </c>
      <c r="O453" s="290">
        <f t="shared" si="125"/>
        <v>631.79999999999995</v>
      </c>
      <c r="P453" s="290">
        <f t="shared" si="125"/>
        <v>737.09999999999991</v>
      </c>
      <c r="Q453" s="290">
        <f t="shared" si="125"/>
        <v>877.5</v>
      </c>
      <c r="R453" s="298" t="str">
        <f>Input!I454</f>
        <v>345x310x455</v>
      </c>
      <c r="S453" s="298">
        <f>Input!J454</f>
        <v>210</v>
      </c>
      <c r="T453" s="298" t="str">
        <f>Input!K454</f>
        <v>≤ 4 seconds</v>
      </c>
      <c r="U453" s="298" t="str">
        <f>Input!L454</f>
        <v>≥ 98%</v>
      </c>
      <c r="V453" s="4" t="str">
        <f>IF(Input!$M454=1,"Spec.","")&amp;IF(Input!$O454=1, "00","")&amp;IF(Input!$P454=1, "/0","")&amp;IF(Input!$Q454=1, "/1","")&amp;IF(Input!$R454=1, "/2","")&amp;IF(Input!$S454=1, "/3","")&amp;IF(Input!$T454=1, "/4","")&amp;IF(Input!$U454=1, "/5","")</f>
        <v>/1/2</v>
      </c>
      <c r="W453" s="4" t="str">
        <f>IF(Input!$V454=1,"Spec.","")&amp;IF(Input!$W454=1, "/21","")&amp;IF(Input!$X454=1, "/18","")&amp;IF(Input!$Y454=1, "/16","")&amp;IF(Input!$Z454=1, "/14","")&amp;IF(Input!$AA454=1, "/11,5","")&amp;IF(Input!$AB454=1, "/10","")&amp;IF(Input!$AB454=1,"/7,5","")</f>
        <v>/14</v>
      </c>
      <c r="X453" s="291" t="str">
        <f t="shared" si="119"/>
        <v>1/2</v>
      </c>
      <c r="Y453" s="4" t="str">
        <f t="shared" si="120"/>
        <v>14</v>
      </c>
      <c r="Z453" s="4" t="str">
        <f>IF(Input!$M454=1,"Special match","")&amp;IF(Input!$N454=1, "/Without","")&amp;IF(Input!$O454=1, "/SAE-00","")&amp;IF(Input!$P454=1, "/SAE-0","")&amp;IF(Input!$Q454=1, "/SAE-1","")&amp;IF(Input!$R454=1, "/SAE-2","")&amp;IF(Input!$S454=1, "/SAE-3","")&amp;IF(Input!$T454=1, "/SAE-4","")&amp;IF(Input!$U454=1, "/SAE-5","")</f>
        <v>/Without/SAE-1/SAE-2</v>
      </c>
      <c r="AA453" s="4" t="str">
        <f>IF(Input!$V454=1,"Special match","")&amp;IF(Input!$W454=1, "/21 ","")&amp;IF(Input!$X454=1, "/18 ","")&amp;IF(Input!$Y454=1, "/16 ","")&amp;IF(Input!$Z454=1, "/14 ","")&amp;IF(Input!$AA454=1, "/11,5 ","")&amp;IF(Input!$AB454=1, "/10 ","")&amp;IF(Input!$AB454=1, "/7,5","")</f>
        <v xml:space="preserve">/14 </v>
      </c>
      <c r="AB453" s="4" t="str">
        <f>IF(Input!$AD454=1,"Rubber wheel coupling","")&amp;IF(Input!$AE454=1, "/Rubber block drive, with alu. ring","")&amp;IF(Input!$AF454=1, "/(High) flexible coupling","")</f>
        <v>/Rubber block drive, with alu. ring/(High) flexible coupling</v>
      </c>
      <c r="AC453" s="4" t="str">
        <f>IF(Input!$AG454=1,"Mechanical-joint clutch","")&amp;IF(Input!$AH454=1, "/ Mechanical","")&amp;IF(Input!$AI454=1, "/ Electrical","")&amp;IF(Input!$AJ454=1, "/ Pneumatical","")</f>
        <v>/ Mechanical/ Electrical</v>
      </c>
      <c r="AD453" s="291" t="str">
        <f t="shared" si="121"/>
        <v>Without/SAE-1/SAE-2</v>
      </c>
      <c r="AE453" s="4" t="str">
        <f t="shared" si="122"/>
        <v>14  inch</v>
      </c>
      <c r="AF453" s="4" t="str">
        <f t="shared" si="123"/>
        <v>Rubber block drive, with alu. ring/(High) flexible coupling</v>
      </c>
      <c r="AG453" s="4" t="str">
        <f t="shared" si="124"/>
        <v xml:space="preserve"> Mechanical/ Electrical</v>
      </c>
      <c r="AH453" s="4" t="str">
        <f>IF(Input!AK454=1,"Available","Not available")</f>
        <v>Not available</v>
      </c>
      <c r="AI453" s="4" t="str">
        <f>IF(Input!AL454="","",Input!AL454)</f>
        <v/>
      </c>
    </row>
    <row r="454" spans="1:35" x14ac:dyDescent="0.25">
      <c r="A454" s="4" t="str">
        <f>VLOOKUP(Input!A455, Variabelen!$A$2:$B$7,2,FALSE)</f>
        <v>HYDRAULIC CLUTCH</v>
      </c>
      <c r="B454" s="284" t="str">
        <f>Input!B455</f>
        <v>HCL320S</v>
      </c>
      <c r="C454" s="4" t="str">
        <f>IF(Input!C455="","",Input!C455)</f>
        <v/>
      </c>
      <c r="D454" s="297">
        <f>Input!F455</f>
        <v>3.2</v>
      </c>
      <c r="E454" s="298" t="str">
        <f>Input!G455</f>
        <v>0,448</v>
      </c>
      <c r="F454" s="299">
        <v>500</v>
      </c>
      <c r="G454" s="298">
        <v>1000</v>
      </c>
      <c r="H454" s="298" t="str">
        <f t="shared" si="115"/>
        <v>500-1000</v>
      </c>
      <c r="I454" s="298">
        <f t="shared" si="116"/>
        <v>1000</v>
      </c>
      <c r="J454" s="298">
        <f t="shared" si="117"/>
        <v>448</v>
      </c>
      <c r="K454" s="298">
        <f t="shared" si="118"/>
        <v>448</v>
      </c>
      <c r="L454" s="290">
        <f t="shared" si="125"/>
        <v>403.2</v>
      </c>
      <c r="M454" s="290" t="str">
        <f t="shared" si="125"/>
        <v/>
      </c>
      <c r="N454" s="290" t="str">
        <f t="shared" si="125"/>
        <v/>
      </c>
      <c r="O454" s="290" t="str">
        <f t="shared" si="125"/>
        <v/>
      </c>
      <c r="P454" s="290" t="str">
        <f t="shared" si="125"/>
        <v/>
      </c>
      <c r="Q454" s="290" t="str">
        <f t="shared" si="125"/>
        <v/>
      </c>
      <c r="R454" s="298" t="str">
        <f>Input!I455</f>
        <v>345x310x455</v>
      </c>
      <c r="S454" s="298">
        <f>Input!J455</f>
        <v>210</v>
      </c>
      <c r="T454" s="298" t="str">
        <f>Input!K455</f>
        <v>≤ 4 seconds</v>
      </c>
      <c r="U454" s="298" t="str">
        <f>Input!L455</f>
        <v>≥ 98%</v>
      </c>
      <c r="V454" s="4" t="str">
        <f>IF(Input!$M455=1,"Spec.","")&amp;IF(Input!$O455=1, "00","")&amp;IF(Input!$P455=1, "/0","")&amp;IF(Input!$Q455=1, "/1","")&amp;IF(Input!$R455=1, "/2","")&amp;IF(Input!$S455=1, "/3","")&amp;IF(Input!$T455=1, "/4","")&amp;IF(Input!$U455=1, "/5","")</f>
        <v>/1/2</v>
      </c>
      <c r="W454" s="4" t="str">
        <f>IF(Input!$V455=1,"Spec.","")&amp;IF(Input!$W455=1, "/21","")&amp;IF(Input!$X455=1, "/18","")&amp;IF(Input!$Y455=1, "/16","")&amp;IF(Input!$Z455=1, "/14","")&amp;IF(Input!$AA455=1, "/11,5","")&amp;IF(Input!$AB455=1, "/10","")&amp;IF(Input!$AB455=1,"/7,5","")</f>
        <v>/14</v>
      </c>
      <c r="X454" s="291" t="str">
        <f t="shared" si="119"/>
        <v>1/2</v>
      </c>
      <c r="Y454" s="4" t="str">
        <f t="shared" si="120"/>
        <v>14</v>
      </c>
      <c r="Z454" s="4" t="str">
        <f>IF(Input!$M455=1,"Special match","")&amp;IF(Input!$N455=1, "/Without","")&amp;IF(Input!$O455=1, "/SAE-00","")&amp;IF(Input!$P455=1, "/SAE-0","")&amp;IF(Input!$Q455=1, "/SAE-1","")&amp;IF(Input!$R455=1, "/SAE-2","")&amp;IF(Input!$S455=1, "/SAE-3","")&amp;IF(Input!$T455=1, "/SAE-4","")&amp;IF(Input!$U455=1, "/SAE-5","")</f>
        <v>/Without/SAE-1/SAE-2</v>
      </c>
      <c r="AA454" s="4" t="str">
        <f>IF(Input!$V455=1,"Special match","")&amp;IF(Input!$W455=1, "/21 ","")&amp;IF(Input!$X455=1, "/18 ","")&amp;IF(Input!$Y455=1, "/16 ","")&amp;IF(Input!$Z455=1, "/14 ","")&amp;IF(Input!$AA455=1, "/11,5 ","")&amp;IF(Input!$AB455=1, "/10 ","")&amp;IF(Input!$AB455=1, "/7,5","")</f>
        <v xml:space="preserve">/14 </v>
      </c>
      <c r="AB454" s="4" t="str">
        <f>IF(Input!$AD455=1,"Rubber wheel coupling","")&amp;IF(Input!$AE455=1, "/Rubber block drive, with alu. ring","")&amp;IF(Input!$AF455=1, "/(High) flexible coupling","")</f>
        <v>/Rubber block drive, with alu. ring/(High) flexible coupling</v>
      </c>
      <c r="AC454" s="4" t="str">
        <f>IF(Input!$AG455=1,"Mechanical-joint clutch","")&amp;IF(Input!$AH455=1, "/ Mechanical","")&amp;IF(Input!$AI455=1, "/ Electrical","")&amp;IF(Input!$AJ455=1, "/ Pneumatical","")</f>
        <v>/ Mechanical/ Electrical</v>
      </c>
      <c r="AD454" s="291" t="str">
        <f t="shared" si="121"/>
        <v>Without/SAE-1/SAE-2</v>
      </c>
      <c r="AE454" s="4" t="str">
        <f t="shared" si="122"/>
        <v>14  inch</v>
      </c>
      <c r="AF454" s="4" t="str">
        <f t="shared" si="123"/>
        <v>Rubber block drive, with alu. ring/(High) flexible coupling</v>
      </c>
      <c r="AG454" s="4" t="str">
        <f t="shared" si="124"/>
        <v xml:space="preserve"> Mechanical/ Electrical</v>
      </c>
      <c r="AH454" s="4" t="str">
        <f>IF(Input!AK455=1,"Available","Not available")</f>
        <v>Not available</v>
      </c>
      <c r="AI454" s="4" t="str">
        <f>IF(Input!AL455="","",Input!AL455)</f>
        <v/>
      </c>
    </row>
    <row r="455" spans="1:35" x14ac:dyDescent="0.25">
      <c r="A455" s="4" t="str">
        <f>VLOOKUP(Input!A456, Variabelen!$A$2:$B$7,2,FALSE)</f>
        <v>HYDRAULIC CLUTCH</v>
      </c>
      <c r="B455" s="284" t="str">
        <f>Input!B456</f>
        <v>HCL320F</v>
      </c>
      <c r="C455" s="4" t="str">
        <f>IF(Input!C456="","",Input!C456)</f>
        <v/>
      </c>
      <c r="D455" s="297">
        <f>Input!F456</f>
        <v>3.2</v>
      </c>
      <c r="E455" s="298" t="str">
        <f>Input!G456</f>
        <v>0,448</v>
      </c>
      <c r="F455" s="299">
        <v>1000</v>
      </c>
      <c r="G455" s="298">
        <v>2500</v>
      </c>
      <c r="H455" s="298" t="str">
        <f t="shared" si="115"/>
        <v>1000-2500</v>
      </c>
      <c r="I455" s="298">
        <f t="shared" si="116"/>
        <v>1800</v>
      </c>
      <c r="J455" s="298">
        <f t="shared" si="117"/>
        <v>806.4</v>
      </c>
      <c r="K455" s="298">
        <f t="shared" si="118"/>
        <v>1120</v>
      </c>
      <c r="L455" s="290" t="str">
        <f t="shared" si="125"/>
        <v/>
      </c>
      <c r="M455" s="290">
        <f t="shared" si="125"/>
        <v>537.6</v>
      </c>
      <c r="N455" s="290">
        <f t="shared" si="125"/>
        <v>672</v>
      </c>
      <c r="O455" s="290">
        <f t="shared" si="125"/>
        <v>806.4</v>
      </c>
      <c r="P455" s="290">
        <f t="shared" si="125"/>
        <v>940.80000000000007</v>
      </c>
      <c r="Q455" s="290">
        <f t="shared" si="125"/>
        <v>1120</v>
      </c>
      <c r="R455" s="298" t="str">
        <f>Input!I456</f>
        <v>345x310x455</v>
      </c>
      <c r="S455" s="298">
        <f>Input!J456</f>
        <v>210</v>
      </c>
      <c r="T455" s="298" t="str">
        <f>Input!K456</f>
        <v>≤ 4 seconds</v>
      </c>
      <c r="U455" s="298" t="str">
        <f>Input!L456</f>
        <v>≥ 98%</v>
      </c>
      <c r="V455" s="4" t="str">
        <f>IF(Input!$M456=1,"Spec.","")&amp;IF(Input!$O456=1, "00","")&amp;IF(Input!$P456=1, "/0","")&amp;IF(Input!$Q456=1, "/1","")&amp;IF(Input!$R456=1, "/2","")&amp;IF(Input!$S456=1, "/3","")&amp;IF(Input!$T456=1, "/4","")&amp;IF(Input!$U456=1, "/5","")</f>
        <v>/1/2</v>
      </c>
      <c r="W455" s="4" t="str">
        <f>IF(Input!$V456=1,"Spec.","")&amp;IF(Input!$W456=1, "/21","")&amp;IF(Input!$X456=1, "/18","")&amp;IF(Input!$Y456=1, "/16","")&amp;IF(Input!$Z456=1, "/14","")&amp;IF(Input!$AA456=1, "/11,5","")&amp;IF(Input!$AB456=1, "/10","")&amp;IF(Input!$AB456=1,"/7,5","")</f>
        <v>/14</v>
      </c>
      <c r="X455" s="291" t="str">
        <f t="shared" si="119"/>
        <v>1/2</v>
      </c>
      <c r="Y455" s="4" t="str">
        <f t="shared" si="120"/>
        <v>14</v>
      </c>
      <c r="Z455" s="4" t="str">
        <f>IF(Input!$M456=1,"Special match","")&amp;IF(Input!$N456=1, "/Without","")&amp;IF(Input!$O456=1, "/SAE-00","")&amp;IF(Input!$P456=1, "/SAE-0","")&amp;IF(Input!$Q456=1, "/SAE-1","")&amp;IF(Input!$R456=1, "/SAE-2","")&amp;IF(Input!$S456=1, "/SAE-3","")&amp;IF(Input!$T456=1, "/SAE-4","")&amp;IF(Input!$U456=1, "/SAE-5","")</f>
        <v>/Without/SAE-1/SAE-2</v>
      </c>
      <c r="AA455" s="4" t="str">
        <f>IF(Input!$V456=1,"Special match","")&amp;IF(Input!$W456=1, "/21 ","")&amp;IF(Input!$X456=1, "/18 ","")&amp;IF(Input!$Y456=1, "/16 ","")&amp;IF(Input!$Z456=1, "/14 ","")&amp;IF(Input!$AA456=1, "/11,5 ","")&amp;IF(Input!$AB456=1, "/10 ","")&amp;IF(Input!$AB456=1, "/7,5","")</f>
        <v xml:space="preserve">/14 </v>
      </c>
      <c r="AB455" s="4" t="str">
        <f>IF(Input!$AD456=1,"Rubber wheel coupling","")&amp;IF(Input!$AE456=1, "/Rubber block drive, with alu. ring","")&amp;IF(Input!$AF456=1, "/(High) flexible coupling","")</f>
        <v>/Rubber block drive, with alu. ring/(High) flexible coupling</v>
      </c>
      <c r="AC455" s="4" t="str">
        <f>IF(Input!$AG456=1,"Mechanical-joint clutch","")&amp;IF(Input!$AH456=1, "/ Mechanical","")&amp;IF(Input!$AI456=1, "/ Electrical","")&amp;IF(Input!$AJ456=1, "/ Pneumatical","")</f>
        <v>/ Mechanical/ Electrical</v>
      </c>
      <c r="AD455" s="291" t="str">
        <f t="shared" si="121"/>
        <v>Without/SAE-1/SAE-2</v>
      </c>
      <c r="AE455" s="4" t="str">
        <f t="shared" si="122"/>
        <v>14  inch</v>
      </c>
      <c r="AF455" s="4" t="str">
        <f t="shared" si="123"/>
        <v>Rubber block drive, with alu. ring/(High) flexible coupling</v>
      </c>
      <c r="AG455" s="4" t="str">
        <f t="shared" si="124"/>
        <v xml:space="preserve"> Mechanical/ Electrical</v>
      </c>
      <c r="AH455" s="4" t="str">
        <f>IF(Input!AK456=1,"Available","Not available")</f>
        <v>Not available</v>
      </c>
      <c r="AI455" s="4" t="str">
        <f>IF(Input!AL456="","",Input!AL456)</f>
        <v/>
      </c>
    </row>
    <row r="456" spans="1:35" x14ac:dyDescent="0.25">
      <c r="A456" s="4" t="str">
        <f>VLOOKUP(Input!A457, Variabelen!$A$2:$B$7,2,FALSE)</f>
        <v>HYDRAULIC CLUTCH</v>
      </c>
      <c r="B456" s="284" t="str">
        <f>Input!B457</f>
        <v>HCL600S</v>
      </c>
      <c r="C456" s="4" t="str">
        <f>IF(Input!C457="","",Input!C457)</f>
        <v/>
      </c>
      <c r="D456" s="297">
        <f>Input!F457</f>
        <v>6</v>
      </c>
      <c r="E456" s="298" t="str">
        <f>Input!G457</f>
        <v>0,841</v>
      </c>
      <c r="F456" s="299">
        <v>500</v>
      </c>
      <c r="G456" s="298">
        <v>1000</v>
      </c>
      <c r="H456" s="298" t="str">
        <f t="shared" si="115"/>
        <v>500-1000</v>
      </c>
      <c r="I456" s="298">
        <f t="shared" si="116"/>
        <v>1000</v>
      </c>
      <c r="J456" s="298">
        <f t="shared" si="117"/>
        <v>841</v>
      </c>
      <c r="K456" s="298">
        <f t="shared" si="118"/>
        <v>841</v>
      </c>
      <c r="L456" s="290">
        <f t="shared" si="125"/>
        <v>756.9</v>
      </c>
      <c r="M456" s="290" t="str">
        <f t="shared" si="125"/>
        <v/>
      </c>
      <c r="N456" s="290" t="str">
        <f t="shared" si="125"/>
        <v/>
      </c>
      <c r="O456" s="290" t="str">
        <f t="shared" si="125"/>
        <v/>
      </c>
      <c r="P456" s="290" t="str">
        <f t="shared" si="125"/>
        <v/>
      </c>
      <c r="Q456" s="290" t="str">
        <f t="shared" si="125"/>
        <v/>
      </c>
      <c r="R456" s="298" t="str">
        <f>Input!I457</f>
        <v>345x310x455</v>
      </c>
      <c r="S456" s="298">
        <f>Input!J457</f>
        <v>450</v>
      </c>
      <c r="T456" s="298" t="str">
        <f>Input!K457</f>
        <v>≤ 4 seconds</v>
      </c>
      <c r="U456" s="298" t="str">
        <f>Input!L457</f>
        <v>≥ 98%</v>
      </c>
      <c r="V456" s="4" t="str">
        <f>IF(Input!$M457=1,"Spec.","")&amp;IF(Input!$O457=1, "00","")&amp;IF(Input!$P457=1, "/0","")&amp;IF(Input!$Q457=1, "/1","")&amp;IF(Input!$R457=1, "/2","")&amp;IF(Input!$S457=1, "/3","")&amp;IF(Input!$T457=1, "/4","")&amp;IF(Input!$U457=1, "/5","")</f>
        <v>/1/2</v>
      </c>
      <c r="W456" s="4" t="str">
        <f>IF(Input!$V457=1,"Spec.","")&amp;IF(Input!$W457=1, "/21","")&amp;IF(Input!$X457=1, "/18","")&amp;IF(Input!$Y457=1, "/16","")&amp;IF(Input!$Z457=1, "/14","")&amp;IF(Input!$AA457=1, "/11,5","")&amp;IF(Input!$AB457=1, "/10","")&amp;IF(Input!$AB457=1,"/7,5","")</f>
        <v>/14</v>
      </c>
      <c r="X456" s="291" t="str">
        <f t="shared" si="119"/>
        <v>1/2</v>
      </c>
      <c r="Y456" s="4" t="str">
        <f t="shared" si="120"/>
        <v>14</v>
      </c>
      <c r="Z456" s="4" t="str">
        <f>IF(Input!$M457=1,"Special match","")&amp;IF(Input!$N457=1, "/Without","")&amp;IF(Input!$O457=1, "/SAE-00","")&amp;IF(Input!$P457=1, "/SAE-0","")&amp;IF(Input!$Q457=1, "/SAE-1","")&amp;IF(Input!$R457=1, "/SAE-2","")&amp;IF(Input!$S457=1, "/SAE-3","")&amp;IF(Input!$T457=1, "/SAE-4","")&amp;IF(Input!$U457=1, "/SAE-5","")</f>
        <v>/Without/SAE-1/SAE-2</v>
      </c>
      <c r="AA456" s="4" t="str">
        <f>IF(Input!$V457=1,"Special match","")&amp;IF(Input!$W457=1, "/21 ","")&amp;IF(Input!$X457=1, "/18 ","")&amp;IF(Input!$Y457=1, "/16 ","")&amp;IF(Input!$Z457=1, "/14 ","")&amp;IF(Input!$AA457=1, "/11,5 ","")&amp;IF(Input!$AB457=1, "/10 ","")&amp;IF(Input!$AB457=1, "/7,5","")</f>
        <v xml:space="preserve">/14 </v>
      </c>
      <c r="AB456" s="4" t="str">
        <f>IF(Input!$AD457=1,"Rubber wheel coupling","")&amp;IF(Input!$AE457=1, "/Rubber block drive, with alu. ring","")&amp;IF(Input!$AF457=1, "/(High) flexible coupling","")</f>
        <v>/Rubber block drive, with alu. ring</v>
      </c>
      <c r="AC456" s="4" t="str">
        <f>IF(Input!$AG457=1,"Mechanical-joint clutch","")&amp;IF(Input!$AH457=1, "/ Mechanical","")&amp;IF(Input!$AI457=1, "/ Electrical","")&amp;IF(Input!$AJ457=1, "/ Pneumatical","")</f>
        <v>/ Mechanical/ Electrical</v>
      </c>
      <c r="AD456" s="291" t="str">
        <f t="shared" si="121"/>
        <v>Without/SAE-1/SAE-2</v>
      </c>
      <c r="AE456" s="4" t="str">
        <f t="shared" si="122"/>
        <v>14  inch</v>
      </c>
      <c r="AF456" s="4" t="str">
        <f t="shared" si="123"/>
        <v>Rubber block drive, with alu. ring</v>
      </c>
      <c r="AG456" s="4" t="str">
        <f t="shared" si="124"/>
        <v xml:space="preserve"> Mechanical/ Electrical</v>
      </c>
      <c r="AH456" s="4" t="str">
        <f>IF(Input!AK457=1,"Available","Not available")</f>
        <v>Not available</v>
      </c>
      <c r="AI456" s="4" t="str">
        <f>IF(Input!AL457="","",Input!AL457)</f>
        <v/>
      </c>
    </row>
    <row r="457" spans="1:35" x14ac:dyDescent="0.25">
      <c r="A457" s="4" t="str">
        <f>VLOOKUP(Input!A458, Variabelen!$A$2:$B$7,2,FALSE)</f>
        <v>HYDRAULIC CLUTCH</v>
      </c>
      <c r="B457" s="284" t="str">
        <f>Input!B458</f>
        <v>HCL600F</v>
      </c>
      <c r="C457" s="4" t="str">
        <f>IF(Input!C458="","",Input!C458)</f>
        <v/>
      </c>
      <c r="D457" s="297">
        <f>Input!F458</f>
        <v>6</v>
      </c>
      <c r="E457" s="298" t="str">
        <f>Input!G458</f>
        <v>0,841</v>
      </c>
      <c r="F457" s="299">
        <v>1000</v>
      </c>
      <c r="G457" s="298">
        <v>1800</v>
      </c>
      <c r="H457" s="298" t="str">
        <f t="shared" si="115"/>
        <v>1000-1800</v>
      </c>
      <c r="I457" s="298">
        <f t="shared" si="116"/>
        <v>1800</v>
      </c>
      <c r="J457" s="298">
        <f t="shared" si="117"/>
        <v>1513.8</v>
      </c>
      <c r="K457" s="298">
        <f t="shared" si="118"/>
        <v>1513.8</v>
      </c>
      <c r="L457" s="290" t="str">
        <f t="shared" si="125"/>
        <v/>
      </c>
      <c r="M457" s="290">
        <f t="shared" si="125"/>
        <v>1009.1999999999999</v>
      </c>
      <c r="N457" s="290">
        <f t="shared" si="125"/>
        <v>1261.5</v>
      </c>
      <c r="O457" s="290">
        <f t="shared" si="125"/>
        <v>1513.8</v>
      </c>
      <c r="P457" s="290" t="str">
        <f t="shared" si="125"/>
        <v/>
      </c>
      <c r="Q457" s="290" t="str">
        <f t="shared" si="125"/>
        <v/>
      </c>
      <c r="R457" s="298" t="str">
        <f>Input!I458</f>
        <v>345x310x455</v>
      </c>
      <c r="S457" s="298">
        <f>Input!J458</f>
        <v>450</v>
      </c>
      <c r="T457" s="298" t="str">
        <f>Input!K458</f>
        <v>≤ 4 seconds</v>
      </c>
      <c r="U457" s="298" t="str">
        <f>Input!L458</f>
        <v>≥ 98%</v>
      </c>
      <c r="V457" s="4" t="str">
        <f>IF(Input!$M458=1,"Spec.","")&amp;IF(Input!$O458=1, "00","")&amp;IF(Input!$P458=1, "/0","")&amp;IF(Input!$Q458=1, "/1","")&amp;IF(Input!$R458=1, "/2","")&amp;IF(Input!$S458=1, "/3","")&amp;IF(Input!$T458=1, "/4","")&amp;IF(Input!$U458=1, "/5","")</f>
        <v>/1/2</v>
      </c>
      <c r="W457" s="4" t="str">
        <f>IF(Input!$V458=1,"Spec.","")&amp;IF(Input!$W458=1, "/21","")&amp;IF(Input!$X458=1, "/18","")&amp;IF(Input!$Y458=1, "/16","")&amp;IF(Input!$Z458=1, "/14","")&amp;IF(Input!$AA458=1, "/11,5","")&amp;IF(Input!$AB458=1, "/10","")&amp;IF(Input!$AB458=1,"/7,5","")</f>
        <v>/14</v>
      </c>
      <c r="X457" s="291" t="str">
        <f t="shared" si="119"/>
        <v>1/2</v>
      </c>
      <c r="Y457" s="4" t="str">
        <f t="shared" si="120"/>
        <v>14</v>
      </c>
      <c r="Z457" s="4" t="str">
        <f>IF(Input!$M458=1,"Special match","")&amp;IF(Input!$N458=1, "/Without","")&amp;IF(Input!$O458=1, "/SAE-00","")&amp;IF(Input!$P458=1, "/SAE-0","")&amp;IF(Input!$Q458=1, "/SAE-1","")&amp;IF(Input!$R458=1, "/SAE-2","")&amp;IF(Input!$S458=1, "/SAE-3","")&amp;IF(Input!$T458=1, "/SAE-4","")&amp;IF(Input!$U458=1, "/SAE-5","")</f>
        <v>/Without/SAE-1/SAE-2</v>
      </c>
      <c r="AA457" s="4" t="str">
        <f>IF(Input!$V458=1,"Special match","")&amp;IF(Input!$W458=1, "/21 ","")&amp;IF(Input!$X458=1, "/18 ","")&amp;IF(Input!$Y458=1, "/16 ","")&amp;IF(Input!$Z458=1, "/14 ","")&amp;IF(Input!$AA458=1, "/11,5 ","")&amp;IF(Input!$AB458=1, "/10 ","")&amp;IF(Input!$AB458=1, "/7,5","")</f>
        <v xml:space="preserve">/14 </v>
      </c>
      <c r="AB457" s="4" t="str">
        <f>IF(Input!$AD458=1,"Rubber wheel coupling","")&amp;IF(Input!$AE458=1, "/Rubber block drive, with alu. ring","")&amp;IF(Input!$AF458=1, "/(High) flexible coupling","")</f>
        <v>/Rubber block drive, with alu. ring</v>
      </c>
      <c r="AC457" s="4" t="str">
        <f>IF(Input!$AG458=1,"Mechanical-joint clutch","")&amp;IF(Input!$AH458=1, "/ Mechanical","")&amp;IF(Input!$AI458=1, "/ Electrical","")&amp;IF(Input!$AJ458=1, "/ Pneumatical","")</f>
        <v>/ Mechanical/ Electrical</v>
      </c>
      <c r="AD457" s="291" t="str">
        <f t="shared" si="121"/>
        <v>Without/SAE-1/SAE-2</v>
      </c>
      <c r="AE457" s="4" t="str">
        <f t="shared" si="122"/>
        <v>14  inch</v>
      </c>
      <c r="AF457" s="4" t="str">
        <f t="shared" si="123"/>
        <v>Rubber block drive, with alu. ring</v>
      </c>
      <c r="AG457" s="4" t="str">
        <f t="shared" si="124"/>
        <v xml:space="preserve"> Mechanical/ Electrical</v>
      </c>
      <c r="AH457" s="4" t="str">
        <f>IF(Input!AK458=1,"Available","Not available")</f>
        <v>Not available</v>
      </c>
      <c r="AI457" s="4" t="str">
        <f>IF(Input!AL458="","",Input!AL458)</f>
        <v/>
      </c>
    </row>
    <row r="458" spans="1:35" x14ac:dyDescent="0.25">
      <c r="A458" s="4" t="e">
        <f>VLOOKUP(Input!A459, Variabelen!$A$2:$B$7,2,FALSE)</f>
        <v>#N/A</v>
      </c>
      <c r="B458" s="284">
        <f>Input!B459</f>
        <v>0</v>
      </c>
      <c r="C458" s="4" t="str">
        <f>IF(Input!C459="","",Input!C459)</f>
        <v/>
      </c>
      <c r="D458" s="297">
        <f>Input!F459</f>
        <v>0</v>
      </c>
      <c r="E458" s="298">
        <f>Input!G459</f>
        <v>0</v>
      </c>
      <c r="F458" s="4">
        <f>Input!D459</f>
        <v>0</v>
      </c>
      <c r="G458" s="298">
        <f>Input!E459</f>
        <v>0</v>
      </c>
      <c r="H458" s="298" t="str">
        <f t="shared" si="115"/>
        <v>0-0</v>
      </c>
      <c r="I458" s="298">
        <f t="shared" si="116"/>
        <v>1000</v>
      </c>
      <c r="J458" s="298">
        <f t="shared" si="117"/>
        <v>0</v>
      </c>
      <c r="K458" s="298">
        <f t="shared" si="118"/>
        <v>0</v>
      </c>
      <c r="L458" s="290" t="str">
        <f t="shared" si="125"/>
        <v/>
      </c>
      <c r="M458" s="290" t="str">
        <f t="shared" si="125"/>
        <v/>
      </c>
      <c r="N458" s="290" t="str">
        <f t="shared" si="125"/>
        <v/>
      </c>
      <c r="O458" s="290" t="str">
        <f t="shared" si="125"/>
        <v/>
      </c>
      <c r="P458" s="290" t="str">
        <f t="shared" si="125"/>
        <v/>
      </c>
      <c r="Q458" s="290" t="str">
        <f t="shared" si="125"/>
        <v/>
      </c>
      <c r="R458" s="298">
        <f>Input!I459</f>
        <v>0</v>
      </c>
      <c r="S458" s="298">
        <f>Input!J459</f>
        <v>0</v>
      </c>
      <c r="T458" s="298">
        <f>Input!K459</f>
        <v>0</v>
      </c>
      <c r="U458" s="298">
        <f>Input!L459</f>
        <v>0</v>
      </c>
      <c r="V458" s="4" t="str">
        <f>IF(Input!$M459=1,"Special match","")&amp;IF(Input!$N459=1, "/Without","")&amp;IF(Input!$O459=1, "/SAE-00","")&amp;IF(Input!$P459=1, "/SAE-0","")&amp;IF(Input!$Q459=1, "/SAE-1","")&amp;IF(Input!$R459=1, "/SAE-2","")&amp;IF(Input!$S459=1, "/SAE-3","")&amp;IF(Input!$T459=1, "/SAE-4","")&amp;IF(Input!$U459=1, "/SAE-5","")</f>
        <v/>
      </c>
      <c r="W458" s="4" t="str">
        <f>IF(Input!$V459=1,"Special match","")&amp;IF(Input!$W459=1, "/21 ","")&amp;IF(Input!$X459=1, "/18 ","")&amp;IF(Input!$Y459=1, "/16 ","")&amp;IF(Input!$Z459=1, "/14 ","")&amp;IF(Input!$AA459=1, "/11,5 ","")&amp;IF(Input!$AB459=1, "/10 ","")&amp;IF(Input!$AB459=1, "/7,5","")</f>
        <v/>
      </c>
      <c r="X458" s="291" t="str">
        <f t="shared" ref="X458:X500" si="126">SUBSTITUTE($Z458,"/","",1)</f>
        <v/>
      </c>
      <c r="Y458" s="4" t="str">
        <f t="shared" ref="Y458:Y500" si="127">SUBSTITUTE($AA458,"/","",1)&amp;" inch"</f>
        <v xml:space="preserve"> inch</v>
      </c>
      <c r="Z458" s="4" t="str">
        <f>IF(Input!$M459=1,"Special match","")&amp;IF(Input!$N459=1, "/Without","")&amp;IF(Input!$O459=1, "/SAE-00","")&amp;IF(Input!$P459=1, "/SAE-0","")&amp;IF(Input!$Q459=1, "/SAE-1","")&amp;IF(Input!$R459=1, "/SAE-2","")&amp;IF(Input!$S459=1, "/SAE-3","")&amp;IF(Input!$T459=1, "/SAE-4","")&amp;IF(Input!$U459=1, "/SAE-5","")</f>
        <v/>
      </c>
      <c r="AA458" s="4" t="str">
        <f>IF(Input!$V459=1,"Special match","")&amp;IF(Input!$W459=1, "/21 ","")&amp;IF(Input!$X459=1, "/18 ","")&amp;IF(Input!$Y459=1, "/16 ","")&amp;IF(Input!$Z459=1, "/14 ","")&amp;IF(Input!$AA459=1, "/11,5 ","")&amp;IF(Input!$AB459=1, "/10 ","")&amp;IF(Input!$AB459=1, "/7,5","")</f>
        <v/>
      </c>
      <c r="AB458" s="4" t="str">
        <f>IF(Input!$AD459=1,"Rubber wheel coupling","")&amp;IF(Input!$AE459=1, "/Rubber block drive, with alu. ring","")&amp;IF(Input!$AF459=1, "/(High) flexible coupling","")</f>
        <v/>
      </c>
      <c r="AC458" s="4" t="str">
        <f>IF(Input!$AG459=1,"Mechanical-joint clutch","")&amp;IF(Input!$AH459=1, "/ Mechanical","")&amp;IF(Input!$AI459=1, "/ Electrical","")&amp;IF(Input!$AJ459=1, "/ Pneumatical","")</f>
        <v/>
      </c>
      <c r="AD458" s="291" t="str">
        <f t="shared" si="121"/>
        <v/>
      </c>
      <c r="AE458" s="4" t="str">
        <f t="shared" si="122"/>
        <v xml:space="preserve"> inch</v>
      </c>
      <c r="AF458" s="4" t="str">
        <f t="shared" si="123"/>
        <v/>
      </c>
      <c r="AG458" s="4" t="str">
        <f t="shared" si="124"/>
        <v/>
      </c>
      <c r="AH458" s="4" t="str">
        <f>IF(Input!AK459=1,"Available","Not available")</f>
        <v>Not available</v>
      </c>
      <c r="AI458" s="4" t="str">
        <f>IF(Input!AL459="","",Input!AL459)</f>
        <v/>
      </c>
    </row>
    <row r="459" spans="1:35" x14ac:dyDescent="0.25">
      <c r="A459" s="4" t="e">
        <f>VLOOKUP(Input!A460, Variabelen!$A$2:$B$7,2,FALSE)</f>
        <v>#N/A</v>
      </c>
      <c r="B459" s="284" t="str">
        <f>Input!B460</f>
        <v>DREDGE PUMP GEARBOXES</v>
      </c>
      <c r="C459" s="4" t="str">
        <f>IF(Input!C460="","",Input!C460)</f>
        <v/>
      </c>
      <c r="D459" s="297">
        <f>Input!F460</f>
        <v>0</v>
      </c>
      <c r="E459" s="298">
        <f>Input!G460</f>
        <v>0</v>
      </c>
      <c r="F459" s="4">
        <f>Input!D460</f>
        <v>0</v>
      </c>
      <c r="G459" s="298">
        <f>Input!E460</f>
        <v>0</v>
      </c>
      <c r="H459" s="298" t="str">
        <f t="shared" si="115"/>
        <v>0-0</v>
      </c>
      <c r="I459" s="298">
        <f t="shared" si="116"/>
        <v>1000</v>
      </c>
      <c r="J459" s="298">
        <f t="shared" si="117"/>
        <v>0</v>
      </c>
      <c r="K459" s="298">
        <f t="shared" si="118"/>
        <v>0</v>
      </c>
      <c r="L459" s="290" t="str">
        <f t="shared" si="125"/>
        <v/>
      </c>
      <c r="M459" s="290" t="str">
        <f t="shared" si="125"/>
        <v/>
      </c>
      <c r="N459" s="290" t="str">
        <f t="shared" si="125"/>
        <v/>
      </c>
      <c r="O459" s="290" t="str">
        <f t="shared" si="125"/>
        <v/>
      </c>
      <c r="P459" s="290" t="str">
        <f t="shared" si="125"/>
        <v/>
      </c>
      <c r="Q459" s="290" t="str">
        <f t="shared" si="125"/>
        <v/>
      </c>
      <c r="R459" s="298">
        <f>Input!I460</f>
        <v>0</v>
      </c>
      <c r="S459" s="298">
        <f>Input!J460</f>
        <v>0</v>
      </c>
      <c r="T459" s="298">
        <f>Input!K460</f>
        <v>0</v>
      </c>
      <c r="U459" s="298">
        <f>Input!L460</f>
        <v>0</v>
      </c>
      <c r="V459" s="4" t="str">
        <f>IF(Input!$M460=1,"Special match","")&amp;IF(Input!$N460=1, "/Without","")&amp;IF(Input!$O460=1, "/SAE-00","")&amp;IF(Input!$P460=1, "/SAE-0","")&amp;IF(Input!$Q460=1, "/SAE-1","")&amp;IF(Input!$R460=1, "/SAE-2","")&amp;IF(Input!$S460=1, "/SAE-3","")&amp;IF(Input!$T460=1, "/SAE-4","")&amp;IF(Input!$U460=1, "/SAE-5","")</f>
        <v/>
      </c>
      <c r="W459" s="4" t="str">
        <f>IF(Input!$V460=1,"Special match","")&amp;IF(Input!$W460=1, "/21 ","")&amp;IF(Input!$X460=1, "/18 ","")&amp;IF(Input!$Y460=1, "/16 ","")&amp;IF(Input!$Z460=1, "/14 ","")&amp;IF(Input!$AA460=1, "/11,5 ","")&amp;IF(Input!$AB460=1, "/10 ","")&amp;IF(Input!$AB460=1, "/7,5","")</f>
        <v/>
      </c>
      <c r="X459" s="291" t="str">
        <f t="shared" si="126"/>
        <v/>
      </c>
      <c r="Y459" s="4" t="str">
        <f t="shared" si="127"/>
        <v xml:space="preserve"> inch</v>
      </c>
      <c r="Z459" s="4" t="str">
        <f>IF(Input!$M460=1,"Special match","")&amp;IF(Input!$N460=1, "/Without","")&amp;IF(Input!$O460=1, "/SAE-00","")&amp;IF(Input!$P460=1, "/SAE-0","")&amp;IF(Input!$Q460=1, "/SAE-1","")&amp;IF(Input!$R460=1, "/SAE-2","")&amp;IF(Input!$S460=1, "/SAE-3","")&amp;IF(Input!$T460=1, "/SAE-4","")&amp;IF(Input!$U460=1, "/SAE-5","")</f>
        <v/>
      </c>
      <c r="AA459" s="4" t="str">
        <f>IF(Input!$V460=1,"Special match","")&amp;IF(Input!$W460=1, "/21 ","")&amp;IF(Input!$X460=1, "/18 ","")&amp;IF(Input!$Y460=1, "/16 ","")&amp;IF(Input!$Z460=1, "/14 ","")&amp;IF(Input!$AA460=1, "/11,5 ","")&amp;IF(Input!$AB460=1, "/10 ","")&amp;IF(Input!$AB460=1, "/7,5","")</f>
        <v/>
      </c>
      <c r="AB459" s="4" t="str">
        <f>IF(Input!$AD460=1,"Rubber wheel coupling","")&amp;IF(Input!$AE460=1, "/Rubber block drive, with alu. ring","")&amp;IF(Input!$AF460=1, "/(High) flexible coupling","")</f>
        <v/>
      </c>
      <c r="AC459" s="4" t="str">
        <f>IF(Input!$AG460=1,"Mechanical-joint clutch","")&amp;IF(Input!$AH460=1, "/ Mechanical","")&amp;IF(Input!$AI460=1, "/ Electrical","")&amp;IF(Input!$AJ460=1, "/ Pneumatical","")</f>
        <v/>
      </c>
      <c r="AD459" s="291" t="str">
        <f t="shared" si="121"/>
        <v/>
      </c>
      <c r="AE459" s="4" t="str">
        <f t="shared" si="122"/>
        <v xml:space="preserve"> inch</v>
      </c>
      <c r="AF459" s="4" t="str">
        <f t="shared" si="123"/>
        <v/>
      </c>
      <c r="AG459" s="4" t="str">
        <f t="shared" si="124"/>
        <v/>
      </c>
      <c r="AH459" s="4" t="str">
        <f>IF(Input!AK460=1,"Available","Not available")</f>
        <v>Not available</v>
      </c>
      <c r="AI459" s="4" t="str">
        <f>IF(Input!AL460="","",Input!AL460)</f>
        <v/>
      </c>
    </row>
    <row r="460" spans="1:35" x14ac:dyDescent="0.25">
      <c r="A460" s="4" t="e">
        <f>VLOOKUP(Input!A461, Variabelen!$A$2:$B$7,2,FALSE)</f>
        <v>#N/A</v>
      </c>
      <c r="B460" s="284">
        <f>Input!B461</f>
        <v>0</v>
      </c>
      <c r="C460" s="4" t="str">
        <f>IF(Input!C461="","",Input!C461)</f>
        <v/>
      </c>
      <c r="D460" s="297">
        <f>Input!F461</f>
        <v>0</v>
      </c>
      <c r="E460" s="298">
        <f>Input!G461</f>
        <v>0</v>
      </c>
      <c r="F460" s="4">
        <f>Input!D461</f>
        <v>0</v>
      </c>
      <c r="G460" s="298">
        <f>Input!E461</f>
        <v>0</v>
      </c>
      <c r="H460" s="298" t="str">
        <f t="shared" si="115"/>
        <v>0-0</v>
      </c>
      <c r="I460" s="298">
        <f t="shared" si="116"/>
        <v>1000</v>
      </c>
      <c r="J460" s="298">
        <f t="shared" si="117"/>
        <v>0</v>
      </c>
      <c r="K460" s="298">
        <f t="shared" si="118"/>
        <v>0</v>
      </c>
      <c r="L460" s="290" t="str">
        <f t="shared" si="125"/>
        <v/>
      </c>
      <c r="M460" s="290" t="str">
        <f t="shared" si="125"/>
        <v/>
      </c>
      <c r="N460" s="290" t="str">
        <f t="shared" si="125"/>
        <v/>
      </c>
      <c r="O460" s="290" t="str">
        <f t="shared" si="125"/>
        <v/>
      </c>
      <c r="P460" s="290" t="str">
        <f t="shared" si="125"/>
        <v/>
      </c>
      <c r="Q460" s="290" t="str">
        <f t="shared" si="125"/>
        <v/>
      </c>
      <c r="R460" s="298">
        <f>Input!I461</f>
        <v>0</v>
      </c>
      <c r="S460" s="298">
        <f>Input!J461</f>
        <v>0</v>
      </c>
      <c r="T460" s="298">
        <f>Input!K461</f>
        <v>0</v>
      </c>
      <c r="U460" s="298">
        <f>Input!L461</f>
        <v>0</v>
      </c>
      <c r="V460" s="4" t="str">
        <f>IF(Input!$M461=1,"Special match","")&amp;IF(Input!$N461=1, "/Without","")&amp;IF(Input!$O461=1, "/SAE-00","")&amp;IF(Input!$P461=1, "/SAE-0","")&amp;IF(Input!$Q461=1, "/SAE-1","")&amp;IF(Input!$R461=1, "/SAE-2","")&amp;IF(Input!$S461=1, "/SAE-3","")&amp;IF(Input!$T461=1, "/SAE-4","")&amp;IF(Input!$U461=1, "/SAE-5","")</f>
        <v/>
      </c>
      <c r="W460" s="4" t="str">
        <f>IF(Input!$V461=1,"Special match","")&amp;IF(Input!$W461=1, "/21 ","")&amp;IF(Input!$X461=1, "/18 ","")&amp;IF(Input!$Y461=1, "/16 ","")&amp;IF(Input!$Z461=1, "/14 ","")&amp;IF(Input!$AA461=1, "/11,5 ","")&amp;IF(Input!$AB461=1, "/10 ","")&amp;IF(Input!$AB461=1, "/7,5","")</f>
        <v/>
      </c>
      <c r="X460" s="291" t="str">
        <f t="shared" si="126"/>
        <v/>
      </c>
      <c r="Y460" s="4" t="str">
        <f t="shared" si="127"/>
        <v xml:space="preserve"> inch</v>
      </c>
      <c r="Z460" s="4" t="str">
        <f>IF(Input!$M461=1,"Special match","")&amp;IF(Input!$N461=1, "/Without","")&amp;IF(Input!$O461=1, "/SAE-00","")&amp;IF(Input!$P461=1, "/SAE-0","")&amp;IF(Input!$Q461=1, "/SAE-1","")&amp;IF(Input!$R461=1, "/SAE-2","")&amp;IF(Input!$S461=1, "/SAE-3","")&amp;IF(Input!$T461=1, "/SAE-4","")&amp;IF(Input!$U461=1, "/SAE-5","")</f>
        <v/>
      </c>
      <c r="AA460" s="4" t="str">
        <f>IF(Input!$V461=1,"Special match","")&amp;IF(Input!$W461=1, "/21 ","")&amp;IF(Input!$X461=1, "/18 ","")&amp;IF(Input!$Y461=1, "/16 ","")&amp;IF(Input!$Z461=1, "/14 ","")&amp;IF(Input!$AA461=1, "/11,5 ","")&amp;IF(Input!$AB461=1, "/10 ","")&amp;IF(Input!$AB461=1, "/7,5","")</f>
        <v/>
      </c>
      <c r="AB460" s="4" t="str">
        <f>IF(Input!$AD461=1,"Rubber wheel coupling","")&amp;IF(Input!$AE461=1, "/Rubber block drive, with alu. ring","")&amp;IF(Input!$AF461=1, "/(High) flexible coupling","")</f>
        <v/>
      </c>
      <c r="AC460" s="4" t="str">
        <f>IF(Input!$AG461=1,"Mechanical-joint clutch","")&amp;IF(Input!$AH461=1, "/ Mechanical","")&amp;IF(Input!$AI461=1, "/ Electrical","")&amp;IF(Input!$AJ461=1, "/ Pneumatical","")</f>
        <v/>
      </c>
      <c r="AD460" s="291" t="str">
        <f t="shared" si="121"/>
        <v/>
      </c>
      <c r="AE460" s="4" t="str">
        <f t="shared" si="122"/>
        <v xml:space="preserve"> inch</v>
      </c>
      <c r="AF460" s="4" t="str">
        <f t="shared" si="123"/>
        <v/>
      </c>
      <c r="AG460" s="4" t="str">
        <f t="shared" si="124"/>
        <v/>
      </c>
      <c r="AH460" s="4" t="str">
        <f>IF(Input!AK461=1,"Available","Not available")</f>
        <v>Not available</v>
      </c>
      <c r="AI460" s="4" t="str">
        <f>IF(Input!AL461="","",Input!AL461)</f>
        <v/>
      </c>
    </row>
    <row r="461" spans="1:35" x14ac:dyDescent="0.25">
      <c r="A461" s="4" t="e">
        <f>VLOOKUP(Input!A462, Variabelen!$A$2:$B$7,2,FALSE)</f>
        <v>#N/A</v>
      </c>
      <c r="B461" s="284">
        <f>Input!B462</f>
        <v>0</v>
      </c>
      <c r="C461" s="4" t="str">
        <f>IF(Input!C462="","",Input!C462)</f>
        <v/>
      </c>
      <c r="D461" s="297">
        <f>Input!F462</f>
        <v>0</v>
      </c>
      <c r="E461" s="298">
        <f>Input!G462</f>
        <v>0</v>
      </c>
      <c r="F461" s="4">
        <f>Input!D462</f>
        <v>0</v>
      </c>
      <c r="G461" s="298">
        <f>Input!E462</f>
        <v>0</v>
      </c>
      <c r="H461" s="298" t="str">
        <f t="shared" si="115"/>
        <v>0-0</v>
      </c>
      <c r="I461" s="298">
        <f t="shared" si="116"/>
        <v>1000</v>
      </c>
      <c r="J461" s="298">
        <f t="shared" si="117"/>
        <v>0</v>
      </c>
      <c r="K461" s="298">
        <f t="shared" si="118"/>
        <v>0</v>
      </c>
      <c r="L461" s="290" t="str">
        <f t="shared" si="125"/>
        <v/>
      </c>
      <c r="M461" s="290" t="str">
        <f t="shared" si="125"/>
        <v/>
      </c>
      <c r="N461" s="290" t="str">
        <f t="shared" si="125"/>
        <v/>
      </c>
      <c r="O461" s="290" t="str">
        <f t="shared" si="125"/>
        <v/>
      </c>
      <c r="P461" s="290" t="str">
        <f t="shared" si="125"/>
        <v/>
      </c>
      <c r="Q461" s="290" t="str">
        <f t="shared" si="125"/>
        <v/>
      </c>
      <c r="R461" s="298">
        <f>Input!I462</f>
        <v>0</v>
      </c>
      <c r="S461" s="298">
        <f>Input!J462</f>
        <v>0</v>
      </c>
      <c r="T461" s="298">
        <f>Input!K462</f>
        <v>0</v>
      </c>
      <c r="U461" s="298">
        <f>Input!L462</f>
        <v>0</v>
      </c>
      <c r="V461" s="4" t="str">
        <f>IF(Input!$M462=1,"Special match","")&amp;IF(Input!$N462=1, "/Without","")&amp;IF(Input!$O462=1, "/SAE-00","")&amp;IF(Input!$P462=1, "/SAE-0","")&amp;IF(Input!$Q462=1, "/SAE-1","")&amp;IF(Input!$R462=1, "/SAE-2","")&amp;IF(Input!$S462=1, "/SAE-3","")&amp;IF(Input!$T462=1, "/SAE-4","")&amp;IF(Input!$U462=1, "/SAE-5","")</f>
        <v/>
      </c>
      <c r="W461" s="4" t="str">
        <f>IF(Input!$V462=1,"Special match","")&amp;IF(Input!$W462=1, "/21 ","")&amp;IF(Input!$X462=1, "/18 ","")&amp;IF(Input!$Y462=1, "/16 ","")&amp;IF(Input!$Z462=1, "/14 ","")&amp;IF(Input!$AA462=1, "/11,5 ","")&amp;IF(Input!$AB462=1, "/10 ","")&amp;IF(Input!$AB462=1, "/7,5","")</f>
        <v/>
      </c>
      <c r="X461" s="291" t="str">
        <f t="shared" si="126"/>
        <v/>
      </c>
      <c r="Y461" s="4" t="str">
        <f t="shared" si="127"/>
        <v xml:space="preserve"> inch</v>
      </c>
      <c r="Z461" s="4" t="str">
        <f>IF(Input!$M462=1,"Special match","")&amp;IF(Input!$N462=1, "/Without","")&amp;IF(Input!$O462=1, "/SAE-00","")&amp;IF(Input!$P462=1, "/SAE-0","")&amp;IF(Input!$Q462=1, "/SAE-1","")&amp;IF(Input!$R462=1, "/SAE-2","")&amp;IF(Input!$S462=1, "/SAE-3","")&amp;IF(Input!$T462=1, "/SAE-4","")&amp;IF(Input!$U462=1, "/SAE-5","")</f>
        <v/>
      </c>
      <c r="AA461" s="4" t="str">
        <f>IF(Input!$V462=1,"Special match","")&amp;IF(Input!$W462=1, "/21 ","")&amp;IF(Input!$X462=1, "/18 ","")&amp;IF(Input!$Y462=1, "/16 ","")&amp;IF(Input!$Z462=1, "/14 ","")&amp;IF(Input!$AA462=1, "/11,5 ","")&amp;IF(Input!$AB462=1, "/10 ","")&amp;IF(Input!$AB462=1, "/7,5","")</f>
        <v/>
      </c>
      <c r="AB461" s="4" t="str">
        <f>IF(Input!$AD462=1,"Rubber wheel coupling","")&amp;IF(Input!$AE462=1, "/Rubber block drive, with alu. ring","")&amp;IF(Input!$AF462=1, "/(High) flexible coupling","")</f>
        <v/>
      </c>
      <c r="AC461" s="4" t="str">
        <f>IF(Input!$AG462=1,"Mechanical-joint clutch","")&amp;IF(Input!$AH462=1, "/ Mechanical","")&amp;IF(Input!$AI462=1, "/ Electrical","")&amp;IF(Input!$AJ462=1, "/ Pneumatical","")</f>
        <v/>
      </c>
      <c r="AD461" s="291" t="str">
        <f t="shared" si="121"/>
        <v/>
      </c>
      <c r="AE461" s="4" t="str">
        <f t="shared" si="122"/>
        <v xml:space="preserve"> inch</v>
      </c>
      <c r="AF461" s="4" t="str">
        <f t="shared" si="123"/>
        <v/>
      </c>
      <c r="AG461" s="4" t="str">
        <f t="shared" si="124"/>
        <v/>
      </c>
      <c r="AH461" s="4" t="str">
        <f>IF(Input!AK462=1,"Available","Not available")</f>
        <v>Not available</v>
      </c>
      <c r="AI461" s="4" t="str">
        <f>IF(Input!AL462="","",Input!AL462)</f>
        <v/>
      </c>
    </row>
    <row r="462" spans="1:35" x14ac:dyDescent="0.25">
      <c r="A462" s="4" t="e">
        <f>VLOOKUP(Input!A463, Variabelen!$A$2:$B$7,2,FALSE)</f>
        <v>#N/A</v>
      </c>
      <c r="B462" s="284">
        <f>Input!B463</f>
        <v>0</v>
      </c>
      <c r="C462" s="4" t="str">
        <f>IF(Input!C463="","",Input!C463)</f>
        <v/>
      </c>
      <c r="D462" s="297">
        <f>Input!F463</f>
        <v>0</v>
      </c>
      <c r="E462" s="298">
        <f>Input!G463</f>
        <v>0</v>
      </c>
      <c r="F462" s="4">
        <f>Input!D463</f>
        <v>0</v>
      </c>
      <c r="G462" s="298">
        <f>Input!E463</f>
        <v>0</v>
      </c>
      <c r="H462" s="298" t="str">
        <f t="shared" si="115"/>
        <v>0-0</v>
      </c>
      <c r="I462" s="298">
        <f t="shared" si="116"/>
        <v>1000</v>
      </c>
      <c r="J462" s="298">
        <f t="shared" si="117"/>
        <v>0</v>
      </c>
      <c r="K462" s="298">
        <f t="shared" si="118"/>
        <v>0</v>
      </c>
      <c r="L462" s="290" t="str">
        <f t="shared" ref="L462:Q471" si="128">IF(AND(L$1&gt;=$F462,L$1&lt;=$G462),L$1*$E462,"")</f>
        <v/>
      </c>
      <c r="M462" s="290" t="str">
        <f t="shared" si="128"/>
        <v/>
      </c>
      <c r="N462" s="290" t="str">
        <f t="shared" si="128"/>
        <v/>
      </c>
      <c r="O462" s="290" t="str">
        <f t="shared" si="128"/>
        <v/>
      </c>
      <c r="P462" s="290" t="str">
        <f t="shared" si="128"/>
        <v/>
      </c>
      <c r="Q462" s="290" t="str">
        <f t="shared" si="128"/>
        <v/>
      </c>
      <c r="R462" s="298">
        <f>Input!I463</f>
        <v>0</v>
      </c>
      <c r="S462" s="298">
        <f>Input!J463</f>
        <v>0</v>
      </c>
      <c r="T462" s="298">
        <f>Input!K463</f>
        <v>0</v>
      </c>
      <c r="U462" s="298">
        <f>Input!L463</f>
        <v>0</v>
      </c>
      <c r="V462" s="4" t="str">
        <f>IF(Input!$M463=1,"Special match","")&amp;IF(Input!$N463=1, "/Without","")&amp;IF(Input!$O463=1, "/SAE-00","")&amp;IF(Input!$P463=1, "/SAE-0","")&amp;IF(Input!$Q463=1, "/SAE-1","")&amp;IF(Input!$R463=1, "/SAE-2","")&amp;IF(Input!$S463=1, "/SAE-3","")&amp;IF(Input!$T463=1, "/SAE-4","")&amp;IF(Input!$U463=1, "/SAE-5","")</f>
        <v/>
      </c>
      <c r="W462" s="4" t="str">
        <f>IF(Input!$V463=1,"Special match","")&amp;IF(Input!$W463=1, "/21 ","")&amp;IF(Input!$X463=1, "/18 ","")&amp;IF(Input!$Y463=1, "/16 ","")&amp;IF(Input!$Z463=1, "/14 ","")&amp;IF(Input!$AA463=1, "/11,5 ","")&amp;IF(Input!$AB463=1, "/10 ","")&amp;IF(Input!$AB463=1, "/7,5","")</f>
        <v/>
      </c>
      <c r="X462" s="291" t="str">
        <f t="shared" si="126"/>
        <v/>
      </c>
      <c r="Y462" s="4" t="str">
        <f t="shared" si="127"/>
        <v xml:space="preserve"> inch</v>
      </c>
      <c r="Z462" s="4" t="str">
        <f>IF(Input!$M463=1,"Special match","")&amp;IF(Input!$N463=1, "/Without","")&amp;IF(Input!$O463=1, "/SAE-00","")&amp;IF(Input!$P463=1, "/SAE-0","")&amp;IF(Input!$Q463=1, "/SAE-1","")&amp;IF(Input!$R463=1, "/SAE-2","")&amp;IF(Input!$S463=1, "/SAE-3","")&amp;IF(Input!$T463=1, "/SAE-4","")&amp;IF(Input!$U463=1, "/SAE-5","")</f>
        <v/>
      </c>
      <c r="AA462" s="4" t="str">
        <f>IF(Input!$V463=1,"Special match","")&amp;IF(Input!$W463=1, "/21 ","")&amp;IF(Input!$X463=1, "/18 ","")&amp;IF(Input!$Y463=1, "/16 ","")&amp;IF(Input!$Z463=1, "/14 ","")&amp;IF(Input!$AA463=1, "/11,5 ","")&amp;IF(Input!$AB463=1, "/10 ","")&amp;IF(Input!$AB463=1, "/7,5","")</f>
        <v/>
      </c>
      <c r="AB462" s="4" t="str">
        <f>IF(Input!$AD463=1,"Rubber wheel coupling","")&amp;IF(Input!$AE463=1, "/Rubber block drive, with alu. ring","")&amp;IF(Input!$AF463=1, "/(High) flexible coupling","")</f>
        <v/>
      </c>
      <c r="AC462" s="4" t="str">
        <f>IF(Input!$AG463=1,"Mechanical-joint clutch","")&amp;IF(Input!$AH463=1, "/ Mechanical","")&amp;IF(Input!$AI463=1, "/ Electrical","")&amp;IF(Input!$AJ463=1, "/ Pneumatical","")</f>
        <v/>
      </c>
      <c r="AD462" s="291" t="str">
        <f t="shared" si="121"/>
        <v/>
      </c>
      <c r="AE462" s="4" t="str">
        <f t="shared" si="122"/>
        <v xml:space="preserve"> inch</v>
      </c>
      <c r="AF462" s="4" t="str">
        <f t="shared" si="123"/>
        <v/>
      </c>
      <c r="AG462" s="4" t="str">
        <f t="shared" si="124"/>
        <v/>
      </c>
      <c r="AH462" s="4" t="str">
        <f>IF(Input!AK463=1,"Available","Not available")</f>
        <v>Not available</v>
      </c>
      <c r="AI462" s="4" t="str">
        <f>IF(Input!AL463="","",Input!AL463)</f>
        <v/>
      </c>
    </row>
    <row r="463" spans="1:35" x14ac:dyDescent="0.25">
      <c r="A463" s="4" t="e">
        <f>VLOOKUP(Input!A464, Variabelen!$A$2:$B$7,2,FALSE)</f>
        <v>#N/A</v>
      </c>
      <c r="B463" s="284">
        <f>Input!B464</f>
        <v>0</v>
      </c>
      <c r="C463" s="4" t="str">
        <f>IF(Input!C464="","",Input!C464)</f>
        <v/>
      </c>
      <c r="D463" s="297">
        <f>Input!F464</f>
        <v>0</v>
      </c>
      <c r="E463" s="298">
        <f>Input!G464</f>
        <v>0</v>
      </c>
      <c r="F463" s="4">
        <f>Input!D464</f>
        <v>0</v>
      </c>
      <c r="G463" s="298">
        <f>Input!E464</f>
        <v>0</v>
      </c>
      <c r="H463" s="298" t="str">
        <f t="shared" si="115"/>
        <v>0-0</v>
      </c>
      <c r="I463" s="298">
        <f t="shared" si="116"/>
        <v>1000</v>
      </c>
      <c r="J463" s="298">
        <f t="shared" si="117"/>
        <v>0</v>
      </c>
      <c r="K463" s="298">
        <f t="shared" si="118"/>
        <v>0</v>
      </c>
      <c r="L463" s="290" t="str">
        <f t="shared" si="128"/>
        <v/>
      </c>
      <c r="M463" s="290" t="str">
        <f t="shared" si="128"/>
        <v/>
      </c>
      <c r="N463" s="290" t="str">
        <f t="shared" si="128"/>
        <v/>
      </c>
      <c r="O463" s="290" t="str">
        <f t="shared" si="128"/>
        <v/>
      </c>
      <c r="P463" s="290" t="str">
        <f t="shared" si="128"/>
        <v/>
      </c>
      <c r="Q463" s="290" t="str">
        <f t="shared" si="128"/>
        <v/>
      </c>
      <c r="R463" s="298">
        <f>Input!I464</f>
        <v>0</v>
      </c>
      <c r="S463" s="298">
        <f>Input!J464</f>
        <v>0</v>
      </c>
      <c r="T463" s="298">
        <f>Input!K464</f>
        <v>0</v>
      </c>
      <c r="U463" s="298">
        <f>Input!L464</f>
        <v>0</v>
      </c>
      <c r="V463" s="4" t="str">
        <f>IF(Input!$M464=1,"Special match","")&amp;IF(Input!$N464=1, "/Without","")&amp;IF(Input!$O464=1, "/SAE-00","")&amp;IF(Input!$P464=1, "/SAE-0","")&amp;IF(Input!$Q464=1, "/SAE-1","")&amp;IF(Input!$R464=1, "/SAE-2","")&amp;IF(Input!$S464=1, "/SAE-3","")&amp;IF(Input!$T464=1, "/SAE-4","")&amp;IF(Input!$U464=1, "/SAE-5","")</f>
        <v/>
      </c>
      <c r="W463" s="4" t="str">
        <f>IF(Input!$V464=1,"Special match","")&amp;IF(Input!$W464=1, "/21 ","")&amp;IF(Input!$X464=1, "/18 ","")&amp;IF(Input!$Y464=1, "/16 ","")&amp;IF(Input!$Z464=1, "/14 ","")&amp;IF(Input!$AA464=1, "/11,5 ","")&amp;IF(Input!$AB464=1, "/10 ","")&amp;IF(Input!$AB464=1, "/7,5","")</f>
        <v/>
      </c>
      <c r="X463" s="291" t="str">
        <f t="shared" si="126"/>
        <v/>
      </c>
      <c r="Y463" s="4" t="str">
        <f t="shared" si="127"/>
        <v xml:space="preserve"> inch</v>
      </c>
      <c r="Z463" s="4" t="str">
        <f>IF(Input!$M464=1,"Special match","")&amp;IF(Input!$N464=1, "/Without","")&amp;IF(Input!$O464=1, "/SAE-00","")&amp;IF(Input!$P464=1, "/SAE-0","")&amp;IF(Input!$Q464=1, "/SAE-1","")&amp;IF(Input!$R464=1, "/SAE-2","")&amp;IF(Input!$S464=1, "/SAE-3","")&amp;IF(Input!$T464=1, "/SAE-4","")&amp;IF(Input!$U464=1, "/SAE-5","")</f>
        <v/>
      </c>
      <c r="AA463" s="4" t="str">
        <f>IF(Input!$V464=1,"Special match","")&amp;IF(Input!$W464=1, "/21 ","")&amp;IF(Input!$X464=1, "/18 ","")&amp;IF(Input!$Y464=1, "/16 ","")&amp;IF(Input!$Z464=1, "/14 ","")&amp;IF(Input!$AA464=1, "/11,5 ","")&amp;IF(Input!$AB464=1, "/10 ","")&amp;IF(Input!$AB464=1, "/7,5","")</f>
        <v/>
      </c>
      <c r="AB463" s="4" t="str">
        <f>IF(Input!$AD464=1,"Rubber wheel coupling","")&amp;IF(Input!$AE464=1, "/Rubber block drive, with alu. ring","")&amp;IF(Input!$AF464=1, "/(High) flexible coupling","")</f>
        <v/>
      </c>
      <c r="AC463" s="4" t="str">
        <f>IF(Input!$AG464=1,"Mechanical-joint clutch","")&amp;IF(Input!$AH464=1, "/ Mechanical","")&amp;IF(Input!$AI464=1, "/ Electrical","")&amp;IF(Input!$AJ464=1, "/ Pneumatical","")</f>
        <v/>
      </c>
      <c r="AD463" s="291" t="str">
        <f t="shared" si="121"/>
        <v/>
      </c>
      <c r="AE463" s="4" t="str">
        <f t="shared" si="122"/>
        <v xml:space="preserve"> inch</v>
      </c>
      <c r="AF463" s="4" t="str">
        <f t="shared" si="123"/>
        <v/>
      </c>
      <c r="AG463" s="4" t="str">
        <f t="shared" si="124"/>
        <v/>
      </c>
      <c r="AH463" s="4" t="str">
        <f>IF(Input!AK464=1,"Available","Not available")</f>
        <v>Not available</v>
      </c>
      <c r="AI463" s="4" t="str">
        <f>IF(Input!AL464="","",Input!AL464)</f>
        <v/>
      </c>
    </row>
    <row r="464" spans="1:35" x14ac:dyDescent="0.25">
      <c r="A464" s="4" t="e">
        <f>VLOOKUP(Input!A465, Variabelen!$A$2:$B$7,2,FALSE)</f>
        <v>#N/A</v>
      </c>
      <c r="B464" s="284">
        <f>Input!B465</f>
        <v>0</v>
      </c>
      <c r="C464" s="4" t="str">
        <f>IF(Input!C465="","",Input!C465)</f>
        <v/>
      </c>
      <c r="D464" s="297">
        <f>Input!F465</f>
        <v>0</v>
      </c>
      <c r="E464" s="298">
        <f>Input!G465</f>
        <v>0</v>
      </c>
      <c r="F464" s="4">
        <f>Input!D465</f>
        <v>0</v>
      </c>
      <c r="G464" s="298">
        <f>Input!E465</f>
        <v>0</v>
      </c>
      <c r="H464" s="298" t="str">
        <f t="shared" si="115"/>
        <v>0-0</v>
      </c>
      <c r="I464" s="298">
        <f t="shared" si="116"/>
        <v>1000</v>
      </c>
      <c r="J464" s="298">
        <f t="shared" si="117"/>
        <v>0</v>
      </c>
      <c r="K464" s="298">
        <f t="shared" si="118"/>
        <v>0</v>
      </c>
      <c r="L464" s="290" t="str">
        <f t="shared" si="128"/>
        <v/>
      </c>
      <c r="M464" s="290" t="str">
        <f t="shared" si="128"/>
        <v/>
      </c>
      <c r="N464" s="290" t="str">
        <f t="shared" si="128"/>
        <v/>
      </c>
      <c r="O464" s="290" t="str">
        <f t="shared" si="128"/>
        <v/>
      </c>
      <c r="P464" s="290" t="str">
        <f t="shared" si="128"/>
        <v/>
      </c>
      <c r="Q464" s="290" t="str">
        <f t="shared" si="128"/>
        <v/>
      </c>
      <c r="R464" s="298">
        <f>Input!I465</f>
        <v>0</v>
      </c>
      <c r="S464" s="298">
        <f>Input!J465</f>
        <v>0</v>
      </c>
      <c r="T464" s="298">
        <f>Input!K465</f>
        <v>0</v>
      </c>
      <c r="U464" s="298">
        <f>Input!L465</f>
        <v>0</v>
      </c>
      <c r="V464" s="4" t="str">
        <f>IF(Input!$M465=1,"Special match","")&amp;IF(Input!$N465=1, "/Without","")&amp;IF(Input!$O465=1, "/SAE-00","")&amp;IF(Input!$P465=1, "/SAE-0","")&amp;IF(Input!$Q465=1, "/SAE-1","")&amp;IF(Input!$R465=1, "/SAE-2","")&amp;IF(Input!$S465=1, "/SAE-3","")&amp;IF(Input!$T465=1, "/SAE-4","")&amp;IF(Input!$U465=1, "/SAE-5","")</f>
        <v/>
      </c>
      <c r="W464" s="4" t="str">
        <f>IF(Input!$V465=1,"Special match","")&amp;IF(Input!$W465=1, "/21 ","")&amp;IF(Input!$X465=1, "/18 ","")&amp;IF(Input!$Y465=1, "/16 ","")&amp;IF(Input!$Z465=1, "/14 ","")&amp;IF(Input!$AA465=1, "/11,5 ","")&amp;IF(Input!$AB465=1, "/10 ","")&amp;IF(Input!$AB465=1, "/7,5","")</f>
        <v/>
      </c>
      <c r="X464" s="291" t="str">
        <f t="shared" si="126"/>
        <v/>
      </c>
      <c r="Y464" s="4" t="str">
        <f t="shared" si="127"/>
        <v xml:space="preserve"> inch</v>
      </c>
      <c r="Z464" s="4" t="str">
        <f>IF(Input!$M465=1,"Special match","")&amp;IF(Input!$N465=1, "/Without","")&amp;IF(Input!$O465=1, "/SAE-00","")&amp;IF(Input!$P465=1, "/SAE-0","")&amp;IF(Input!$Q465=1, "/SAE-1","")&amp;IF(Input!$R465=1, "/SAE-2","")&amp;IF(Input!$S465=1, "/SAE-3","")&amp;IF(Input!$T465=1, "/SAE-4","")&amp;IF(Input!$U465=1, "/SAE-5","")</f>
        <v/>
      </c>
      <c r="AA464" s="4" t="str">
        <f>IF(Input!$V465=1,"Special match","")&amp;IF(Input!$W465=1, "/21 ","")&amp;IF(Input!$X465=1, "/18 ","")&amp;IF(Input!$Y465=1, "/16 ","")&amp;IF(Input!$Z465=1, "/14 ","")&amp;IF(Input!$AA465=1, "/11,5 ","")&amp;IF(Input!$AB465=1, "/10 ","")&amp;IF(Input!$AB465=1, "/7,5","")</f>
        <v/>
      </c>
      <c r="AB464" s="4" t="str">
        <f>IF(Input!$AD465=1,"Rubber wheel coupling","")&amp;IF(Input!$AE465=1, "/Rubber block drive, with alu. ring","")&amp;IF(Input!$AF465=1, "/(High) flexible coupling","")</f>
        <v/>
      </c>
      <c r="AC464" s="4" t="str">
        <f>IF(Input!$AG465=1,"Mechanical-joint clutch","")&amp;IF(Input!$AH465=1, "/ Mechanical","")&amp;IF(Input!$AI465=1, "/ Electrical","")&amp;IF(Input!$AJ465=1, "/ Pneumatical","")</f>
        <v/>
      </c>
      <c r="AD464" s="291" t="str">
        <f t="shared" si="121"/>
        <v/>
      </c>
      <c r="AE464" s="4" t="str">
        <f t="shared" si="122"/>
        <v xml:space="preserve"> inch</v>
      </c>
      <c r="AF464" s="4" t="str">
        <f t="shared" si="123"/>
        <v/>
      </c>
      <c r="AG464" s="4" t="str">
        <f t="shared" si="124"/>
        <v/>
      </c>
      <c r="AH464" s="4" t="str">
        <f>IF(Input!AK465=1,"Available","Not available")</f>
        <v>Not available</v>
      </c>
      <c r="AI464" s="4" t="str">
        <f>IF(Input!AL465="","",Input!AL465)</f>
        <v/>
      </c>
    </row>
    <row r="465" spans="1:35" x14ac:dyDescent="0.25">
      <c r="A465" s="4" t="e">
        <f>VLOOKUP(Input!A466, Variabelen!$A$2:$B$7,2,FALSE)</f>
        <v>#N/A</v>
      </c>
      <c r="B465" s="284">
        <f>Input!B466</f>
        <v>0</v>
      </c>
      <c r="C465" s="4" t="str">
        <f>IF(Input!C466="","",Input!C466)</f>
        <v/>
      </c>
      <c r="D465" s="297">
        <f>Input!F466</f>
        <v>0</v>
      </c>
      <c r="E465" s="298">
        <f>Input!G466</f>
        <v>0</v>
      </c>
      <c r="F465" s="4">
        <f>Input!D466</f>
        <v>0</v>
      </c>
      <c r="G465" s="298">
        <f>Input!E466</f>
        <v>0</v>
      </c>
      <c r="H465" s="298" t="str">
        <f t="shared" si="115"/>
        <v>0-0</v>
      </c>
      <c r="I465" s="298">
        <f t="shared" si="116"/>
        <v>1000</v>
      </c>
      <c r="J465" s="298">
        <f t="shared" si="117"/>
        <v>0</v>
      </c>
      <c r="K465" s="298">
        <f t="shared" si="118"/>
        <v>0</v>
      </c>
      <c r="L465" s="290" t="str">
        <f t="shared" si="128"/>
        <v/>
      </c>
      <c r="M465" s="290" t="str">
        <f t="shared" si="128"/>
        <v/>
      </c>
      <c r="N465" s="290" t="str">
        <f t="shared" si="128"/>
        <v/>
      </c>
      <c r="O465" s="290" t="str">
        <f t="shared" si="128"/>
        <v/>
      </c>
      <c r="P465" s="290" t="str">
        <f t="shared" si="128"/>
        <v/>
      </c>
      <c r="Q465" s="290" t="str">
        <f t="shared" si="128"/>
        <v/>
      </c>
      <c r="R465" s="298">
        <f>Input!I466</f>
        <v>0</v>
      </c>
      <c r="S465" s="298">
        <f>Input!J466</f>
        <v>0</v>
      </c>
      <c r="T465" s="298">
        <f>Input!K466</f>
        <v>0</v>
      </c>
      <c r="U465" s="298">
        <f>Input!L466</f>
        <v>0</v>
      </c>
      <c r="V465" s="4" t="str">
        <f>IF(Input!$M466=1,"Special match","")&amp;IF(Input!$N466=1, "/Without","")&amp;IF(Input!$O466=1, "/SAE-00","")&amp;IF(Input!$P466=1, "/SAE-0","")&amp;IF(Input!$Q466=1, "/SAE-1","")&amp;IF(Input!$R466=1, "/SAE-2","")&amp;IF(Input!$S466=1, "/SAE-3","")&amp;IF(Input!$T466=1, "/SAE-4","")&amp;IF(Input!$U466=1, "/SAE-5","")</f>
        <v/>
      </c>
      <c r="W465" s="4" t="str">
        <f>IF(Input!$V466=1,"Special match","")&amp;IF(Input!$W466=1, "/21 ","")&amp;IF(Input!$X466=1, "/18 ","")&amp;IF(Input!$Y466=1, "/16 ","")&amp;IF(Input!$Z466=1, "/14 ","")&amp;IF(Input!$AA466=1, "/11,5 ","")&amp;IF(Input!$AB466=1, "/10 ","")&amp;IF(Input!$AB466=1, "/7,5","")</f>
        <v/>
      </c>
      <c r="X465" s="291" t="str">
        <f t="shared" si="126"/>
        <v/>
      </c>
      <c r="Y465" s="4" t="str">
        <f t="shared" si="127"/>
        <v xml:space="preserve"> inch</v>
      </c>
      <c r="Z465" s="4" t="str">
        <f>IF(Input!$M466=1,"Special match","")&amp;IF(Input!$N466=1, "/Without","")&amp;IF(Input!$O466=1, "/SAE-00","")&amp;IF(Input!$P466=1, "/SAE-0","")&amp;IF(Input!$Q466=1, "/SAE-1","")&amp;IF(Input!$R466=1, "/SAE-2","")&amp;IF(Input!$S466=1, "/SAE-3","")&amp;IF(Input!$T466=1, "/SAE-4","")&amp;IF(Input!$U466=1, "/SAE-5","")</f>
        <v/>
      </c>
      <c r="AA465" s="4" t="str">
        <f>IF(Input!$V466=1,"Special match","")&amp;IF(Input!$W466=1, "/21 ","")&amp;IF(Input!$X466=1, "/18 ","")&amp;IF(Input!$Y466=1, "/16 ","")&amp;IF(Input!$Z466=1, "/14 ","")&amp;IF(Input!$AA466=1, "/11,5 ","")&amp;IF(Input!$AB466=1, "/10 ","")&amp;IF(Input!$AB466=1, "/7,5","")</f>
        <v/>
      </c>
      <c r="AB465" s="4" t="str">
        <f>IF(Input!$AD466=1,"Rubber wheel coupling","")&amp;IF(Input!$AE466=1, "/Rubber block drive, with alu. ring","")&amp;IF(Input!$AF466=1, "/(High) flexible coupling","")</f>
        <v/>
      </c>
      <c r="AC465" s="4" t="str">
        <f>IF(Input!$AG466=1,"Mechanical-joint clutch","")&amp;IF(Input!$AH466=1, "/ Mechanical","")&amp;IF(Input!$AI466=1, "/ Electrical","")&amp;IF(Input!$AJ466=1, "/ Pneumatical","")</f>
        <v/>
      </c>
      <c r="AD465" s="291" t="str">
        <f t="shared" si="121"/>
        <v/>
      </c>
      <c r="AE465" s="4" t="str">
        <f t="shared" si="122"/>
        <v xml:space="preserve"> inch</v>
      </c>
      <c r="AF465" s="4" t="str">
        <f t="shared" si="123"/>
        <v/>
      </c>
      <c r="AG465" s="4" t="str">
        <f t="shared" si="124"/>
        <v/>
      </c>
      <c r="AH465" s="4" t="str">
        <f>IF(Input!AK466=1,"Available","Not available")</f>
        <v>Not available</v>
      </c>
      <c r="AI465" s="4" t="str">
        <f>IF(Input!AL466="","",Input!AL466)</f>
        <v/>
      </c>
    </row>
    <row r="466" spans="1:35" x14ac:dyDescent="0.25">
      <c r="A466" s="4" t="e">
        <f>VLOOKUP(Input!A467, Variabelen!$A$2:$B$7,2,FALSE)</f>
        <v>#N/A</v>
      </c>
      <c r="B466" s="284">
        <f>Input!B467</f>
        <v>0</v>
      </c>
      <c r="C466" s="4" t="str">
        <f>IF(Input!C467="","",Input!C467)</f>
        <v/>
      </c>
      <c r="D466" s="297">
        <f>Input!F467</f>
        <v>0</v>
      </c>
      <c r="E466" s="298">
        <f>Input!G467</f>
        <v>0</v>
      </c>
      <c r="F466" s="4">
        <f>Input!D467</f>
        <v>0</v>
      </c>
      <c r="G466" s="298">
        <f>Input!E467</f>
        <v>0</v>
      </c>
      <c r="H466" s="298" t="str">
        <f t="shared" si="115"/>
        <v>0-0</v>
      </c>
      <c r="I466" s="298">
        <f t="shared" si="116"/>
        <v>1000</v>
      </c>
      <c r="J466" s="298">
        <f t="shared" si="117"/>
        <v>0</v>
      </c>
      <c r="K466" s="298">
        <f t="shared" si="118"/>
        <v>0</v>
      </c>
      <c r="L466" s="290" t="str">
        <f t="shared" si="128"/>
        <v/>
      </c>
      <c r="M466" s="290" t="str">
        <f t="shared" si="128"/>
        <v/>
      </c>
      <c r="N466" s="290" t="str">
        <f t="shared" si="128"/>
        <v/>
      </c>
      <c r="O466" s="290" t="str">
        <f t="shared" si="128"/>
        <v/>
      </c>
      <c r="P466" s="290" t="str">
        <f t="shared" si="128"/>
        <v/>
      </c>
      <c r="Q466" s="290" t="str">
        <f t="shared" si="128"/>
        <v/>
      </c>
      <c r="R466" s="298">
        <f>Input!I467</f>
        <v>0</v>
      </c>
      <c r="S466" s="298">
        <f>Input!J467</f>
        <v>0</v>
      </c>
      <c r="T466" s="298">
        <f>Input!K467</f>
        <v>0</v>
      </c>
      <c r="U466" s="298">
        <f>Input!L467</f>
        <v>0</v>
      </c>
      <c r="V466" s="4" t="str">
        <f>IF(Input!$M467=1,"Special match","")&amp;IF(Input!$N467=1, "/Without","")&amp;IF(Input!$O467=1, "/SAE-00","")&amp;IF(Input!$P467=1, "/SAE-0","")&amp;IF(Input!$Q467=1, "/SAE-1","")&amp;IF(Input!$R467=1, "/SAE-2","")&amp;IF(Input!$S467=1, "/SAE-3","")&amp;IF(Input!$T467=1, "/SAE-4","")&amp;IF(Input!$U467=1, "/SAE-5","")</f>
        <v/>
      </c>
      <c r="W466" s="4" t="str">
        <f>IF(Input!$V467=1,"Special match","")&amp;IF(Input!$W467=1, "/21 ","")&amp;IF(Input!$X467=1, "/18 ","")&amp;IF(Input!$Y467=1, "/16 ","")&amp;IF(Input!$Z467=1, "/14 ","")&amp;IF(Input!$AA467=1, "/11,5 ","")&amp;IF(Input!$AB467=1, "/10 ","")&amp;IF(Input!$AB467=1, "/7,5","")</f>
        <v/>
      </c>
      <c r="X466" s="291" t="str">
        <f t="shared" si="126"/>
        <v/>
      </c>
      <c r="Y466" s="4" t="str">
        <f t="shared" si="127"/>
        <v xml:space="preserve"> inch</v>
      </c>
      <c r="Z466" s="4" t="str">
        <f>IF(Input!$M467=1,"Special match","")&amp;IF(Input!$N467=1, "/Without","")&amp;IF(Input!$O467=1, "/SAE-00","")&amp;IF(Input!$P467=1, "/SAE-0","")&amp;IF(Input!$Q467=1, "/SAE-1","")&amp;IF(Input!$R467=1, "/SAE-2","")&amp;IF(Input!$S467=1, "/SAE-3","")&amp;IF(Input!$T467=1, "/SAE-4","")&amp;IF(Input!$U467=1, "/SAE-5","")</f>
        <v/>
      </c>
      <c r="AA466" s="4" t="str">
        <f>IF(Input!$V467=1,"Special match","")&amp;IF(Input!$W467=1, "/21 ","")&amp;IF(Input!$X467=1, "/18 ","")&amp;IF(Input!$Y467=1, "/16 ","")&amp;IF(Input!$Z467=1, "/14 ","")&amp;IF(Input!$AA467=1, "/11,5 ","")&amp;IF(Input!$AB467=1, "/10 ","")&amp;IF(Input!$AB467=1, "/7,5","")</f>
        <v/>
      </c>
      <c r="AB466" s="4" t="str">
        <f>IF(Input!$AD467=1,"Rubber wheel coupling","")&amp;IF(Input!$AE467=1, "/Rubber block drive, with alu. ring","")&amp;IF(Input!$AF467=1, "/(High) flexible coupling","")</f>
        <v/>
      </c>
      <c r="AC466" s="4" t="str">
        <f>IF(Input!$AG467=1,"Mechanical-joint clutch","")&amp;IF(Input!$AH467=1, "/ Mechanical","")&amp;IF(Input!$AI467=1, "/ Electrical","")&amp;IF(Input!$AJ467=1, "/ Pneumatical","")</f>
        <v/>
      </c>
      <c r="AD466" s="291" t="str">
        <f t="shared" si="121"/>
        <v/>
      </c>
      <c r="AE466" s="4" t="str">
        <f t="shared" si="122"/>
        <v xml:space="preserve"> inch</v>
      </c>
      <c r="AF466" s="4" t="str">
        <f t="shared" si="123"/>
        <v/>
      </c>
      <c r="AG466" s="4" t="str">
        <f t="shared" si="124"/>
        <v/>
      </c>
      <c r="AH466" s="4" t="str">
        <f>IF(Input!AK467=1,"Available","Not available")</f>
        <v>Not available</v>
      </c>
      <c r="AI466" s="4" t="str">
        <f>IF(Input!AL467="","",Input!AL467)</f>
        <v/>
      </c>
    </row>
    <row r="467" spans="1:35" x14ac:dyDescent="0.25">
      <c r="A467" s="4" t="e">
        <f>VLOOKUP(Input!A468, Variabelen!$A$2:$B$7,2,FALSE)</f>
        <v>#N/A</v>
      </c>
      <c r="B467" s="284">
        <f>Input!B468</f>
        <v>0</v>
      </c>
      <c r="C467" s="4" t="str">
        <f>IF(Input!C468="","",Input!C468)</f>
        <v/>
      </c>
      <c r="D467" s="297">
        <f>Input!F468</f>
        <v>0</v>
      </c>
      <c r="E467" s="298">
        <f>Input!G468</f>
        <v>0</v>
      </c>
      <c r="F467" s="4">
        <f>Input!D468</f>
        <v>0</v>
      </c>
      <c r="G467" s="298">
        <f>Input!E468</f>
        <v>0</v>
      </c>
      <c r="H467" s="298" t="str">
        <f t="shared" si="115"/>
        <v>0-0</v>
      </c>
      <c r="I467" s="298">
        <f>IF(AND(F467&lt;=1800,G467&gt;=1800),1800,1000)</f>
        <v>1000</v>
      </c>
      <c r="J467" s="298">
        <f t="shared" si="117"/>
        <v>0</v>
      </c>
      <c r="K467" s="298">
        <f t="shared" si="118"/>
        <v>0</v>
      </c>
      <c r="L467" s="290" t="str">
        <f t="shared" si="128"/>
        <v/>
      </c>
      <c r="M467" s="290" t="str">
        <f t="shared" si="128"/>
        <v/>
      </c>
      <c r="N467" s="290" t="str">
        <f t="shared" si="128"/>
        <v/>
      </c>
      <c r="O467" s="290" t="str">
        <f t="shared" si="128"/>
        <v/>
      </c>
      <c r="P467" s="290" t="str">
        <f t="shared" si="128"/>
        <v/>
      </c>
      <c r="Q467" s="290" t="str">
        <f t="shared" si="128"/>
        <v/>
      </c>
      <c r="R467" s="298">
        <f>Input!I468</f>
        <v>0</v>
      </c>
      <c r="S467" s="298">
        <f>Input!J468</f>
        <v>0</v>
      </c>
      <c r="T467" s="298">
        <f>Input!K468</f>
        <v>0</v>
      </c>
      <c r="U467" s="298">
        <f>Input!L468</f>
        <v>0</v>
      </c>
      <c r="V467" s="4" t="str">
        <f>IF(Input!$M468=1,"Special match","")&amp;IF(Input!$N468=1, "/Without","")&amp;IF(Input!$O468=1, "/SAE-00","")&amp;IF(Input!$P468=1, "/SAE-0","")&amp;IF(Input!$Q468=1, "/SAE-1","")&amp;IF(Input!$R468=1, "/SAE-2","")&amp;IF(Input!$S468=1, "/SAE-3","")&amp;IF(Input!$T468=1, "/SAE-4","")&amp;IF(Input!$U468=1, "/SAE-5","")</f>
        <v/>
      </c>
      <c r="W467" s="4" t="str">
        <f>IF(Input!$V468=1,"Special match","")&amp;IF(Input!$W468=1, "/21 ","")&amp;IF(Input!$X468=1, "/18 ","")&amp;IF(Input!$Y468=1, "/16 ","")&amp;IF(Input!$Z468=1, "/14 ","")&amp;IF(Input!$AA468=1, "/11,5 ","")&amp;IF(Input!$AB468=1, "/10 ","")&amp;IF(Input!$AB468=1, "/7,5","")</f>
        <v/>
      </c>
      <c r="X467" s="291" t="str">
        <f t="shared" si="126"/>
        <v/>
      </c>
      <c r="Y467" s="4" t="str">
        <f t="shared" si="127"/>
        <v xml:space="preserve"> inch</v>
      </c>
      <c r="Z467" s="4" t="str">
        <f>IF(Input!$M468=1,"Special match","")&amp;IF(Input!$N468=1, "/Without","")&amp;IF(Input!$O468=1, "/SAE-00","")&amp;IF(Input!$P468=1, "/SAE-0","")&amp;IF(Input!$Q468=1, "/SAE-1","")&amp;IF(Input!$R468=1, "/SAE-2","")&amp;IF(Input!$S468=1, "/SAE-3","")&amp;IF(Input!$T468=1, "/SAE-4","")&amp;IF(Input!$U468=1, "/SAE-5","")</f>
        <v/>
      </c>
      <c r="AA467" s="4" t="str">
        <f>IF(Input!$V468=1,"Special match","")&amp;IF(Input!$W468=1, "/21 ","")&amp;IF(Input!$X468=1, "/18 ","")&amp;IF(Input!$Y468=1, "/16 ","")&amp;IF(Input!$Z468=1, "/14 ","")&amp;IF(Input!$AA468=1, "/11,5 ","")&amp;IF(Input!$AB468=1, "/10 ","")&amp;IF(Input!$AB468=1, "/7,5","")</f>
        <v/>
      </c>
      <c r="AB467" s="4" t="str">
        <f>IF(Input!$AD468=1,"Rubber wheel coupling","")&amp;IF(Input!$AE468=1, "/Rubber block drive, with alu. ring","")&amp;IF(Input!$AF468=1, "/(High) flexible coupling","")</f>
        <v/>
      </c>
      <c r="AC467" s="4" t="str">
        <f>IF(Input!$AG468=1,"Mechanical-joint clutch","")&amp;IF(Input!$AH468=1, "/ Mechanical","")&amp;IF(Input!$AI468=1, "/ Electrical","")&amp;IF(Input!$AJ468=1, "/ Pneumatical","")</f>
        <v/>
      </c>
      <c r="AD467" s="291" t="str">
        <f t="shared" si="121"/>
        <v/>
      </c>
      <c r="AE467" s="4" t="str">
        <f t="shared" si="122"/>
        <v xml:space="preserve"> inch</v>
      </c>
      <c r="AF467" s="4" t="str">
        <f t="shared" si="123"/>
        <v/>
      </c>
      <c r="AG467" s="4" t="str">
        <f t="shared" si="124"/>
        <v/>
      </c>
      <c r="AH467" s="4" t="str">
        <f>IF(Input!AK468=1,"Available","Not available")</f>
        <v>Not available</v>
      </c>
      <c r="AI467" s="4" t="str">
        <f>IF(Input!AL468="","",Input!AL468)</f>
        <v/>
      </c>
    </row>
    <row r="468" spans="1:35" x14ac:dyDescent="0.25">
      <c r="A468" s="4" t="e">
        <f>VLOOKUP(Input!A469, Variabelen!$A$2:$B$7,2,FALSE)</f>
        <v>#N/A</v>
      </c>
      <c r="B468" s="284">
        <f>Input!B469</f>
        <v>0</v>
      </c>
      <c r="C468" s="4" t="str">
        <f>IF(Input!C469="","",Input!C469)</f>
        <v/>
      </c>
      <c r="D468" s="297">
        <f>Input!F469</f>
        <v>0</v>
      </c>
      <c r="E468" s="298">
        <f>Input!G469</f>
        <v>0</v>
      </c>
      <c r="F468" s="4">
        <f>Input!D469</f>
        <v>0</v>
      </c>
      <c r="G468" s="298">
        <f>Input!E469</f>
        <v>0</v>
      </c>
      <c r="H468" s="298" t="str">
        <f t="shared" si="115"/>
        <v>0-0</v>
      </c>
      <c r="I468" s="298">
        <f t="shared" ref="I468:I500" si="129">IF(AND(F468&lt;=1800,G468&gt;=1800),1800,1000)</f>
        <v>1000</v>
      </c>
      <c r="J468" s="298">
        <f t="shared" si="117"/>
        <v>0</v>
      </c>
      <c r="K468" s="298">
        <f t="shared" si="118"/>
        <v>0</v>
      </c>
      <c r="L468" s="290" t="str">
        <f t="shared" si="128"/>
        <v/>
      </c>
      <c r="M468" s="290" t="str">
        <f t="shared" si="128"/>
        <v/>
      </c>
      <c r="N468" s="290" t="str">
        <f t="shared" si="128"/>
        <v/>
      </c>
      <c r="O468" s="290" t="str">
        <f t="shared" si="128"/>
        <v/>
      </c>
      <c r="P468" s="290" t="str">
        <f t="shared" si="128"/>
        <v/>
      </c>
      <c r="Q468" s="290" t="str">
        <f t="shared" si="128"/>
        <v/>
      </c>
      <c r="R468" s="298">
        <f>Input!I469</f>
        <v>0</v>
      </c>
      <c r="S468" s="298">
        <f>Input!J469</f>
        <v>0</v>
      </c>
      <c r="T468" s="298">
        <f>Input!K469</f>
        <v>0</v>
      </c>
      <c r="U468" s="298">
        <f>Input!L469</f>
        <v>0</v>
      </c>
      <c r="V468" s="4" t="str">
        <f>IF(Input!$M469=1,"Special match","")&amp;IF(Input!$N469=1, "/Without","")&amp;IF(Input!$O469=1, "/SAE-00","")&amp;IF(Input!$P469=1, "/SAE-0","")&amp;IF(Input!$Q469=1, "/SAE-1","")&amp;IF(Input!$R469=1, "/SAE-2","")&amp;IF(Input!$S469=1, "/SAE-3","")&amp;IF(Input!$T469=1, "/SAE-4","")&amp;IF(Input!$U469=1, "/SAE-5","")</f>
        <v/>
      </c>
      <c r="W468" s="4" t="str">
        <f>IF(Input!$V469=1,"Special match","")&amp;IF(Input!$W469=1, "/21 ","")&amp;IF(Input!$X469=1, "/18 ","")&amp;IF(Input!$Y469=1, "/16 ","")&amp;IF(Input!$Z469=1, "/14 ","")&amp;IF(Input!$AA469=1, "/11,5 ","")&amp;IF(Input!$AB469=1, "/10 ","")&amp;IF(Input!$AB469=1, "/7,5","")</f>
        <v/>
      </c>
      <c r="X468" s="291" t="str">
        <f t="shared" si="126"/>
        <v/>
      </c>
      <c r="Y468" s="4" t="str">
        <f t="shared" si="127"/>
        <v xml:space="preserve"> inch</v>
      </c>
      <c r="Z468" s="4" t="str">
        <f>IF(Input!$M469=1,"Special match","")&amp;IF(Input!$N469=1, "/Without","")&amp;IF(Input!$O469=1, "/SAE-00","")&amp;IF(Input!$P469=1, "/SAE-0","")&amp;IF(Input!$Q469=1, "/SAE-1","")&amp;IF(Input!$R469=1, "/SAE-2","")&amp;IF(Input!$S469=1, "/SAE-3","")&amp;IF(Input!$T469=1, "/SAE-4","")&amp;IF(Input!$U469=1, "/SAE-5","")</f>
        <v/>
      </c>
      <c r="AA468" s="4" t="str">
        <f>IF(Input!$V469=1,"Special match","")&amp;IF(Input!$W469=1, "/21 ","")&amp;IF(Input!$X469=1, "/18 ","")&amp;IF(Input!$Y469=1, "/16 ","")&amp;IF(Input!$Z469=1, "/14 ","")&amp;IF(Input!$AA469=1, "/11,5 ","")&amp;IF(Input!$AB469=1, "/10 ","")&amp;IF(Input!$AB469=1, "/7,5","")</f>
        <v/>
      </c>
      <c r="AB468" s="4" t="str">
        <f>IF(Input!$AD469=1,"Rubber wheel coupling","")&amp;IF(Input!$AE469=1, "/Rubber block drive, with alu. ring","")&amp;IF(Input!$AF469=1, "/(High) flexible coupling","")</f>
        <v/>
      </c>
      <c r="AC468" s="4" t="str">
        <f>IF(Input!$AG469=1,"Mechanical-joint clutch","")&amp;IF(Input!$AH469=1, "/ Mechanical","")&amp;IF(Input!$AI469=1, "/ Electrical","")&amp;IF(Input!$AJ469=1, "/ Pneumatical","")</f>
        <v/>
      </c>
      <c r="AD468" s="291" t="str">
        <f t="shared" si="121"/>
        <v/>
      </c>
      <c r="AE468" s="4" t="str">
        <f t="shared" si="122"/>
        <v xml:space="preserve"> inch</v>
      </c>
      <c r="AF468" s="4" t="str">
        <f t="shared" si="123"/>
        <v/>
      </c>
      <c r="AG468" s="4" t="str">
        <f t="shared" si="124"/>
        <v/>
      </c>
      <c r="AH468" s="4" t="str">
        <f>IF(Input!AK469=1,"Available","Not available")</f>
        <v>Not available</v>
      </c>
      <c r="AI468" s="4" t="str">
        <f>IF(Input!AL469="","",Input!AL469)</f>
        <v/>
      </c>
    </row>
    <row r="469" spans="1:35" x14ac:dyDescent="0.25">
      <c r="A469" s="4" t="e">
        <f>VLOOKUP(Input!A470, Variabelen!$A$2:$B$7,2,FALSE)</f>
        <v>#N/A</v>
      </c>
      <c r="B469" s="284">
        <f>Input!B470</f>
        <v>0</v>
      </c>
      <c r="C469" s="4" t="str">
        <f>IF(Input!C470="","",Input!C470)</f>
        <v/>
      </c>
      <c r="D469" s="297">
        <f>Input!F470</f>
        <v>0</v>
      </c>
      <c r="E469" s="298">
        <f>Input!G470</f>
        <v>0</v>
      </c>
      <c r="F469" s="4">
        <f>Input!D470</f>
        <v>0</v>
      </c>
      <c r="G469" s="298">
        <f>Input!E470</f>
        <v>0</v>
      </c>
      <c r="H469" s="298" t="str">
        <f t="shared" si="115"/>
        <v>0-0</v>
      </c>
      <c r="I469" s="298">
        <f t="shared" si="129"/>
        <v>1000</v>
      </c>
      <c r="J469" s="298">
        <f t="shared" si="117"/>
        <v>0</v>
      </c>
      <c r="K469" s="298">
        <f t="shared" si="118"/>
        <v>0</v>
      </c>
      <c r="L469" s="290" t="str">
        <f t="shared" si="128"/>
        <v/>
      </c>
      <c r="M469" s="290" t="str">
        <f t="shared" si="128"/>
        <v/>
      </c>
      <c r="N469" s="290" t="str">
        <f t="shared" si="128"/>
        <v/>
      </c>
      <c r="O469" s="290" t="str">
        <f t="shared" si="128"/>
        <v/>
      </c>
      <c r="P469" s="290" t="str">
        <f t="shared" si="128"/>
        <v/>
      </c>
      <c r="Q469" s="290" t="str">
        <f t="shared" si="128"/>
        <v/>
      </c>
      <c r="R469" s="298">
        <f>Input!I470</f>
        <v>0</v>
      </c>
      <c r="S469" s="298">
        <f>Input!J470</f>
        <v>0</v>
      </c>
      <c r="T469" s="298">
        <f>Input!K470</f>
        <v>0</v>
      </c>
      <c r="U469" s="298">
        <f>Input!L470</f>
        <v>0</v>
      </c>
      <c r="V469" s="4" t="str">
        <f>IF(Input!$M470=1,"Special match","")&amp;IF(Input!$N470=1, "/Without","")&amp;IF(Input!$O470=1, "/SAE-00","")&amp;IF(Input!$P470=1, "/SAE-0","")&amp;IF(Input!$Q470=1, "/SAE-1","")&amp;IF(Input!$R470=1, "/SAE-2","")&amp;IF(Input!$S470=1, "/SAE-3","")&amp;IF(Input!$T470=1, "/SAE-4","")&amp;IF(Input!$U470=1, "/SAE-5","")</f>
        <v/>
      </c>
      <c r="W469" s="4" t="str">
        <f>IF(Input!$V470=1,"Special match","")&amp;IF(Input!$W470=1, "/21 ","")&amp;IF(Input!$X470=1, "/18 ","")&amp;IF(Input!$Y470=1, "/16 ","")&amp;IF(Input!$Z470=1, "/14 ","")&amp;IF(Input!$AA470=1, "/11,5 ","")&amp;IF(Input!$AB470=1, "/10 ","")&amp;IF(Input!$AB470=1, "/7,5","")</f>
        <v/>
      </c>
      <c r="X469" s="291" t="str">
        <f t="shared" si="126"/>
        <v/>
      </c>
      <c r="Y469" s="4" t="str">
        <f t="shared" si="127"/>
        <v xml:space="preserve"> inch</v>
      </c>
      <c r="Z469" s="4" t="str">
        <f>IF(Input!$M470=1,"Special match","")&amp;IF(Input!$N470=1, "/Without","")&amp;IF(Input!$O470=1, "/SAE-00","")&amp;IF(Input!$P470=1, "/SAE-0","")&amp;IF(Input!$Q470=1, "/SAE-1","")&amp;IF(Input!$R470=1, "/SAE-2","")&amp;IF(Input!$S470=1, "/SAE-3","")&amp;IF(Input!$T470=1, "/SAE-4","")&amp;IF(Input!$U470=1, "/SAE-5","")</f>
        <v/>
      </c>
      <c r="AA469" s="4" t="str">
        <f>IF(Input!$V470=1,"Special match","")&amp;IF(Input!$W470=1, "/21 ","")&amp;IF(Input!$X470=1, "/18 ","")&amp;IF(Input!$Y470=1, "/16 ","")&amp;IF(Input!$Z470=1, "/14 ","")&amp;IF(Input!$AA470=1, "/11,5 ","")&amp;IF(Input!$AB470=1, "/10 ","")&amp;IF(Input!$AB470=1, "/7,5","")</f>
        <v/>
      </c>
      <c r="AB469" s="4" t="str">
        <f>IF(Input!$AD470=1,"Rubber wheel coupling","")&amp;IF(Input!$AE470=1, "/Rubber block drive, with alu. ring","")&amp;IF(Input!$AF470=1, "/(High) flexible coupling","")</f>
        <v/>
      </c>
      <c r="AC469" s="4" t="str">
        <f>IF(Input!$AG470=1,"Mechanical-joint clutch","")&amp;IF(Input!$AH470=1, "/ Mechanical","")&amp;IF(Input!$AI470=1, "/ Electrical","")&amp;IF(Input!$AJ470=1, "/ Pneumatical","")</f>
        <v/>
      </c>
      <c r="AD469" s="291" t="str">
        <f t="shared" si="121"/>
        <v/>
      </c>
      <c r="AE469" s="4" t="str">
        <f t="shared" si="122"/>
        <v xml:space="preserve"> inch</v>
      </c>
      <c r="AF469" s="4" t="str">
        <f t="shared" si="123"/>
        <v/>
      </c>
      <c r="AG469" s="4" t="str">
        <f t="shared" si="124"/>
        <v/>
      </c>
      <c r="AH469" s="4" t="str">
        <f>IF(Input!AK470=1,"Available","Not available")</f>
        <v>Not available</v>
      </c>
      <c r="AI469" s="4" t="str">
        <f>IF(Input!AL470="","",Input!AL470)</f>
        <v/>
      </c>
    </row>
    <row r="470" spans="1:35" x14ac:dyDescent="0.25">
      <c r="A470" s="4" t="e">
        <f>VLOOKUP(Input!A471, Variabelen!$A$2:$B$7,2,FALSE)</f>
        <v>#N/A</v>
      </c>
      <c r="B470" s="284">
        <f>Input!B471</f>
        <v>0</v>
      </c>
      <c r="C470" s="4" t="str">
        <f>IF(Input!C471="","",Input!C471)</f>
        <v/>
      </c>
      <c r="D470" s="297">
        <f>Input!F471</f>
        <v>0</v>
      </c>
      <c r="E470" s="298">
        <f>Input!G471</f>
        <v>0</v>
      </c>
      <c r="F470" s="4">
        <f>Input!D471</f>
        <v>0</v>
      </c>
      <c r="G470" s="298">
        <f>Input!E471</f>
        <v>0</v>
      </c>
      <c r="H470" s="298" t="str">
        <f t="shared" si="115"/>
        <v>0-0</v>
      </c>
      <c r="I470" s="298">
        <f t="shared" si="129"/>
        <v>1000</v>
      </c>
      <c r="J470" s="298">
        <f t="shared" si="117"/>
        <v>0</v>
      </c>
      <c r="K470" s="298">
        <f t="shared" si="118"/>
        <v>0</v>
      </c>
      <c r="L470" s="290" t="str">
        <f t="shared" si="128"/>
        <v/>
      </c>
      <c r="M470" s="290" t="str">
        <f t="shared" si="128"/>
        <v/>
      </c>
      <c r="N470" s="290" t="str">
        <f t="shared" si="128"/>
        <v/>
      </c>
      <c r="O470" s="290" t="str">
        <f t="shared" si="128"/>
        <v/>
      </c>
      <c r="P470" s="290" t="str">
        <f t="shared" si="128"/>
        <v/>
      </c>
      <c r="Q470" s="290" t="str">
        <f t="shared" si="128"/>
        <v/>
      </c>
      <c r="R470" s="298">
        <f>Input!I471</f>
        <v>0</v>
      </c>
      <c r="S470" s="298">
        <f>Input!J471</f>
        <v>0</v>
      </c>
      <c r="T470" s="298">
        <f>Input!K471</f>
        <v>0</v>
      </c>
      <c r="U470" s="298">
        <f>Input!L471</f>
        <v>0</v>
      </c>
      <c r="V470" s="4" t="str">
        <f>IF(Input!$M471=1,"Special match","")&amp;IF(Input!$N471=1, "/Without","")&amp;IF(Input!$O471=1, "/SAE-00","")&amp;IF(Input!$P471=1, "/SAE-0","")&amp;IF(Input!$Q471=1, "/SAE-1","")&amp;IF(Input!$R471=1, "/SAE-2","")&amp;IF(Input!$S471=1, "/SAE-3","")&amp;IF(Input!$T471=1, "/SAE-4","")&amp;IF(Input!$U471=1, "/SAE-5","")</f>
        <v/>
      </c>
      <c r="W470" s="4" t="str">
        <f>IF(Input!$V471=1,"Special match","")&amp;IF(Input!$W471=1, "/21 ","")&amp;IF(Input!$X471=1, "/18 ","")&amp;IF(Input!$Y471=1, "/16 ","")&amp;IF(Input!$Z471=1, "/14 ","")&amp;IF(Input!$AA471=1, "/11,5 ","")&amp;IF(Input!$AB471=1, "/10 ","")&amp;IF(Input!$AB471=1, "/7,5","")</f>
        <v/>
      </c>
      <c r="X470" s="291" t="str">
        <f t="shared" si="126"/>
        <v/>
      </c>
      <c r="Y470" s="4" t="str">
        <f t="shared" si="127"/>
        <v xml:space="preserve"> inch</v>
      </c>
      <c r="Z470" s="4" t="str">
        <f>IF(Input!$M471=1,"Special match","")&amp;IF(Input!$N471=1, "/Without","")&amp;IF(Input!$O471=1, "/SAE-00","")&amp;IF(Input!$P471=1, "/SAE-0","")&amp;IF(Input!$Q471=1, "/SAE-1","")&amp;IF(Input!$R471=1, "/SAE-2","")&amp;IF(Input!$S471=1, "/SAE-3","")&amp;IF(Input!$T471=1, "/SAE-4","")&amp;IF(Input!$U471=1, "/SAE-5","")</f>
        <v/>
      </c>
      <c r="AA470" s="4" t="str">
        <f>IF(Input!$V471=1,"Special match","")&amp;IF(Input!$W471=1, "/21 ","")&amp;IF(Input!$X471=1, "/18 ","")&amp;IF(Input!$Y471=1, "/16 ","")&amp;IF(Input!$Z471=1, "/14 ","")&amp;IF(Input!$AA471=1, "/11,5 ","")&amp;IF(Input!$AB471=1, "/10 ","")&amp;IF(Input!$AB471=1, "/7,5","")</f>
        <v/>
      </c>
      <c r="AB470" s="4" t="str">
        <f>IF(Input!$AD471=1,"Rubber wheel coupling","")&amp;IF(Input!$AE471=1, "/Rubber block drive, with alu. ring","")&amp;IF(Input!$AF471=1, "/(High) flexible coupling","")</f>
        <v/>
      </c>
      <c r="AC470" s="4" t="str">
        <f>IF(Input!$AG471=1,"Mechanical-joint clutch","")&amp;IF(Input!$AH471=1, "/ Mechanical","")&amp;IF(Input!$AI471=1, "/ Electrical","")&amp;IF(Input!$AJ471=1, "/ Pneumatical","")</f>
        <v/>
      </c>
      <c r="AD470" s="291" t="str">
        <f t="shared" si="121"/>
        <v/>
      </c>
      <c r="AE470" s="4" t="str">
        <f t="shared" si="122"/>
        <v xml:space="preserve"> inch</v>
      </c>
      <c r="AF470" s="4" t="str">
        <f t="shared" si="123"/>
        <v/>
      </c>
      <c r="AG470" s="4" t="str">
        <f t="shared" si="124"/>
        <v/>
      </c>
      <c r="AH470" s="4" t="str">
        <f>IF(Input!AK471=1,"Available","Not available")</f>
        <v>Not available</v>
      </c>
      <c r="AI470" s="4" t="str">
        <f>IF(Input!AL471="","",Input!AL471)</f>
        <v/>
      </c>
    </row>
    <row r="471" spans="1:35" x14ac:dyDescent="0.25">
      <c r="A471" s="4" t="e">
        <f>VLOOKUP(Input!A472, Variabelen!$A$2:$B$7,2,FALSE)</f>
        <v>#N/A</v>
      </c>
      <c r="B471" s="284">
        <f>Input!B472</f>
        <v>0</v>
      </c>
      <c r="C471" s="4" t="str">
        <f>IF(Input!C472="","",Input!C472)</f>
        <v/>
      </c>
      <c r="D471" s="297">
        <f>Input!F472</f>
        <v>0</v>
      </c>
      <c r="E471" s="298">
        <f>Input!G472</f>
        <v>0</v>
      </c>
      <c r="F471" s="4">
        <f>Input!D472</f>
        <v>0</v>
      </c>
      <c r="G471" s="298">
        <f>Input!E472</f>
        <v>0</v>
      </c>
      <c r="H471" s="298" t="str">
        <f t="shared" si="115"/>
        <v>0-0</v>
      </c>
      <c r="I471" s="298">
        <f t="shared" si="129"/>
        <v>1000</v>
      </c>
      <c r="J471" s="298">
        <f t="shared" si="117"/>
        <v>0</v>
      </c>
      <c r="K471" s="298">
        <f t="shared" si="118"/>
        <v>0</v>
      </c>
      <c r="L471" s="290" t="str">
        <f t="shared" si="128"/>
        <v/>
      </c>
      <c r="M471" s="290" t="str">
        <f t="shared" si="128"/>
        <v/>
      </c>
      <c r="N471" s="290" t="str">
        <f t="shared" si="128"/>
        <v/>
      </c>
      <c r="O471" s="290" t="str">
        <f t="shared" si="128"/>
        <v/>
      </c>
      <c r="P471" s="290" t="str">
        <f t="shared" si="128"/>
        <v/>
      </c>
      <c r="Q471" s="290" t="str">
        <f t="shared" si="128"/>
        <v/>
      </c>
      <c r="R471" s="298">
        <f>Input!I472</f>
        <v>0</v>
      </c>
      <c r="S471" s="298">
        <f>Input!J472</f>
        <v>0</v>
      </c>
      <c r="T471" s="298">
        <f>Input!K472</f>
        <v>0</v>
      </c>
      <c r="U471" s="298">
        <f>Input!L472</f>
        <v>0</v>
      </c>
      <c r="V471" s="4" t="str">
        <f>IF(Input!$M472=1,"Special match","")&amp;IF(Input!$N472=1, "/Without","")&amp;IF(Input!$O472=1, "/SAE-00","")&amp;IF(Input!$P472=1, "/SAE-0","")&amp;IF(Input!$Q472=1, "/SAE-1","")&amp;IF(Input!$R472=1, "/SAE-2","")&amp;IF(Input!$S472=1, "/SAE-3","")&amp;IF(Input!$T472=1, "/SAE-4","")&amp;IF(Input!$U472=1, "/SAE-5","")</f>
        <v/>
      </c>
      <c r="W471" s="4" t="str">
        <f>IF(Input!$V472=1,"Special match","")&amp;IF(Input!$W472=1, "/21 ","")&amp;IF(Input!$X472=1, "/18 ","")&amp;IF(Input!$Y472=1, "/16 ","")&amp;IF(Input!$Z472=1, "/14 ","")&amp;IF(Input!$AA472=1, "/11,5 ","")&amp;IF(Input!$AB472=1, "/10 ","")&amp;IF(Input!$AB472=1, "/7,5","")</f>
        <v/>
      </c>
      <c r="X471" s="291" t="str">
        <f t="shared" si="126"/>
        <v/>
      </c>
      <c r="Y471" s="4" t="str">
        <f t="shared" si="127"/>
        <v xml:space="preserve"> inch</v>
      </c>
      <c r="Z471" s="4" t="str">
        <f>IF(Input!$M472=1,"Special match","")&amp;IF(Input!$N472=1, "/Without","")&amp;IF(Input!$O472=1, "/SAE-00","")&amp;IF(Input!$P472=1, "/SAE-0","")&amp;IF(Input!$Q472=1, "/SAE-1","")&amp;IF(Input!$R472=1, "/SAE-2","")&amp;IF(Input!$S472=1, "/SAE-3","")&amp;IF(Input!$T472=1, "/SAE-4","")&amp;IF(Input!$U472=1, "/SAE-5","")</f>
        <v/>
      </c>
      <c r="AA471" s="4" t="str">
        <f>IF(Input!$V472=1,"Special match","")&amp;IF(Input!$W472=1, "/21 ","")&amp;IF(Input!$X472=1, "/18 ","")&amp;IF(Input!$Y472=1, "/16 ","")&amp;IF(Input!$Z472=1, "/14 ","")&amp;IF(Input!$AA472=1, "/11,5 ","")&amp;IF(Input!$AB472=1, "/10 ","")&amp;IF(Input!$AB472=1, "/7,5","")</f>
        <v/>
      </c>
      <c r="AB471" s="4" t="str">
        <f>IF(Input!$AD472=1,"Rubber wheel coupling","")&amp;IF(Input!$AE472=1, "/Rubber block drive, with alu. ring","")&amp;IF(Input!$AF472=1, "/(High) flexible coupling","")</f>
        <v/>
      </c>
      <c r="AC471" s="4" t="str">
        <f>IF(Input!$AG472=1,"Mechanical-joint clutch","")&amp;IF(Input!$AH472=1, "/ Mechanical","")&amp;IF(Input!$AI472=1, "/ Electrical","")&amp;IF(Input!$AJ472=1, "/ Pneumatical","")</f>
        <v/>
      </c>
      <c r="AD471" s="291" t="str">
        <f t="shared" si="121"/>
        <v/>
      </c>
      <c r="AE471" s="4" t="str">
        <f t="shared" si="122"/>
        <v xml:space="preserve"> inch</v>
      </c>
      <c r="AF471" s="4" t="str">
        <f t="shared" si="123"/>
        <v/>
      </c>
      <c r="AG471" s="4" t="str">
        <f t="shared" si="124"/>
        <v/>
      </c>
      <c r="AH471" s="4" t="str">
        <f>IF(Input!AK472=1,"Available","Not available")</f>
        <v>Not available</v>
      </c>
      <c r="AI471" s="4" t="str">
        <f>IF(Input!AL472="","",Input!AL472)</f>
        <v/>
      </c>
    </row>
    <row r="472" spans="1:35" x14ac:dyDescent="0.25">
      <c r="A472" s="4" t="e">
        <f>VLOOKUP(Input!A473, Variabelen!$A$2:$B$7,2,FALSE)</f>
        <v>#N/A</v>
      </c>
      <c r="B472" s="284">
        <f>Input!B473</f>
        <v>0</v>
      </c>
      <c r="C472" s="4" t="str">
        <f>IF(Input!C473="","",Input!C473)</f>
        <v/>
      </c>
      <c r="D472" s="297">
        <f>Input!F473</f>
        <v>0</v>
      </c>
      <c r="E472" s="298">
        <f>Input!G473</f>
        <v>0</v>
      </c>
      <c r="F472" s="4">
        <f>Input!D473</f>
        <v>0</v>
      </c>
      <c r="G472" s="298">
        <f>Input!E473</f>
        <v>0</v>
      </c>
      <c r="H472" s="298" t="str">
        <f t="shared" si="115"/>
        <v>0-0</v>
      </c>
      <c r="I472" s="298">
        <f t="shared" si="129"/>
        <v>1000</v>
      </c>
      <c r="J472" s="298">
        <f t="shared" si="117"/>
        <v>0</v>
      </c>
      <c r="K472" s="298">
        <f t="shared" si="118"/>
        <v>0</v>
      </c>
      <c r="L472" s="290" t="str">
        <f t="shared" ref="L472:Q481" si="130">IF(AND(L$1&gt;=$F472,L$1&lt;=$G472),L$1*$E472,"")</f>
        <v/>
      </c>
      <c r="M472" s="290" t="str">
        <f t="shared" si="130"/>
        <v/>
      </c>
      <c r="N472" s="290" t="str">
        <f t="shared" si="130"/>
        <v/>
      </c>
      <c r="O472" s="290" t="str">
        <f t="shared" si="130"/>
        <v/>
      </c>
      <c r="P472" s="290" t="str">
        <f t="shared" si="130"/>
        <v/>
      </c>
      <c r="Q472" s="290" t="str">
        <f t="shared" si="130"/>
        <v/>
      </c>
      <c r="R472" s="298">
        <f>Input!I473</f>
        <v>0</v>
      </c>
      <c r="S472" s="298">
        <f>Input!J473</f>
        <v>0</v>
      </c>
      <c r="T472" s="298">
        <f>Input!K473</f>
        <v>0</v>
      </c>
      <c r="U472" s="298">
        <f>Input!L473</f>
        <v>0</v>
      </c>
      <c r="V472" s="4" t="str">
        <f>IF(Input!$M473=1,"Special match","")&amp;IF(Input!$N473=1, "/Without","")&amp;IF(Input!$O473=1, "/SAE-00","")&amp;IF(Input!$P473=1, "/SAE-0","")&amp;IF(Input!$Q473=1, "/SAE-1","")&amp;IF(Input!$R473=1, "/SAE-2","")&amp;IF(Input!$S473=1, "/SAE-3","")&amp;IF(Input!$T473=1, "/SAE-4","")&amp;IF(Input!$U473=1, "/SAE-5","")</f>
        <v/>
      </c>
      <c r="W472" s="4" t="str">
        <f>IF(Input!$V473=1,"Special match","")&amp;IF(Input!$W473=1, "/21 ","")&amp;IF(Input!$X473=1, "/18 ","")&amp;IF(Input!$Y473=1, "/16 ","")&amp;IF(Input!$Z473=1, "/14 ","")&amp;IF(Input!$AA473=1, "/11,5 ","")&amp;IF(Input!$AB473=1, "/10 ","")&amp;IF(Input!$AB473=1, "/7,5","")</f>
        <v/>
      </c>
      <c r="X472" s="291" t="str">
        <f t="shared" si="126"/>
        <v/>
      </c>
      <c r="Y472" s="4" t="str">
        <f t="shared" si="127"/>
        <v xml:space="preserve"> inch</v>
      </c>
      <c r="Z472" s="4" t="str">
        <f>IF(Input!$M473=1,"Special match","")&amp;IF(Input!$N473=1, "/Without","")&amp;IF(Input!$O473=1, "/SAE-00","")&amp;IF(Input!$P473=1, "/SAE-0","")&amp;IF(Input!$Q473=1, "/SAE-1","")&amp;IF(Input!$R473=1, "/SAE-2","")&amp;IF(Input!$S473=1, "/SAE-3","")&amp;IF(Input!$T473=1, "/SAE-4","")&amp;IF(Input!$U473=1, "/SAE-5","")</f>
        <v/>
      </c>
      <c r="AA472" s="4" t="str">
        <f>IF(Input!$V473=1,"Special match","")&amp;IF(Input!$W473=1, "/21 ","")&amp;IF(Input!$X473=1, "/18 ","")&amp;IF(Input!$Y473=1, "/16 ","")&amp;IF(Input!$Z473=1, "/14 ","")&amp;IF(Input!$AA473=1, "/11,5 ","")&amp;IF(Input!$AB473=1, "/10 ","")&amp;IF(Input!$AB473=1, "/7,5","")</f>
        <v/>
      </c>
      <c r="AB472" s="4" t="str">
        <f>IF(Input!$AD473=1,"Rubber wheel coupling","")&amp;IF(Input!$AE473=1, "/Rubber block drive, with alu. ring","")&amp;IF(Input!$AF473=1, "/(High) flexible coupling","")</f>
        <v/>
      </c>
      <c r="AC472" s="4" t="str">
        <f>IF(Input!$AG473=1,"Mechanical-joint clutch","")&amp;IF(Input!$AH473=1, "/ Mechanical","")&amp;IF(Input!$AI473=1, "/ Electrical","")&amp;IF(Input!$AJ473=1, "/ Pneumatical","")</f>
        <v/>
      </c>
      <c r="AD472" s="291" t="str">
        <f t="shared" si="121"/>
        <v/>
      </c>
      <c r="AE472" s="4" t="str">
        <f t="shared" si="122"/>
        <v xml:space="preserve"> inch</v>
      </c>
      <c r="AF472" s="4" t="str">
        <f t="shared" si="123"/>
        <v/>
      </c>
      <c r="AG472" s="4" t="str">
        <f t="shared" si="124"/>
        <v/>
      </c>
      <c r="AH472" s="4" t="str">
        <f>IF(Input!AK473=1,"Available","Not available")</f>
        <v>Not available</v>
      </c>
      <c r="AI472" s="4" t="str">
        <f>IF(Input!AL473="","",Input!AL473)</f>
        <v/>
      </c>
    </row>
    <row r="473" spans="1:35" x14ac:dyDescent="0.25">
      <c r="A473" s="4" t="e">
        <f>VLOOKUP(Input!A474, Variabelen!$A$2:$B$7,2,FALSE)</f>
        <v>#N/A</v>
      </c>
      <c r="B473" s="284">
        <f>Input!B474</f>
        <v>0</v>
      </c>
      <c r="C473" s="4" t="str">
        <f>IF(Input!C474="","",Input!C474)</f>
        <v/>
      </c>
      <c r="D473" s="297">
        <f>Input!F474</f>
        <v>0</v>
      </c>
      <c r="E473" s="298">
        <f>Input!G474</f>
        <v>0</v>
      </c>
      <c r="F473" s="4">
        <f>Input!D474</f>
        <v>0</v>
      </c>
      <c r="G473" s="298">
        <f>Input!E474</f>
        <v>0</v>
      </c>
      <c r="H473" s="298" t="str">
        <f t="shared" si="115"/>
        <v>0-0</v>
      </c>
      <c r="I473" s="298">
        <f t="shared" si="129"/>
        <v>1000</v>
      </c>
      <c r="J473" s="298">
        <f t="shared" si="117"/>
        <v>0</v>
      </c>
      <c r="K473" s="298">
        <f t="shared" si="118"/>
        <v>0</v>
      </c>
      <c r="L473" s="290" t="str">
        <f t="shared" si="130"/>
        <v/>
      </c>
      <c r="M473" s="290" t="str">
        <f t="shared" si="130"/>
        <v/>
      </c>
      <c r="N473" s="290" t="str">
        <f t="shared" si="130"/>
        <v/>
      </c>
      <c r="O473" s="290" t="str">
        <f t="shared" si="130"/>
        <v/>
      </c>
      <c r="P473" s="290" t="str">
        <f t="shared" si="130"/>
        <v/>
      </c>
      <c r="Q473" s="290" t="str">
        <f t="shared" si="130"/>
        <v/>
      </c>
      <c r="R473" s="298">
        <f>Input!I474</f>
        <v>0</v>
      </c>
      <c r="S473" s="298">
        <f>Input!J474</f>
        <v>0</v>
      </c>
      <c r="T473" s="298">
        <f>Input!K474</f>
        <v>0</v>
      </c>
      <c r="U473" s="298">
        <f>Input!L474</f>
        <v>0</v>
      </c>
      <c r="V473" s="4" t="str">
        <f>IF(Input!$M474=1,"Special match","")&amp;IF(Input!$N474=1, "/Without","")&amp;IF(Input!$O474=1, "/SAE-00","")&amp;IF(Input!$P474=1, "/SAE-0","")&amp;IF(Input!$Q474=1, "/SAE-1","")&amp;IF(Input!$R474=1, "/SAE-2","")&amp;IF(Input!$S474=1, "/SAE-3","")&amp;IF(Input!$T474=1, "/SAE-4","")&amp;IF(Input!$U474=1, "/SAE-5","")</f>
        <v/>
      </c>
      <c r="W473" s="4" t="str">
        <f>IF(Input!$V474=1,"Special match","")&amp;IF(Input!$W474=1, "/21 ","")&amp;IF(Input!$X474=1, "/18 ","")&amp;IF(Input!$Y474=1, "/16 ","")&amp;IF(Input!$Z474=1, "/14 ","")&amp;IF(Input!$AA474=1, "/11,5 ","")&amp;IF(Input!$AB474=1, "/10 ","")&amp;IF(Input!$AB474=1, "/7,5","")</f>
        <v/>
      </c>
      <c r="X473" s="291" t="str">
        <f t="shared" si="126"/>
        <v/>
      </c>
      <c r="Y473" s="4" t="str">
        <f t="shared" si="127"/>
        <v xml:space="preserve"> inch</v>
      </c>
      <c r="Z473" s="4" t="str">
        <f>IF(Input!$M474=1,"Special match","")&amp;IF(Input!$N474=1, "/Without","")&amp;IF(Input!$O474=1, "/SAE-00","")&amp;IF(Input!$P474=1, "/SAE-0","")&amp;IF(Input!$Q474=1, "/SAE-1","")&amp;IF(Input!$R474=1, "/SAE-2","")&amp;IF(Input!$S474=1, "/SAE-3","")&amp;IF(Input!$T474=1, "/SAE-4","")&amp;IF(Input!$U474=1, "/SAE-5","")</f>
        <v/>
      </c>
      <c r="AA473" s="4" t="str">
        <f>IF(Input!$V474=1,"Special match","")&amp;IF(Input!$W474=1, "/21 ","")&amp;IF(Input!$X474=1, "/18 ","")&amp;IF(Input!$Y474=1, "/16 ","")&amp;IF(Input!$Z474=1, "/14 ","")&amp;IF(Input!$AA474=1, "/11,5 ","")&amp;IF(Input!$AB474=1, "/10 ","")&amp;IF(Input!$AB474=1, "/7,5","")</f>
        <v/>
      </c>
      <c r="AB473" s="4" t="str">
        <f>IF(Input!$AD474=1,"Rubber wheel coupling","")&amp;IF(Input!$AE474=1, "/Rubber block drive, with alu. ring","")&amp;IF(Input!$AF474=1, "/(High) flexible coupling","")</f>
        <v/>
      </c>
      <c r="AC473" s="4" t="str">
        <f>IF(Input!$AG474=1,"Mechanical-joint clutch","")&amp;IF(Input!$AH474=1, "/ Mechanical","")&amp;IF(Input!$AI474=1, "/ Electrical","")&amp;IF(Input!$AJ474=1, "/ Pneumatical","")</f>
        <v/>
      </c>
      <c r="AD473" s="291" t="str">
        <f t="shared" si="121"/>
        <v/>
      </c>
      <c r="AE473" s="4" t="str">
        <f t="shared" si="122"/>
        <v xml:space="preserve"> inch</v>
      </c>
      <c r="AF473" s="4" t="str">
        <f t="shared" si="123"/>
        <v/>
      </c>
      <c r="AG473" s="4" t="str">
        <f t="shared" si="124"/>
        <v/>
      </c>
      <c r="AH473" s="4" t="str">
        <f>IF(Input!AK474=1,"Available","Not available")</f>
        <v>Not available</v>
      </c>
      <c r="AI473" s="4" t="str">
        <f>IF(Input!AL474="","",Input!AL474)</f>
        <v/>
      </c>
    </row>
    <row r="474" spans="1:35" x14ac:dyDescent="0.25">
      <c r="A474" s="4" t="e">
        <f>VLOOKUP(Input!A475, Variabelen!$A$2:$B$7,2,FALSE)</f>
        <v>#N/A</v>
      </c>
      <c r="B474" s="284">
        <f>Input!B475</f>
        <v>0</v>
      </c>
      <c r="C474" s="4" t="str">
        <f>IF(Input!C475="","",Input!C475)</f>
        <v/>
      </c>
      <c r="D474" s="297">
        <f>Input!F475</f>
        <v>0</v>
      </c>
      <c r="E474" s="298">
        <f>Input!G475</f>
        <v>0</v>
      </c>
      <c r="F474" s="4">
        <f>Input!D475</f>
        <v>0</v>
      </c>
      <c r="G474" s="298">
        <f>Input!E475</f>
        <v>0</v>
      </c>
      <c r="H474" s="298" t="str">
        <f t="shared" si="115"/>
        <v>0-0</v>
      </c>
      <c r="I474" s="298">
        <f t="shared" si="129"/>
        <v>1000</v>
      </c>
      <c r="J474" s="298">
        <f t="shared" si="117"/>
        <v>0</v>
      </c>
      <c r="K474" s="298">
        <f t="shared" si="118"/>
        <v>0</v>
      </c>
      <c r="L474" s="290" t="str">
        <f t="shared" si="130"/>
        <v/>
      </c>
      <c r="M474" s="290" t="str">
        <f t="shared" si="130"/>
        <v/>
      </c>
      <c r="N474" s="290" t="str">
        <f t="shared" si="130"/>
        <v/>
      </c>
      <c r="O474" s="290" t="str">
        <f t="shared" si="130"/>
        <v/>
      </c>
      <c r="P474" s="290" t="str">
        <f t="shared" si="130"/>
        <v/>
      </c>
      <c r="Q474" s="290" t="str">
        <f t="shared" si="130"/>
        <v/>
      </c>
      <c r="R474" s="298">
        <f>Input!I475</f>
        <v>0</v>
      </c>
      <c r="S474" s="298">
        <f>Input!J475</f>
        <v>0</v>
      </c>
      <c r="T474" s="298">
        <f>Input!K475</f>
        <v>0</v>
      </c>
      <c r="U474" s="298">
        <f>Input!L475</f>
        <v>0</v>
      </c>
      <c r="V474" s="4" t="str">
        <f>IF(Input!$M475=1,"Special match","")&amp;IF(Input!$N475=1, "/Without","")&amp;IF(Input!$O475=1, "/SAE-00","")&amp;IF(Input!$P475=1, "/SAE-0","")&amp;IF(Input!$Q475=1, "/SAE-1","")&amp;IF(Input!$R475=1, "/SAE-2","")&amp;IF(Input!$S475=1, "/SAE-3","")&amp;IF(Input!$T475=1, "/SAE-4","")&amp;IF(Input!$U475=1, "/SAE-5","")</f>
        <v/>
      </c>
      <c r="W474" s="4" t="str">
        <f>IF(Input!$V475=1,"Special match","")&amp;IF(Input!$W475=1, "/21 ","")&amp;IF(Input!$X475=1, "/18 ","")&amp;IF(Input!$Y475=1, "/16 ","")&amp;IF(Input!$Z475=1, "/14 ","")&amp;IF(Input!$AA475=1, "/11,5 ","")&amp;IF(Input!$AB475=1, "/10 ","")&amp;IF(Input!$AB475=1, "/7,5","")</f>
        <v/>
      </c>
      <c r="X474" s="291" t="str">
        <f t="shared" si="126"/>
        <v/>
      </c>
      <c r="Y474" s="4" t="str">
        <f t="shared" si="127"/>
        <v xml:space="preserve"> inch</v>
      </c>
      <c r="Z474" s="4" t="str">
        <f>IF(Input!$M475=1,"Special match","")&amp;IF(Input!$N475=1, "/Without","")&amp;IF(Input!$O475=1, "/SAE-00","")&amp;IF(Input!$P475=1, "/SAE-0","")&amp;IF(Input!$Q475=1, "/SAE-1","")&amp;IF(Input!$R475=1, "/SAE-2","")&amp;IF(Input!$S475=1, "/SAE-3","")&amp;IF(Input!$T475=1, "/SAE-4","")&amp;IF(Input!$U475=1, "/SAE-5","")</f>
        <v/>
      </c>
      <c r="AA474" s="4" t="str">
        <f>IF(Input!$V475=1,"Special match","")&amp;IF(Input!$W475=1, "/21 ","")&amp;IF(Input!$X475=1, "/18 ","")&amp;IF(Input!$Y475=1, "/16 ","")&amp;IF(Input!$Z475=1, "/14 ","")&amp;IF(Input!$AA475=1, "/11,5 ","")&amp;IF(Input!$AB475=1, "/10 ","")&amp;IF(Input!$AB475=1, "/7,5","")</f>
        <v/>
      </c>
      <c r="AB474" s="4" t="str">
        <f>IF(Input!$AD475=1,"Rubber wheel coupling","")&amp;IF(Input!$AE475=1, "/Rubber block drive, with alu. ring","")&amp;IF(Input!$AF475=1, "/(High) flexible coupling","")</f>
        <v/>
      </c>
      <c r="AC474" s="4" t="str">
        <f>IF(Input!$AG475=1,"Mechanical-joint clutch","")&amp;IF(Input!$AH475=1, "/ Mechanical","")&amp;IF(Input!$AI475=1, "/ Electrical","")&amp;IF(Input!$AJ475=1, "/ Pneumatical","")</f>
        <v/>
      </c>
      <c r="AD474" s="291" t="str">
        <f t="shared" si="121"/>
        <v/>
      </c>
      <c r="AE474" s="4" t="str">
        <f t="shared" si="122"/>
        <v xml:space="preserve"> inch</v>
      </c>
      <c r="AF474" s="4" t="str">
        <f t="shared" si="123"/>
        <v/>
      </c>
      <c r="AG474" s="4" t="str">
        <f t="shared" si="124"/>
        <v/>
      </c>
      <c r="AH474" s="4" t="str">
        <f>IF(Input!AK475=1,"Available","Not available")</f>
        <v>Not available</v>
      </c>
      <c r="AI474" s="4" t="str">
        <f>IF(Input!AL475="","",Input!AL475)</f>
        <v/>
      </c>
    </row>
    <row r="475" spans="1:35" x14ac:dyDescent="0.25">
      <c r="A475" s="4" t="e">
        <f>VLOOKUP(Input!A476, Variabelen!$A$2:$B$7,2,FALSE)</f>
        <v>#N/A</v>
      </c>
      <c r="B475" s="284">
        <f>Input!B476</f>
        <v>0</v>
      </c>
      <c r="C475" s="4" t="str">
        <f>IF(Input!C476="","",Input!C476)</f>
        <v/>
      </c>
      <c r="D475" s="297">
        <f>Input!F476</f>
        <v>0</v>
      </c>
      <c r="E475" s="298">
        <f>Input!G476</f>
        <v>0</v>
      </c>
      <c r="F475" s="4">
        <f>Input!D476</f>
        <v>0</v>
      </c>
      <c r="G475" s="298">
        <f>Input!E476</f>
        <v>0</v>
      </c>
      <c r="H475" s="298" t="str">
        <f t="shared" si="115"/>
        <v>0-0</v>
      </c>
      <c r="I475" s="298">
        <f t="shared" si="129"/>
        <v>1000</v>
      </c>
      <c r="J475" s="298">
        <f t="shared" si="117"/>
        <v>0</v>
      </c>
      <c r="K475" s="298">
        <f t="shared" si="118"/>
        <v>0</v>
      </c>
      <c r="L475" s="290" t="str">
        <f t="shared" si="130"/>
        <v/>
      </c>
      <c r="M475" s="290" t="str">
        <f t="shared" si="130"/>
        <v/>
      </c>
      <c r="N475" s="290" t="str">
        <f t="shared" si="130"/>
        <v/>
      </c>
      <c r="O475" s="290" t="str">
        <f t="shared" si="130"/>
        <v/>
      </c>
      <c r="P475" s="290" t="str">
        <f t="shared" si="130"/>
        <v/>
      </c>
      <c r="Q475" s="290" t="str">
        <f t="shared" si="130"/>
        <v/>
      </c>
      <c r="R475" s="298">
        <f>Input!I476</f>
        <v>0</v>
      </c>
      <c r="S475" s="298">
        <f>Input!J476</f>
        <v>0</v>
      </c>
      <c r="T475" s="298">
        <f>Input!K476</f>
        <v>0</v>
      </c>
      <c r="U475" s="298">
        <f>Input!L476</f>
        <v>0</v>
      </c>
      <c r="V475" s="4" t="str">
        <f>IF(Input!$M476=1,"Special match","")&amp;IF(Input!$N476=1, "/Without","")&amp;IF(Input!$O476=1, "/SAE-00","")&amp;IF(Input!$P476=1, "/SAE-0","")&amp;IF(Input!$Q476=1, "/SAE-1","")&amp;IF(Input!$R476=1, "/SAE-2","")&amp;IF(Input!$S476=1, "/SAE-3","")&amp;IF(Input!$T476=1, "/SAE-4","")&amp;IF(Input!$U476=1, "/SAE-5","")</f>
        <v/>
      </c>
      <c r="W475" s="4" t="str">
        <f>IF(Input!$V476=1,"Special match","")&amp;IF(Input!$W476=1, "/21 ","")&amp;IF(Input!$X476=1, "/18 ","")&amp;IF(Input!$Y476=1, "/16 ","")&amp;IF(Input!$Z476=1, "/14 ","")&amp;IF(Input!$AA476=1, "/11,5 ","")&amp;IF(Input!$AB476=1, "/10 ","")&amp;IF(Input!$AB476=1, "/7,5","")</f>
        <v/>
      </c>
      <c r="X475" s="291" t="str">
        <f t="shared" si="126"/>
        <v/>
      </c>
      <c r="Y475" s="4" t="str">
        <f t="shared" si="127"/>
        <v xml:space="preserve"> inch</v>
      </c>
      <c r="Z475" s="4" t="str">
        <f>IF(Input!$M476=1,"Special match","")&amp;IF(Input!$N476=1, "/Without","")&amp;IF(Input!$O476=1, "/SAE-00","")&amp;IF(Input!$P476=1, "/SAE-0","")&amp;IF(Input!$Q476=1, "/SAE-1","")&amp;IF(Input!$R476=1, "/SAE-2","")&amp;IF(Input!$S476=1, "/SAE-3","")&amp;IF(Input!$T476=1, "/SAE-4","")&amp;IF(Input!$U476=1, "/SAE-5","")</f>
        <v/>
      </c>
      <c r="AA475" s="4" t="str">
        <f>IF(Input!$V476=1,"Special match","")&amp;IF(Input!$W476=1, "/21 ","")&amp;IF(Input!$X476=1, "/18 ","")&amp;IF(Input!$Y476=1, "/16 ","")&amp;IF(Input!$Z476=1, "/14 ","")&amp;IF(Input!$AA476=1, "/11,5 ","")&amp;IF(Input!$AB476=1, "/10 ","")&amp;IF(Input!$AB476=1, "/7,5","")</f>
        <v/>
      </c>
      <c r="AB475" s="4" t="str">
        <f>IF(Input!$AD476=1,"Rubber wheel coupling","")&amp;IF(Input!$AE476=1, "/Rubber block drive, with alu. ring","")&amp;IF(Input!$AF476=1, "/(High) flexible coupling","")</f>
        <v/>
      </c>
      <c r="AC475" s="4" t="str">
        <f>IF(Input!$AG476=1,"Mechanical-joint clutch","")&amp;IF(Input!$AH476=1, "/ Mechanical","")&amp;IF(Input!$AI476=1, "/ Electrical","")&amp;IF(Input!$AJ476=1, "/ Pneumatical","")</f>
        <v/>
      </c>
      <c r="AD475" s="291" t="str">
        <f t="shared" si="121"/>
        <v/>
      </c>
      <c r="AE475" s="4" t="str">
        <f t="shared" si="122"/>
        <v xml:space="preserve"> inch</v>
      </c>
      <c r="AF475" s="4" t="str">
        <f t="shared" si="123"/>
        <v/>
      </c>
      <c r="AG475" s="4" t="str">
        <f t="shared" si="124"/>
        <v/>
      </c>
      <c r="AH475" s="4" t="str">
        <f>IF(Input!AK476=1,"Available","Not available")</f>
        <v>Not available</v>
      </c>
      <c r="AI475" s="4" t="str">
        <f>IF(Input!AL476="","",Input!AL476)</f>
        <v/>
      </c>
    </row>
    <row r="476" spans="1:35" x14ac:dyDescent="0.25">
      <c r="A476" s="4" t="e">
        <f>VLOOKUP(Input!A477, Variabelen!$A$2:$B$7,2,FALSE)</f>
        <v>#N/A</v>
      </c>
      <c r="B476" s="284">
        <f>Input!B477</f>
        <v>0</v>
      </c>
      <c r="C476" s="4" t="str">
        <f>IF(Input!C477="","",Input!C477)</f>
        <v/>
      </c>
      <c r="D476" s="297">
        <f>Input!F477</f>
        <v>0</v>
      </c>
      <c r="E476" s="298">
        <f>Input!G477</f>
        <v>0</v>
      </c>
      <c r="F476" s="4">
        <f>Input!D477</f>
        <v>0</v>
      </c>
      <c r="G476" s="298">
        <f>Input!E477</f>
        <v>0</v>
      </c>
      <c r="H476" s="298" t="str">
        <f t="shared" si="115"/>
        <v>0-0</v>
      </c>
      <c r="I476" s="298">
        <f t="shared" si="129"/>
        <v>1000</v>
      </c>
      <c r="J476" s="298">
        <f t="shared" si="117"/>
        <v>0</v>
      </c>
      <c r="K476" s="298">
        <f t="shared" si="118"/>
        <v>0</v>
      </c>
      <c r="L476" s="290" t="str">
        <f t="shared" si="130"/>
        <v/>
      </c>
      <c r="M476" s="290" t="str">
        <f t="shared" si="130"/>
        <v/>
      </c>
      <c r="N476" s="290" t="str">
        <f t="shared" si="130"/>
        <v/>
      </c>
      <c r="O476" s="290" t="str">
        <f t="shared" si="130"/>
        <v/>
      </c>
      <c r="P476" s="290" t="str">
        <f t="shared" si="130"/>
        <v/>
      </c>
      <c r="Q476" s="290" t="str">
        <f t="shared" si="130"/>
        <v/>
      </c>
      <c r="R476" s="298">
        <f>Input!I477</f>
        <v>0</v>
      </c>
      <c r="S476" s="298">
        <f>Input!J477</f>
        <v>0</v>
      </c>
      <c r="T476" s="298">
        <f>Input!K477</f>
        <v>0</v>
      </c>
      <c r="U476" s="298">
        <f>Input!L477</f>
        <v>0</v>
      </c>
      <c r="V476" s="4" t="str">
        <f>IF(Input!$M477=1,"Special match","")&amp;IF(Input!$N477=1, "/Without","")&amp;IF(Input!$O477=1, "/SAE-00","")&amp;IF(Input!$P477=1, "/SAE-0","")&amp;IF(Input!$Q477=1, "/SAE-1","")&amp;IF(Input!$R477=1, "/SAE-2","")&amp;IF(Input!$S477=1, "/SAE-3","")&amp;IF(Input!$T477=1, "/SAE-4","")&amp;IF(Input!$U477=1, "/SAE-5","")</f>
        <v/>
      </c>
      <c r="W476" s="4" t="str">
        <f>IF(Input!$V477=1,"Special match","")&amp;IF(Input!$W477=1, "/21 ","")&amp;IF(Input!$X477=1, "/18 ","")&amp;IF(Input!$Y477=1, "/16 ","")&amp;IF(Input!$Z477=1, "/14 ","")&amp;IF(Input!$AA477=1, "/11,5 ","")&amp;IF(Input!$AB477=1, "/10 ","")&amp;IF(Input!$AB477=1, "/7,5","")</f>
        <v/>
      </c>
      <c r="X476" s="291" t="str">
        <f t="shared" si="126"/>
        <v/>
      </c>
      <c r="Y476" s="4" t="str">
        <f t="shared" si="127"/>
        <v xml:space="preserve"> inch</v>
      </c>
      <c r="Z476" s="4" t="str">
        <f>IF(Input!$M477=1,"Special match","")&amp;IF(Input!$N477=1, "/Without","")&amp;IF(Input!$O477=1, "/SAE-00","")&amp;IF(Input!$P477=1, "/SAE-0","")&amp;IF(Input!$Q477=1, "/SAE-1","")&amp;IF(Input!$R477=1, "/SAE-2","")&amp;IF(Input!$S477=1, "/SAE-3","")&amp;IF(Input!$T477=1, "/SAE-4","")&amp;IF(Input!$U477=1, "/SAE-5","")</f>
        <v/>
      </c>
      <c r="AA476" s="4" t="str">
        <f>IF(Input!$V477=1,"Special match","")&amp;IF(Input!$W477=1, "/21 ","")&amp;IF(Input!$X477=1, "/18 ","")&amp;IF(Input!$Y477=1, "/16 ","")&amp;IF(Input!$Z477=1, "/14 ","")&amp;IF(Input!$AA477=1, "/11,5 ","")&amp;IF(Input!$AB477=1, "/10 ","")&amp;IF(Input!$AB477=1, "/7,5","")</f>
        <v/>
      </c>
      <c r="AB476" s="4" t="str">
        <f>IF(Input!$AD477=1,"Rubber wheel coupling","")&amp;IF(Input!$AE477=1, "/Rubber block drive, with alu. ring","")&amp;IF(Input!$AF477=1, "/(High) flexible coupling","")</f>
        <v/>
      </c>
      <c r="AC476" s="4" t="str">
        <f>IF(Input!$AG477=1,"Mechanical-joint clutch","")&amp;IF(Input!$AH477=1, "/ Mechanical","")&amp;IF(Input!$AI477=1, "/ Electrical","")&amp;IF(Input!$AJ477=1, "/ Pneumatical","")</f>
        <v/>
      </c>
      <c r="AD476" s="291" t="str">
        <f t="shared" si="121"/>
        <v/>
      </c>
      <c r="AE476" s="4" t="str">
        <f t="shared" si="122"/>
        <v xml:space="preserve"> inch</v>
      </c>
      <c r="AF476" s="4" t="str">
        <f t="shared" si="123"/>
        <v/>
      </c>
      <c r="AG476" s="4" t="str">
        <f t="shared" si="124"/>
        <v/>
      </c>
      <c r="AH476" s="4" t="str">
        <f>IF(Input!AK477=1,"Available","Not available")</f>
        <v>Not available</v>
      </c>
      <c r="AI476" s="4" t="str">
        <f>IF(Input!AL477="","",Input!AL477)</f>
        <v/>
      </c>
    </row>
    <row r="477" spans="1:35" x14ac:dyDescent="0.25">
      <c r="A477" s="4" t="e">
        <f>VLOOKUP(Input!A478, Variabelen!$A$2:$B$7,2,FALSE)</f>
        <v>#N/A</v>
      </c>
      <c r="B477" s="284">
        <f>Input!B478</f>
        <v>0</v>
      </c>
      <c r="C477" s="4" t="str">
        <f>IF(Input!C478="","",Input!C478)</f>
        <v/>
      </c>
      <c r="D477" s="297">
        <f>Input!F478</f>
        <v>0</v>
      </c>
      <c r="E477" s="298">
        <f>Input!G478</f>
        <v>0</v>
      </c>
      <c r="F477" s="4">
        <f>Input!D478</f>
        <v>0</v>
      </c>
      <c r="G477" s="298">
        <f>Input!E478</f>
        <v>0</v>
      </c>
      <c r="H477" s="298" t="str">
        <f t="shared" si="115"/>
        <v>0-0</v>
      </c>
      <c r="I477" s="298">
        <f t="shared" si="129"/>
        <v>1000</v>
      </c>
      <c r="J477" s="298">
        <f t="shared" si="117"/>
        <v>0</v>
      </c>
      <c r="K477" s="298">
        <f t="shared" si="118"/>
        <v>0</v>
      </c>
      <c r="L477" s="290" t="str">
        <f t="shared" si="130"/>
        <v/>
      </c>
      <c r="M477" s="290" t="str">
        <f t="shared" si="130"/>
        <v/>
      </c>
      <c r="N477" s="290" t="str">
        <f t="shared" si="130"/>
        <v/>
      </c>
      <c r="O477" s="290" t="str">
        <f t="shared" si="130"/>
        <v/>
      </c>
      <c r="P477" s="290" t="str">
        <f t="shared" si="130"/>
        <v/>
      </c>
      <c r="Q477" s="290" t="str">
        <f t="shared" si="130"/>
        <v/>
      </c>
      <c r="R477" s="298">
        <f>Input!I478</f>
        <v>0</v>
      </c>
      <c r="S477" s="298">
        <f>Input!J478</f>
        <v>0</v>
      </c>
      <c r="T477" s="298">
        <f>Input!K478</f>
        <v>0</v>
      </c>
      <c r="U477" s="298">
        <f>Input!L478</f>
        <v>0</v>
      </c>
      <c r="V477" s="4" t="str">
        <f>IF(Input!$M478=1,"Special match","")&amp;IF(Input!$N478=1, "/Without","")&amp;IF(Input!$O478=1, "/SAE-00","")&amp;IF(Input!$P478=1, "/SAE-0","")&amp;IF(Input!$Q478=1, "/SAE-1","")&amp;IF(Input!$R478=1, "/SAE-2","")&amp;IF(Input!$S478=1, "/SAE-3","")&amp;IF(Input!$T478=1, "/SAE-4","")&amp;IF(Input!$U478=1, "/SAE-5","")</f>
        <v/>
      </c>
      <c r="W477" s="4" t="str">
        <f>IF(Input!$V478=1,"Special match","")&amp;IF(Input!$W478=1, "/21 ","")&amp;IF(Input!$X478=1, "/18 ","")&amp;IF(Input!$Y478=1, "/16 ","")&amp;IF(Input!$Z478=1, "/14 ","")&amp;IF(Input!$AA478=1, "/11,5 ","")&amp;IF(Input!$AB478=1, "/10 ","")&amp;IF(Input!$AB478=1, "/7,5","")</f>
        <v/>
      </c>
      <c r="X477" s="291" t="str">
        <f t="shared" si="126"/>
        <v/>
      </c>
      <c r="Y477" s="4" t="str">
        <f t="shared" si="127"/>
        <v xml:space="preserve"> inch</v>
      </c>
      <c r="Z477" s="4" t="str">
        <f>IF(Input!$M478=1,"Special match","")&amp;IF(Input!$N478=1, "/Without","")&amp;IF(Input!$O478=1, "/SAE-00","")&amp;IF(Input!$P478=1, "/SAE-0","")&amp;IF(Input!$Q478=1, "/SAE-1","")&amp;IF(Input!$R478=1, "/SAE-2","")&amp;IF(Input!$S478=1, "/SAE-3","")&amp;IF(Input!$T478=1, "/SAE-4","")&amp;IF(Input!$U478=1, "/SAE-5","")</f>
        <v/>
      </c>
      <c r="AA477" s="4" t="str">
        <f>IF(Input!$V478=1,"Special match","")&amp;IF(Input!$W478=1, "/21 ","")&amp;IF(Input!$X478=1, "/18 ","")&amp;IF(Input!$Y478=1, "/16 ","")&amp;IF(Input!$Z478=1, "/14 ","")&amp;IF(Input!$AA478=1, "/11,5 ","")&amp;IF(Input!$AB478=1, "/10 ","")&amp;IF(Input!$AB478=1, "/7,5","")</f>
        <v/>
      </c>
      <c r="AB477" s="4" t="str">
        <f>IF(Input!$AD478=1,"Rubber wheel coupling","")&amp;IF(Input!$AE478=1, "/Rubber block drive, with alu. ring","")&amp;IF(Input!$AF478=1, "/(High) flexible coupling","")</f>
        <v/>
      </c>
      <c r="AC477" s="4" t="str">
        <f>IF(Input!$AG478=1,"Mechanical-joint clutch","")&amp;IF(Input!$AH478=1, "/ Mechanical","")&amp;IF(Input!$AI478=1, "/ Electrical","")&amp;IF(Input!$AJ478=1, "/ Pneumatical","")</f>
        <v/>
      </c>
      <c r="AD477" s="291" t="str">
        <f t="shared" si="121"/>
        <v/>
      </c>
      <c r="AE477" s="4" t="str">
        <f t="shared" si="122"/>
        <v xml:space="preserve"> inch</v>
      </c>
      <c r="AF477" s="4" t="str">
        <f t="shared" si="123"/>
        <v/>
      </c>
      <c r="AG477" s="4" t="str">
        <f t="shared" si="124"/>
        <v/>
      </c>
      <c r="AH477" s="4" t="str">
        <f>IF(Input!AK478=1,"Available","Not available")</f>
        <v>Not available</v>
      </c>
      <c r="AI477" s="4" t="str">
        <f>IF(Input!AL478="","",Input!AL478)</f>
        <v/>
      </c>
    </row>
    <row r="478" spans="1:35" x14ac:dyDescent="0.25">
      <c r="A478" s="4" t="e">
        <f>VLOOKUP(Input!A479, Variabelen!$A$2:$B$7,2,FALSE)</f>
        <v>#N/A</v>
      </c>
      <c r="B478" s="284">
        <f>Input!B479</f>
        <v>0</v>
      </c>
      <c r="C478" s="4" t="str">
        <f>IF(Input!C479="","",Input!C479)</f>
        <v/>
      </c>
      <c r="D478" s="297">
        <f>Input!F479</f>
        <v>0</v>
      </c>
      <c r="E478" s="298">
        <f>Input!G479</f>
        <v>0</v>
      </c>
      <c r="F478" s="4">
        <f>Input!D479</f>
        <v>0</v>
      </c>
      <c r="G478" s="298">
        <f>Input!E479</f>
        <v>0</v>
      </c>
      <c r="H478" s="298" t="str">
        <f t="shared" si="115"/>
        <v>0-0</v>
      </c>
      <c r="I478" s="298">
        <f t="shared" si="129"/>
        <v>1000</v>
      </c>
      <c r="J478" s="298">
        <f t="shared" si="117"/>
        <v>0</v>
      </c>
      <c r="K478" s="298">
        <f t="shared" si="118"/>
        <v>0</v>
      </c>
      <c r="L478" s="290" t="str">
        <f t="shared" si="130"/>
        <v/>
      </c>
      <c r="M478" s="290" t="str">
        <f t="shared" si="130"/>
        <v/>
      </c>
      <c r="N478" s="290" t="str">
        <f t="shared" si="130"/>
        <v/>
      </c>
      <c r="O478" s="290" t="str">
        <f t="shared" si="130"/>
        <v/>
      </c>
      <c r="P478" s="290" t="str">
        <f t="shared" si="130"/>
        <v/>
      </c>
      <c r="Q478" s="290" t="str">
        <f t="shared" si="130"/>
        <v/>
      </c>
      <c r="R478" s="298">
        <f>Input!I479</f>
        <v>0</v>
      </c>
      <c r="S478" s="298">
        <f>Input!J479</f>
        <v>0</v>
      </c>
      <c r="T478" s="298">
        <f>Input!K479</f>
        <v>0</v>
      </c>
      <c r="U478" s="298">
        <f>Input!L479</f>
        <v>0</v>
      </c>
      <c r="V478" s="4" t="str">
        <f>IF(Input!$M479=1,"Special match","")&amp;IF(Input!$N479=1, "/Without","")&amp;IF(Input!$O479=1, "/SAE-00","")&amp;IF(Input!$P479=1, "/SAE-0","")&amp;IF(Input!$Q479=1, "/SAE-1","")&amp;IF(Input!$R479=1, "/SAE-2","")&amp;IF(Input!$S479=1, "/SAE-3","")&amp;IF(Input!$T479=1, "/SAE-4","")&amp;IF(Input!$U479=1, "/SAE-5","")</f>
        <v/>
      </c>
      <c r="W478" s="4" t="str">
        <f>IF(Input!$V479=1,"Special match","")&amp;IF(Input!$W479=1, "/21 ","")&amp;IF(Input!$X479=1, "/18 ","")&amp;IF(Input!$Y479=1, "/16 ","")&amp;IF(Input!$Z479=1, "/14 ","")&amp;IF(Input!$AA479=1, "/11,5 ","")&amp;IF(Input!$AB479=1, "/10 ","")&amp;IF(Input!$AB479=1, "/7,5","")</f>
        <v/>
      </c>
      <c r="X478" s="291" t="str">
        <f t="shared" si="126"/>
        <v/>
      </c>
      <c r="Y478" s="4" t="str">
        <f t="shared" si="127"/>
        <v xml:space="preserve"> inch</v>
      </c>
      <c r="Z478" s="4" t="str">
        <f>IF(Input!$M479=1,"Special match","")&amp;IF(Input!$N479=1, "/Without","")&amp;IF(Input!$O479=1, "/SAE-00","")&amp;IF(Input!$P479=1, "/SAE-0","")&amp;IF(Input!$Q479=1, "/SAE-1","")&amp;IF(Input!$R479=1, "/SAE-2","")&amp;IF(Input!$S479=1, "/SAE-3","")&amp;IF(Input!$T479=1, "/SAE-4","")&amp;IF(Input!$U479=1, "/SAE-5","")</f>
        <v/>
      </c>
      <c r="AA478" s="4" t="str">
        <f>IF(Input!$V479=1,"Special match","")&amp;IF(Input!$W479=1, "/21 ","")&amp;IF(Input!$X479=1, "/18 ","")&amp;IF(Input!$Y479=1, "/16 ","")&amp;IF(Input!$Z479=1, "/14 ","")&amp;IF(Input!$AA479=1, "/11,5 ","")&amp;IF(Input!$AB479=1, "/10 ","")&amp;IF(Input!$AB479=1, "/7,5","")</f>
        <v/>
      </c>
      <c r="AB478" s="4" t="str">
        <f>IF(Input!$AD479=1,"Rubber wheel coupling","")&amp;IF(Input!$AE479=1, "/Rubber block drive, with alu. ring","")&amp;IF(Input!$AF479=1, "/(High) flexible coupling","")</f>
        <v/>
      </c>
      <c r="AC478" s="4" t="str">
        <f>IF(Input!$AG479=1,"Mechanical-joint clutch","")&amp;IF(Input!$AH479=1, "/ Mechanical","")&amp;IF(Input!$AI479=1, "/ Electrical","")&amp;IF(Input!$AJ479=1, "/ Pneumatical","")</f>
        <v/>
      </c>
      <c r="AD478" s="291" t="str">
        <f t="shared" si="121"/>
        <v/>
      </c>
      <c r="AE478" s="4" t="str">
        <f t="shared" si="122"/>
        <v xml:space="preserve"> inch</v>
      </c>
      <c r="AF478" s="4" t="str">
        <f t="shared" si="123"/>
        <v/>
      </c>
      <c r="AG478" s="4" t="str">
        <f t="shared" si="124"/>
        <v/>
      </c>
      <c r="AH478" s="4" t="str">
        <f>IF(Input!AK479=1,"Available","Not available")</f>
        <v>Not available</v>
      </c>
      <c r="AI478" s="4" t="str">
        <f>IF(Input!AL479="","",Input!AL479)</f>
        <v/>
      </c>
    </row>
    <row r="479" spans="1:35" x14ac:dyDescent="0.25">
      <c r="A479" s="4" t="e">
        <f>VLOOKUP(Input!A480, Variabelen!$A$2:$B$7,2,FALSE)</f>
        <v>#N/A</v>
      </c>
      <c r="B479" s="284">
        <f>Input!B480</f>
        <v>0</v>
      </c>
      <c r="C479" s="4" t="str">
        <f>IF(Input!C480="","",Input!C480)</f>
        <v/>
      </c>
      <c r="D479" s="297">
        <f>Input!F480</f>
        <v>0</v>
      </c>
      <c r="E479" s="298">
        <f>Input!G480</f>
        <v>0</v>
      </c>
      <c r="F479" s="4">
        <f>Input!D480</f>
        <v>0</v>
      </c>
      <c r="G479" s="298">
        <f>Input!E480</f>
        <v>0</v>
      </c>
      <c r="H479" s="298" t="str">
        <f t="shared" si="115"/>
        <v>0-0</v>
      </c>
      <c r="I479" s="298">
        <f t="shared" si="129"/>
        <v>1000</v>
      </c>
      <c r="J479" s="298">
        <f t="shared" si="117"/>
        <v>0</v>
      </c>
      <c r="K479" s="298">
        <f t="shared" si="118"/>
        <v>0</v>
      </c>
      <c r="L479" s="290" t="str">
        <f t="shared" si="130"/>
        <v/>
      </c>
      <c r="M479" s="290" t="str">
        <f t="shared" si="130"/>
        <v/>
      </c>
      <c r="N479" s="290" t="str">
        <f t="shared" si="130"/>
        <v/>
      </c>
      <c r="O479" s="290" t="str">
        <f t="shared" si="130"/>
        <v/>
      </c>
      <c r="P479" s="290" t="str">
        <f t="shared" si="130"/>
        <v/>
      </c>
      <c r="Q479" s="290" t="str">
        <f t="shared" si="130"/>
        <v/>
      </c>
      <c r="R479" s="298">
        <f>Input!I480</f>
        <v>0</v>
      </c>
      <c r="S479" s="298">
        <f>Input!J480</f>
        <v>0</v>
      </c>
      <c r="T479" s="298">
        <f>Input!K480</f>
        <v>0</v>
      </c>
      <c r="U479" s="298">
        <f>Input!L480</f>
        <v>0</v>
      </c>
      <c r="V479" s="4" t="str">
        <f>IF(Input!$M480=1,"Special match","")&amp;IF(Input!$N480=1, "/Without","")&amp;IF(Input!$O480=1, "/SAE-00","")&amp;IF(Input!$P480=1, "/SAE-0","")&amp;IF(Input!$Q480=1, "/SAE-1","")&amp;IF(Input!$R480=1, "/SAE-2","")&amp;IF(Input!$S480=1, "/SAE-3","")&amp;IF(Input!$T480=1, "/SAE-4","")&amp;IF(Input!$U480=1, "/SAE-5","")</f>
        <v/>
      </c>
      <c r="W479" s="4" t="str">
        <f>IF(Input!$V480=1,"Special match","")&amp;IF(Input!$W480=1, "/21 ","")&amp;IF(Input!$X480=1, "/18 ","")&amp;IF(Input!$Y480=1, "/16 ","")&amp;IF(Input!$Z480=1, "/14 ","")&amp;IF(Input!$AA480=1, "/11,5 ","")&amp;IF(Input!$AB480=1, "/10 ","")&amp;IF(Input!$AB480=1, "/7,5","")</f>
        <v/>
      </c>
      <c r="X479" s="291" t="str">
        <f t="shared" si="126"/>
        <v/>
      </c>
      <c r="Y479" s="4" t="str">
        <f t="shared" si="127"/>
        <v xml:space="preserve"> inch</v>
      </c>
      <c r="Z479" s="4" t="str">
        <f>IF(Input!$M480=1,"Special match","")&amp;IF(Input!$N480=1, "/Without","")&amp;IF(Input!$O480=1, "/SAE-00","")&amp;IF(Input!$P480=1, "/SAE-0","")&amp;IF(Input!$Q480=1, "/SAE-1","")&amp;IF(Input!$R480=1, "/SAE-2","")&amp;IF(Input!$S480=1, "/SAE-3","")&amp;IF(Input!$T480=1, "/SAE-4","")&amp;IF(Input!$U480=1, "/SAE-5","")</f>
        <v/>
      </c>
      <c r="AA479" s="4" t="str">
        <f>IF(Input!$V480=1,"Special match","")&amp;IF(Input!$W480=1, "/21 ","")&amp;IF(Input!$X480=1, "/18 ","")&amp;IF(Input!$Y480=1, "/16 ","")&amp;IF(Input!$Z480=1, "/14 ","")&amp;IF(Input!$AA480=1, "/11,5 ","")&amp;IF(Input!$AB480=1, "/10 ","")&amp;IF(Input!$AB480=1, "/7,5","")</f>
        <v/>
      </c>
      <c r="AB479" s="4" t="str">
        <f>IF(Input!$AD480=1,"Rubber wheel coupling","")&amp;IF(Input!$AE480=1, "/Rubber block drive, with alu. ring","")&amp;IF(Input!$AF480=1, "/(High) flexible coupling","")</f>
        <v/>
      </c>
      <c r="AC479" s="4" t="str">
        <f>IF(Input!$AG480=1,"Mechanical-joint clutch","")&amp;IF(Input!$AH480=1, "/ Mechanical","")&amp;IF(Input!$AI480=1, "/ Electrical","")&amp;IF(Input!$AJ480=1, "/ Pneumatical","")</f>
        <v/>
      </c>
      <c r="AD479" s="291" t="str">
        <f t="shared" si="121"/>
        <v/>
      </c>
      <c r="AE479" s="4" t="str">
        <f t="shared" si="122"/>
        <v xml:space="preserve"> inch</v>
      </c>
      <c r="AF479" s="4" t="str">
        <f t="shared" si="123"/>
        <v/>
      </c>
      <c r="AG479" s="4" t="str">
        <f t="shared" si="124"/>
        <v/>
      </c>
      <c r="AH479" s="4" t="str">
        <f>IF(Input!AK480=1,"Available","Not available")</f>
        <v>Not available</v>
      </c>
      <c r="AI479" s="4" t="str">
        <f>IF(Input!AL480="","",Input!AL480)</f>
        <v/>
      </c>
    </row>
    <row r="480" spans="1:35" x14ac:dyDescent="0.25">
      <c r="A480" s="4" t="e">
        <f>VLOOKUP(Input!A481, Variabelen!$A$2:$B$7,2,FALSE)</f>
        <v>#N/A</v>
      </c>
      <c r="B480" s="284">
        <f>Input!B481</f>
        <v>0</v>
      </c>
      <c r="C480" s="4" t="str">
        <f>IF(Input!C481="","",Input!C481)</f>
        <v/>
      </c>
      <c r="D480" s="297">
        <f>Input!F481</f>
        <v>0</v>
      </c>
      <c r="E480" s="298">
        <f>Input!G481</f>
        <v>0</v>
      </c>
      <c r="F480" s="4">
        <f>Input!D481</f>
        <v>0</v>
      </c>
      <c r="G480" s="298">
        <f>Input!E481</f>
        <v>0</v>
      </c>
      <c r="H480" s="298" t="str">
        <f t="shared" si="115"/>
        <v>0-0</v>
      </c>
      <c r="I480" s="298">
        <f t="shared" si="129"/>
        <v>1000</v>
      </c>
      <c r="J480" s="298">
        <f t="shared" si="117"/>
        <v>0</v>
      </c>
      <c r="K480" s="298">
        <f t="shared" si="118"/>
        <v>0</v>
      </c>
      <c r="L480" s="290" t="str">
        <f t="shared" si="130"/>
        <v/>
      </c>
      <c r="M480" s="290" t="str">
        <f t="shared" si="130"/>
        <v/>
      </c>
      <c r="N480" s="290" t="str">
        <f t="shared" si="130"/>
        <v/>
      </c>
      <c r="O480" s="290" t="str">
        <f t="shared" si="130"/>
        <v/>
      </c>
      <c r="P480" s="290" t="str">
        <f t="shared" si="130"/>
        <v/>
      </c>
      <c r="Q480" s="290" t="str">
        <f t="shared" si="130"/>
        <v/>
      </c>
      <c r="R480" s="298">
        <f>Input!I481</f>
        <v>0</v>
      </c>
      <c r="S480" s="298">
        <f>Input!J481</f>
        <v>0</v>
      </c>
      <c r="T480" s="298">
        <f>Input!K481</f>
        <v>0</v>
      </c>
      <c r="U480" s="298">
        <f>Input!L481</f>
        <v>0</v>
      </c>
      <c r="V480" s="4" t="str">
        <f>IF(Input!$M481=1,"Special match","")&amp;IF(Input!$N481=1, "/Without","")&amp;IF(Input!$O481=1, "/SAE-00","")&amp;IF(Input!$P481=1, "/SAE-0","")&amp;IF(Input!$Q481=1, "/SAE-1","")&amp;IF(Input!$R481=1, "/SAE-2","")&amp;IF(Input!$S481=1, "/SAE-3","")&amp;IF(Input!$T481=1, "/SAE-4","")&amp;IF(Input!$U481=1, "/SAE-5","")</f>
        <v/>
      </c>
      <c r="W480" s="4" t="str">
        <f>IF(Input!$V481=1,"Special match","")&amp;IF(Input!$W481=1, "/21 ","")&amp;IF(Input!$X481=1, "/18 ","")&amp;IF(Input!$Y481=1, "/16 ","")&amp;IF(Input!$Z481=1, "/14 ","")&amp;IF(Input!$AA481=1, "/11,5 ","")&amp;IF(Input!$AB481=1, "/10 ","")&amp;IF(Input!$AB481=1, "/7,5","")</f>
        <v/>
      </c>
      <c r="X480" s="291" t="str">
        <f t="shared" si="126"/>
        <v/>
      </c>
      <c r="Y480" s="4" t="str">
        <f t="shared" si="127"/>
        <v xml:space="preserve"> inch</v>
      </c>
      <c r="Z480" s="4" t="str">
        <f>IF(Input!$M481=1,"Special match","")&amp;IF(Input!$N481=1, "/Without","")&amp;IF(Input!$O481=1, "/SAE-00","")&amp;IF(Input!$P481=1, "/SAE-0","")&amp;IF(Input!$Q481=1, "/SAE-1","")&amp;IF(Input!$R481=1, "/SAE-2","")&amp;IF(Input!$S481=1, "/SAE-3","")&amp;IF(Input!$T481=1, "/SAE-4","")&amp;IF(Input!$U481=1, "/SAE-5","")</f>
        <v/>
      </c>
      <c r="AA480" s="4" t="str">
        <f>IF(Input!$V481=1,"Special match","")&amp;IF(Input!$W481=1, "/21 ","")&amp;IF(Input!$X481=1, "/18 ","")&amp;IF(Input!$Y481=1, "/16 ","")&amp;IF(Input!$Z481=1, "/14 ","")&amp;IF(Input!$AA481=1, "/11,5 ","")&amp;IF(Input!$AB481=1, "/10 ","")&amp;IF(Input!$AB481=1, "/7,5","")</f>
        <v/>
      </c>
      <c r="AB480" s="4" t="str">
        <f>IF(Input!$AD481=1,"Rubber wheel coupling","")&amp;IF(Input!$AE481=1, "/Rubber block drive, with alu. ring","")&amp;IF(Input!$AF481=1, "/(High) flexible coupling","")</f>
        <v/>
      </c>
      <c r="AC480" s="4" t="str">
        <f>IF(Input!$AG481=1,"Mechanical-joint clutch","")&amp;IF(Input!$AH481=1, "/ Mechanical","")&amp;IF(Input!$AI481=1, "/ Electrical","")&amp;IF(Input!$AJ481=1, "/ Pneumatical","")</f>
        <v/>
      </c>
      <c r="AD480" s="291" t="str">
        <f t="shared" si="121"/>
        <v/>
      </c>
      <c r="AE480" s="4" t="str">
        <f t="shared" si="122"/>
        <v xml:space="preserve"> inch</v>
      </c>
      <c r="AF480" s="4" t="str">
        <f t="shared" si="123"/>
        <v/>
      </c>
      <c r="AG480" s="4" t="str">
        <f t="shared" si="124"/>
        <v/>
      </c>
      <c r="AH480" s="4" t="str">
        <f>IF(Input!AK481=1,"Available","Not available")</f>
        <v>Not available</v>
      </c>
      <c r="AI480" s="4" t="str">
        <f>IF(Input!AL481="","",Input!AL481)</f>
        <v/>
      </c>
    </row>
    <row r="481" spans="1:35" x14ac:dyDescent="0.25">
      <c r="A481" s="4" t="e">
        <f>VLOOKUP(Input!A482, Variabelen!$A$2:$B$7,2,FALSE)</f>
        <v>#N/A</v>
      </c>
      <c r="B481" s="284">
        <f>Input!B482</f>
        <v>0</v>
      </c>
      <c r="C481" s="4" t="str">
        <f>IF(Input!C482="","",Input!C482)</f>
        <v/>
      </c>
      <c r="D481" s="297">
        <f>Input!F482</f>
        <v>0</v>
      </c>
      <c r="E481" s="298">
        <f>Input!G482</f>
        <v>0</v>
      </c>
      <c r="F481" s="4">
        <f>Input!D482</f>
        <v>0</v>
      </c>
      <c r="G481" s="298">
        <f>Input!E482</f>
        <v>0</v>
      </c>
      <c r="H481" s="298" t="str">
        <f t="shared" si="115"/>
        <v>0-0</v>
      </c>
      <c r="I481" s="298">
        <f t="shared" si="129"/>
        <v>1000</v>
      </c>
      <c r="J481" s="298">
        <f t="shared" si="117"/>
        <v>0</v>
      </c>
      <c r="K481" s="298">
        <f t="shared" si="118"/>
        <v>0</v>
      </c>
      <c r="L481" s="290" t="str">
        <f t="shared" si="130"/>
        <v/>
      </c>
      <c r="M481" s="290" t="str">
        <f t="shared" si="130"/>
        <v/>
      </c>
      <c r="N481" s="290" t="str">
        <f t="shared" si="130"/>
        <v/>
      </c>
      <c r="O481" s="290" t="str">
        <f t="shared" si="130"/>
        <v/>
      </c>
      <c r="P481" s="290" t="str">
        <f t="shared" si="130"/>
        <v/>
      </c>
      <c r="Q481" s="290" t="str">
        <f t="shared" si="130"/>
        <v/>
      </c>
      <c r="R481" s="298">
        <f>Input!I482</f>
        <v>0</v>
      </c>
      <c r="S481" s="298">
        <f>Input!J482</f>
        <v>0</v>
      </c>
      <c r="T481" s="298">
        <f>Input!K482</f>
        <v>0</v>
      </c>
      <c r="U481" s="298">
        <f>Input!L482</f>
        <v>0</v>
      </c>
      <c r="V481" s="4" t="str">
        <f>IF(Input!$M482=1,"Special match","")&amp;IF(Input!$N482=1, "/Without","")&amp;IF(Input!$O482=1, "/SAE-00","")&amp;IF(Input!$P482=1, "/SAE-0","")&amp;IF(Input!$Q482=1, "/SAE-1","")&amp;IF(Input!$R482=1, "/SAE-2","")&amp;IF(Input!$S482=1, "/SAE-3","")&amp;IF(Input!$T482=1, "/SAE-4","")&amp;IF(Input!$U482=1, "/SAE-5","")</f>
        <v/>
      </c>
      <c r="W481" s="4" t="str">
        <f>IF(Input!$V482=1,"Special match","")&amp;IF(Input!$W482=1, "/21 ","")&amp;IF(Input!$X482=1, "/18 ","")&amp;IF(Input!$Y482=1, "/16 ","")&amp;IF(Input!$Z482=1, "/14 ","")&amp;IF(Input!$AA482=1, "/11,5 ","")&amp;IF(Input!$AB482=1, "/10 ","")&amp;IF(Input!$AB482=1, "/7,5","")</f>
        <v/>
      </c>
      <c r="X481" s="291" t="str">
        <f t="shared" si="126"/>
        <v/>
      </c>
      <c r="Y481" s="4" t="str">
        <f t="shared" si="127"/>
        <v xml:space="preserve"> inch</v>
      </c>
      <c r="Z481" s="4" t="str">
        <f>IF(Input!$M482=1,"Special match","")&amp;IF(Input!$N482=1, "/Without","")&amp;IF(Input!$O482=1, "/SAE-00","")&amp;IF(Input!$P482=1, "/SAE-0","")&amp;IF(Input!$Q482=1, "/SAE-1","")&amp;IF(Input!$R482=1, "/SAE-2","")&amp;IF(Input!$S482=1, "/SAE-3","")&amp;IF(Input!$T482=1, "/SAE-4","")&amp;IF(Input!$U482=1, "/SAE-5","")</f>
        <v/>
      </c>
      <c r="AA481" s="4" t="str">
        <f>IF(Input!$V482=1,"Special match","")&amp;IF(Input!$W482=1, "/21 ","")&amp;IF(Input!$X482=1, "/18 ","")&amp;IF(Input!$Y482=1, "/16 ","")&amp;IF(Input!$Z482=1, "/14 ","")&amp;IF(Input!$AA482=1, "/11,5 ","")&amp;IF(Input!$AB482=1, "/10 ","")&amp;IF(Input!$AB482=1, "/7,5","")</f>
        <v/>
      </c>
      <c r="AB481" s="4" t="str">
        <f>IF(Input!$AD482=1,"Rubber wheel coupling","")&amp;IF(Input!$AE482=1, "/Rubber block drive, with alu. ring","")&amp;IF(Input!$AF482=1, "/(High) flexible coupling","")</f>
        <v/>
      </c>
      <c r="AC481" s="4" t="str">
        <f>IF(Input!$AG482=1,"Mechanical-joint clutch","")&amp;IF(Input!$AH482=1, "/ Mechanical","")&amp;IF(Input!$AI482=1, "/ Electrical","")&amp;IF(Input!$AJ482=1, "/ Pneumatical","")</f>
        <v/>
      </c>
      <c r="AD481" s="291" t="str">
        <f t="shared" si="121"/>
        <v/>
      </c>
      <c r="AE481" s="4" t="str">
        <f t="shared" si="122"/>
        <v xml:space="preserve"> inch</v>
      </c>
      <c r="AF481" s="4" t="str">
        <f t="shared" si="123"/>
        <v/>
      </c>
      <c r="AG481" s="4" t="str">
        <f t="shared" si="124"/>
        <v/>
      </c>
      <c r="AH481" s="4" t="str">
        <f>IF(Input!AK482=1,"Available","Not available")</f>
        <v>Not available</v>
      </c>
      <c r="AI481" s="4" t="str">
        <f>IF(Input!AL482="","",Input!AL482)</f>
        <v/>
      </c>
    </row>
    <row r="482" spans="1:35" x14ac:dyDescent="0.25">
      <c r="A482" s="4" t="e">
        <f>VLOOKUP(Input!A483, Variabelen!$A$2:$B$7,2,FALSE)</f>
        <v>#N/A</v>
      </c>
      <c r="B482" s="284">
        <f>Input!B483</f>
        <v>0</v>
      </c>
      <c r="C482" s="4" t="str">
        <f>IF(Input!C483="","",Input!C483)</f>
        <v/>
      </c>
      <c r="D482" s="297">
        <f>Input!F483</f>
        <v>0</v>
      </c>
      <c r="E482" s="298">
        <f>Input!G483</f>
        <v>0</v>
      </c>
      <c r="F482" s="4">
        <f>Input!D483</f>
        <v>0</v>
      </c>
      <c r="G482" s="298">
        <f>Input!E483</f>
        <v>0</v>
      </c>
      <c r="H482" s="298" t="str">
        <f t="shared" si="115"/>
        <v>0-0</v>
      </c>
      <c r="I482" s="298">
        <f t="shared" si="129"/>
        <v>1000</v>
      </c>
      <c r="J482" s="298">
        <f t="shared" si="117"/>
        <v>0</v>
      </c>
      <c r="K482" s="298">
        <f t="shared" si="118"/>
        <v>0</v>
      </c>
      <c r="L482" s="290" t="str">
        <f t="shared" ref="L482:Q491" si="131">IF(AND(L$1&gt;=$F482,L$1&lt;=$G482),L$1*$E482,"")</f>
        <v/>
      </c>
      <c r="M482" s="290" t="str">
        <f t="shared" si="131"/>
        <v/>
      </c>
      <c r="N482" s="290" t="str">
        <f t="shared" si="131"/>
        <v/>
      </c>
      <c r="O482" s="290" t="str">
        <f t="shared" si="131"/>
        <v/>
      </c>
      <c r="P482" s="290" t="str">
        <f t="shared" si="131"/>
        <v/>
      </c>
      <c r="Q482" s="290" t="str">
        <f t="shared" si="131"/>
        <v/>
      </c>
      <c r="R482" s="298">
        <f>Input!I483</f>
        <v>0</v>
      </c>
      <c r="S482" s="298">
        <f>Input!J483</f>
        <v>0</v>
      </c>
      <c r="T482" s="298">
        <f>Input!K483</f>
        <v>0</v>
      </c>
      <c r="U482" s="298">
        <f>Input!L483</f>
        <v>0</v>
      </c>
      <c r="V482" s="4" t="str">
        <f>IF(Input!$M483=1,"Special match","")&amp;IF(Input!$N483=1, "/Without","")&amp;IF(Input!$O483=1, "/SAE-00","")&amp;IF(Input!$P483=1, "/SAE-0","")&amp;IF(Input!$Q483=1, "/SAE-1","")&amp;IF(Input!$R483=1, "/SAE-2","")&amp;IF(Input!$S483=1, "/SAE-3","")&amp;IF(Input!$T483=1, "/SAE-4","")&amp;IF(Input!$U483=1, "/SAE-5","")</f>
        <v/>
      </c>
      <c r="W482" s="4" t="str">
        <f>IF(Input!$V483=1,"Special match","")&amp;IF(Input!$W483=1, "/21 ","")&amp;IF(Input!$X483=1, "/18 ","")&amp;IF(Input!$Y483=1, "/16 ","")&amp;IF(Input!$Z483=1, "/14 ","")&amp;IF(Input!$AA483=1, "/11,5 ","")&amp;IF(Input!$AB483=1, "/10 ","")&amp;IF(Input!$AB483=1, "/7,5","")</f>
        <v/>
      </c>
      <c r="X482" s="291" t="str">
        <f t="shared" si="126"/>
        <v/>
      </c>
      <c r="Y482" s="4" t="str">
        <f t="shared" si="127"/>
        <v xml:space="preserve"> inch</v>
      </c>
      <c r="Z482" s="4" t="str">
        <f>IF(Input!$M483=1,"Special match","")&amp;IF(Input!$N483=1, "/Without","")&amp;IF(Input!$O483=1, "/SAE-00","")&amp;IF(Input!$P483=1, "/SAE-0","")&amp;IF(Input!$Q483=1, "/SAE-1","")&amp;IF(Input!$R483=1, "/SAE-2","")&amp;IF(Input!$S483=1, "/SAE-3","")&amp;IF(Input!$T483=1, "/SAE-4","")&amp;IF(Input!$U483=1, "/SAE-5","")</f>
        <v/>
      </c>
      <c r="AA482" s="4" t="str">
        <f>IF(Input!$V483=1,"Special match","")&amp;IF(Input!$W483=1, "/21 ","")&amp;IF(Input!$X483=1, "/18 ","")&amp;IF(Input!$Y483=1, "/16 ","")&amp;IF(Input!$Z483=1, "/14 ","")&amp;IF(Input!$AA483=1, "/11,5 ","")&amp;IF(Input!$AB483=1, "/10 ","")&amp;IF(Input!$AB483=1, "/7,5","")</f>
        <v/>
      </c>
      <c r="AB482" s="4" t="str">
        <f>IF(Input!$AD483=1,"Rubber wheel coupling","")&amp;IF(Input!$AE483=1, "/Rubber block drive, with alu. ring","")&amp;IF(Input!$AF483=1, "/(High) flexible coupling","")</f>
        <v/>
      </c>
      <c r="AC482" s="4" t="str">
        <f>IF(Input!$AG483=1,"Mechanical-joint clutch","")&amp;IF(Input!$AH483=1, "/ Mechanical","")&amp;IF(Input!$AI483=1, "/ Electrical","")&amp;IF(Input!$AJ483=1, "/ Pneumatical","")</f>
        <v/>
      </c>
      <c r="AD482" s="291" t="str">
        <f t="shared" si="121"/>
        <v/>
      </c>
      <c r="AE482" s="4" t="str">
        <f t="shared" si="122"/>
        <v xml:space="preserve"> inch</v>
      </c>
      <c r="AF482" s="4" t="str">
        <f t="shared" si="123"/>
        <v/>
      </c>
      <c r="AG482" s="4" t="str">
        <f t="shared" si="124"/>
        <v/>
      </c>
      <c r="AH482" s="4" t="str">
        <f>IF(Input!AK483=1,"Available","Not available")</f>
        <v>Not available</v>
      </c>
      <c r="AI482" s="4" t="str">
        <f>IF(Input!AL483="","",Input!AL483)</f>
        <v/>
      </c>
    </row>
    <row r="483" spans="1:35" x14ac:dyDescent="0.25">
      <c r="A483" s="4" t="e">
        <f>VLOOKUP(Input!A484, Variabelen!$A$2:$B$7,2,FALSE)</f>
        <v>#N/A</v>
      </c>
      <c r="B483" s="284">
        <f>Input!B484</f>
        <v>0</v>
      </c>
      <c r="C483" s="4" t="str">
        <f>IF(Input!C484="","",Input!C484)</f>
        <v/>
      </c>
      <c r="D483" s="297">
        <f>Input!F484</f>
        <v>0</v>
      </c>
      <c r="E483" s="298">
        <f>Input!G484</f>
        <v>0</v>
      </c>
      <c r="F483" s="4">
        <f>Input!D484</f>
        <v>0</v>
      </c>
      <c r="G483" s="298">
        <f>Input!E484</f>
        <v>0</v>
      </c>
      <c r="H483" s="298" t="str">
        <f t="shared" si="115"/>
        <v>0-0</v>
      </c>
      <c r="I483" s="298">
        <f t="shared" si="129"/>
        <v>1000</v>
      </c>
      <c r="J483" s="298">
        <f t="shared" si="117"/>
        <v>0</v>
      </c>
      <c r="K483" s="298">
        <f t="shared" si="118"/>
        <v>0</v>
      </c>
      <c r="L483" s="290" t="str">
        <f t="shared" si="131"/>
        <v/>
      </c>
      <c r="M483" s="290" t="str">
        <f t="shared" si="131"/>
        <v/>
      </c>
      <c r="N483" s="290" t="str">
        <f t="shared" si="131"/>
        <v/>
      </c>
      <c r="O483" s="290" t="str">
        <f t="shared" si="131"/>
        <v/>
      </c>
      <c r="P483" s="290" t="str">
        <f t="shared" si="131"/>
        <v/>
      </c>
      <c r="Q483" s="290" t="str">
        <f t="shared" si="131"/>
        <v/>
      </c>
      <c r="R483" s="298">
        <f>Input!I484</f>
        <v>0</v>
      </c>
      <c r="S483" s="298">
        <f>Input!J484</f>
        <v>0</v>
      </c>
      <c r="T483" s="298">
        <f>Input!K484</f>
        <v>0</v>
      </c>
      <c r="U483" s="298">
        <f>Input!L484</f>
        <v>0</v>
      </c>
      <c r="V483" s="4" t="str">
        <f>IF(Input!$M484=1,"Special match","")&amp;IF(Input!$N484=1, "/Without","")&amp;IF(Input!$O484=1, "/SAE-00","")&amp;IF(Input!$P484=1, "/SAE-0","")&amp;IF(Input!$Q484=1, "/SAE-1","")&amp;IF(Input!$R484=1, "/SAE-2","")&amp;IF(Input!$S484=1, "/SAE-3","")&amp;IF(Input!$T484=1, "/SAE-4","")&amp;IF(Input!$U484=1, "/SAE-5","")</f>
        <v/>
      </c>
      <c r="W483" s="4" t="str">
        <f>IF(Input!$V484=1,"Special match","")&amp;IF(Input!$W484=1, "/21 ","")&amp;IF(Input!$X484=1, "/18 ","")&amp;IF(Input!$Y484=1, "/16 ","")&amp;IF(Input!$Z484=1, "/14 ","")&amp;IF(Input!$AA484=1, "/11,5 ","")&amp;IF(Input!$AB484=1, "/10 ","")&amp;IF(Input!$AB484=1, "/7,5","")</f>
        <v/>
      </c>
      <c r="X483" s="291" t="str">
        <f t="shared" si="126"/>
        <v/>
      </c>
      <c r="Y483" s="4" t="str">
        <f t="shared" si="127"/>
        <v xml:space="preserve"> inch</v>
      </c>
      <c r="Z483" s="4" t="str">
        <f>IF(Input!$M484=1,"Special match","")&amp;IF(Input!$N484=1, "/Without","")&amp;IF(Input!$O484=1, "/SAE-00","")&amp;IF(Input!$P484=1, "/SAE-0","")&amp;IF(Input!$Q484=1, "/SAE-1","")&amp;IF(Input!$R484=1, "/SAE-2","")&amp;IF(Input!$S484=1, "/SAE-3","")&amp;IF(Input!$T484=1, "/SAE-4","")&amp;IF(Input!$U484=1, "/SAE-5","")</f>
        <v/>
      </c>
      <c r="AA483" s="4" t="str">
        <f>IF(Input!$V484=1,"Special match","")&amp;IF(Input!$W484=1, "/21 ","")&amp;IF(Input!$X484=1, "/18 ","")&amp;IF(Input!$Y484=1, "/16 ","")&amp;IF(Input!$Z484=1, "/14 ","")&amp;IF(Input!$AA484=1, "/11,5 ","")&amp;IF(Input!$AB484=1, "/10 ","")&amp;IF(Input!$AB484=1, "/7,5","")</f>
        <v/>
      </c>
      <c r="AB483" s="4" t="str">
        <f>IF(Input!$AD484=1,"Rubber wheel coupling","")&amp;IF(Input!$AE484=1, "/Rubber block drive, with alu. ring","")&amp;IF(Input!$AF484=1, "/(High) flexible coupling","")</f>
        <v/>
      </c>
      <c r="AC483" s="4" t="str">
        <f>IF(Input!$AG484=1,"Mechanical-joint clutch","")&amp;IF(Input!$AH484=1, "/ Mechanical","")&amp;IF(Input!$AI484=1, "/ Electrical","")&amp;IF(Input!$AJ484=1, "/ Pneumatical","")</f>
        <v/>
      </c>
      <c r="AD483" s="291" t="str">
        <f t="shared" si="121"/>
        <v/>
      </c>
      <c r="AE483" s="4" t="str">
        <f t="shared" si="122"/>
        <v xml:space="preserve"> inch</v>
      </c>
      <c r="AF483" s="4" t="str">
        <f t="shared" si="123"/>
        <v/>
      </c>
      <c r="AG483" s="4" t="str">
        <f t="shared" si="124"/>
        <v/>
      </c>
      <c r="AH483" s="4" t="str">
        <f>IF(Input!AK484=1,"Available","Not available")</f>
        <v>Not available</v>
      </c>
      <c r="AI483" s="4" t="str">
        <f>IF(Input!AL484="","",Input!AL484)</f>
        <v/>
      </c>
    </row>
    <row r="484" spans="1:35" x14ac:dyDescent="0.25">
      <c r="A484" s="4" t="e">
        <f>VLOOKUP(Input!A485, Variabelen!$A$2:$B$7,2,FALSE)</f>
        <v>#N/A</v>
      </c>
      <c r="B484" s="284">
        <f>Input!B485</f>
        <v>0</v>
      </c>
      <c r="C484" s="4" t="str">
        <f>IF(Input!C485="","",Input!C485)</f>
        <v/>
      </c>
      <c r="D484" s="297">
        <f>Input!F485</f>
        <v>0</v>
      </c>
      <c r="E484" s="298">
        <f>Input!G485</f>
        <v>0</v>
      </c>
      <c r="F484" s="4">
        <f>Input!D485</f>
        <v>0</v>
      </c>
      <c r="G484" s="298">
        <f>Input!E485</f>
        <v>0</v>
      </c>
      <c r="H484" s="298" t="str">
        <f t="shared" si="115"/>
        <v>0-0</v>
      </c>
      <c r="I484" s="298">
        <f t="shared" si="129"/>
        <v>1000</v>
      </c>
      <c r="J484" s="298">
        <f t="shared" si="117"/>
        <v>0</v>
      </c>
      <c r="K484" s="298">
        <f t="shared" si="118"/>
        <v>0</v>
      </c>
      <c r="L484" s="290" t="str">
        <f t="shared" si="131"/>
        <v/>
      </c>
      <c r="M484" s="290" t="str">
        <f t="shared" si="131"/>
        <v/>
      </c>
      <c r="N484" s="290" t="str">
        <f t="shared" si="131"/>
        <v/>
      </c>
      <c r="O484" s="290" t="str">
        <f t="shared" si="131"/>
        <v/>
      </c>
      <c r="P484" s="290" t="str">
        <f t="shared" si="131"/>
        <v/>
      </c>
      <c r="Q484" s="290" t="str">
        <f t="shared" si="131"/>
        <v/>
      </c>
      <c r="R484" s="298">
        <f>Input!I485</f>
        <v>0</v>
      </c>
      <c r="S484" s="298">
        <f>Input!J485</f>
        <v>0</v>
      </c>
      <c r="T484" s="298">
        <f>Input!K485</f>
        <v>0</v>
      </c>
      <c r="U484" s="298">
        <f>Input!L485</f>
        <v>0</v>
      </c>
      <c r="V484" s="4" t="str">
        <f>IF(Input!$M485=1,"Special match","")&amp;IF(Input!$N485=1, "/Without","")&amp;IF(Input!$O485=1, "/SAE-00","")&amp;IF(Input!$P485=1, "/SAE-0","")&amp;IF(Input!$Q485=1, "/SAE-1","")&amp;IF(Input!$R485=1, "/SAE-2","")&amp;IF(Input!$S485=1, "/SAE-3","")&amp;IF(Input!$T485=1, "/SAE-4","")&amp;IF(Input!$U485=1, "/SAE-5","")</f>
        <v/>
      </c>
      <c r="W484" s="4" t="str">
        <f>IF(Input!$V485=1,"Special match","")&amp;IF(Input!$W485=1, "/21 ","")&amp;IF(Input!$X485=1, "/18 ","")&amp;IF(Input!$Y485=1, "/16 ","")&amp;IF(Input!$Z485=1, "/14 ","")&amp;IF(Input!$AA485=1, "/11,5 ","")&amp;IF(Input!$AB485=1, "/10 ","")&amp;IF(Input!$AB485=1, "/7,5","")</f>
        <v/>
      </c>
      <c r="X484" s="291" t="str">
        <f t="shared" si="126"/>
        <v/>
      </c>
      <c r="Y484" s="4" t="str">
        <f t="shared" si="127"/>
        <v xml:space="preserve"> inch</v>
      </c>
      <c r="Z484" s="4" t="str">
        <f>IF(Input!$M485=1,"Special match","")&amp;IF(Input!$N485=1, "/Without","")&amp;IF(Input!$O485=1, "/SAE-00","")&amp;IF(Input!$P485=1, "/SAE-0","")&amp;IF(Input!$Q485=1, "/SAE-1","")&amp;IF(Input!$R485=1, "/SAE-2","")&amp;IF(Input!$S485=1, "/SAE-3","")&amp;IF(Input!$T485=1, "/SAE-4","")&amp;IF(Input!$U485=1, "/SAE-5","")</f>
        <v/>
      </c>
      <c r="AA484" s="4" t="str">
        <f>IF(Input!$V485=1,"Special match","")&amp;IF(Input!$W485=1, "/21 ","")&amp;IF(Input!$X485=1, "/18 ","")&amp;IF(Input!$Y485=1, "/16 ","")&amp;IF(Input!$Z485=1, "/14 ","")&amp;IF(Input!$AA485=1, "/11,5 ","")&amp;IF(Input!$AB485=1, "/10 ","")&amp;IF(Input!$AB485=1, "/7,5","")</f>
        <v/>
      </c>
      <c r="AB484" s="4" t="str">
        <f>IF(Input!$AD485=1,"Rubber wheel coupling","")&amp;IF(Input!$AE485=1, "/Rubber block drive, with alu. ring","")&amp;IF(Input!$AF485=1, "/(High) flexible coupling","")</f>
        <v/>
      </c>
      <c r="AC484" s="4" t="str">
        <f>IF(Input!$AG485=1,"Mechanical-joint clutch","")&amp;IF(Input!$AH485=1, "/ Mechanical","")&amp;IF(Input!$AI485=1, "/ Electrical","")&amp;IF(Input!$AJ485=1, "/ Pneumatical","")</f>
        <v/>
      </c>
      <c r="AD484" s="291" t="str">
        <f t="shared" si="121"/>
        <v/>
      </c>
      <c r="AE484" s="4" t="str">
        <f t="shared" si="122"/>
        <v xml:space="preserve"> inch</v>
      </c>
      <c r="AF484" s="4" t="str">
        <f t="shared" si="123"/>
        <v/>
      </c>
      <c r="AG484" s="4" t="str">
        <f t="shared" si="124"/>
        <v/>
      </c>
      <c r="AH484" s="4" t="str">
        <f>IF(Input!AK485=1,"Available","Not available")</f>
        <v>Not available</v>
      </c>
      <c r="AI484" s="4" t="str">
        <f>IF(Input!AL485="","",Input!AL485)</f>
        <v/>
      </c>
    </row>
    <row r="485" spans="1:35" x14ac:dyDescent="0.25">
      <c r="A485" s="4" t="e">
        <f>VLOOKUP(Input!A486, Variabelen!$A$2:$B$7,2,FALSE)</f>
        <v>#N/A</v>
      </c>
      <c r="B485" s="284">
        <f>Input!B486</f>
        <v>0</v>
      </c>
      <c r="C485" s="4" t="str">
        <f>IF(Input!C486="","",Input!C486)</f>
        <v/>
      </c>
      <c r="D485" s="297">
        <f>Input!F486</f>
        <v>0</v>
      </c>
      <c r="E485" s="298">
        <f>Input!G486</f>
        <v>0</v>
      </c>
      <c r="F485" s="4">
        <f>Input!D486</f>
        <v>0</v>
      </c>
      <c r="G485" s="298">
        <f>Input!E486</f>
        <v>0</v>
      </c>
      <c r="H485" s="298" t="str">
        <f t="shared" si="115"/>
        <v>0-0</v>
      </c>
      <c r="I485" s="298">
        <f t="shared" si="129"/>
        <v>1000</v>
      </c>
      <c r="J485" s="298">
        <f t="shared" si="117"/>
        <v>0</v>
      </c>
      <c r="K485" s="298">
        <f t="shared" si="118"/>
        <v>0</v>
      </c>
      <c r="L485" s="290" t="str">
        <f t="shared" si="131"/>
        <v/>
      </c>
      <c r="M485" s="290" t="str">
        <f t="shared" si="131"/>
        <v/>
      </c>
      <c r="N485" s="290" t="str">
        <f t="shared" si="131"/>
        <v/>
      </c>
      <c r="O485" s="290" t="str">
        <f t="shared" si="131"/>
        <v/>
      </c>
      <c r="P485" s="290" t="str">
        <f t="shared" si="131"/>
        <v/>
      </c>
      <c r="Q485" s="290" t="str">
        <f t="shared" si="131"/>
        <v/>
      </c>
      <c r="R485" s="298">
        <f>Input!I486</f>
        <v>0</v>
      </c>
      <c r="S485" s="298">
        <f>Input!J486</f>
        <v>0</v>
      </c>
      <c r="T485" s="298">
        <f>Input!K486</f>
        <v>0</v>
      </c>
      <c r="U485" s="298">
        <f>Input!L486</f>
        <v>0</v>
      </c>
      <c r="V485" s="4" t="str">
        <f>IF(Input!$M486=1,"Special match","")&amp;IF(Input!$N486=1, "/Without","")&amp;IF(Input!$O486=1, "/SAE-00","")&amp;IF(Input!$P486=1, "/SAE-0","")&amp;IF(Input!$Q486=1, "/SAE-1","")&amp;IF(Input!$R486=1, "/SAE-2","")&amp;IF(Input!$S486=1, "/SAE-3","")&amp;IF(Input!$T486=1, "/SAE-4","")&amp;IF(Input!$U486=1, "/SAE-5","")</f>
        <v/>
      </c>
      <c r="W485" s="4" t="str">
        <f>IF(Input!$V486=1,"Special match","")&amp;IF(Input!$W486=1, "/21 ","")&amp;IF(Input!$X486=1, "/18 ","")&amp;IF(Input!$Y486=1, "/16 ","")&amp;IF(Input!$Z486=1, "/14 ","")&amp;IF(Input!$AA486=1, "/11,5 ","")&amp;IF(Input!$AB486=1, "/10 ","")&amp;IF(Input!$AB486=1, "/7,5","")</f>
        <v/>
      </c>
      <c r="X485" s="291" t="str">
        <f t="shared" si="126"/>
        <v/>
      </c>
      <c r="Y485" s="4" t="str">
        <f t="shared" si="127"/>
        <v xml:space="preserve"> inch</v>
      </c>
      <c r="Z485" s="4" t="str">
        <f>IF(Input!$M486=1,"Special match","")&amp;IF(Input!$N486=1, "/Without","")&amp;IF(Input!$O486=1, "/SAE-00","")&amp;IF(Input!$P486=1, "/SAE-0","")&amp;IF(Input!$Q486=1, "/SAE-1","")&amp;IF(Input!$R486=1, "/SAE-2","")&amp;IF(Input!$S486=1, "/SAE-3","")&amp;IF(Input!$T486=1, "/SAE-4","")&amp;IF(Input!$U486=1, "/SAE-5","")</f>
        <v/>
      </c>
      <c r="AA485" s="4" t="str">
        <f>IF(Input!$V486=1,"Special match","")&amp;IF(Input!$W486=1, "/21 ","")&amp;IF(Input!$X486=1, "/18 ","")&amp;IF(Input!$Y486=1, "/16 ","")&amp;IF(Input!$Z486=1, "/14 ","")&amp;IF(Input!$AA486=1, "/11,5 ","")&amp;IF(Input!$AB486=1, "/10 ","")&amp;IF(Input!$AB486=1, "/7,5","")</f>
        <v/>
      </c>
      <c r="AB485" s="4" t="str">
        <f>IF(Input!$AD486=1,"Rubber wheel coupling","")&amp;IF(Input!$AE486=1, "/Rubber block drive, with alu. ring","")&amp;IF(Input!$AF486=1, "/(High) flexible coupling","")</f>
        <v/>
      </c>
      <c r="AC485" s="4" t="str">
        <f>IF(Input!$AG486=1,"Mechanical-joint clutch","")&amp;IF(Input!$AH486=1, "/ Mechanical","")&amp;IF(Input!$AI486=1, "/ Electrical","")&amp;IF(Input!$AJ486=1, "/ Pneumatical","")</f>
        <v/>
      </c>
      <c r="AD485" s="291" t="str">
        <f t="shared" si="121"/>
        <v/>
      </c>
      <c r="AE485" s="4" t="str">
        <f t="shared" si="122"/>
        <v xml:space="preserve"> inch</v>
      </c>
      <c r="AF485" s="4" t="str">
        <f t="shared" si="123"/>
        <v/>
      </c>
      <c r="AG485" s="4" t="str">
        <f t="shared" si="124"/>
        <v/>
      </c>
      <c r="AH485" s="4" t="str">
        <f>IF(Input!AK486=1,"Available","Not available")</f>
        <v>Not available</v>
      </c>
      <c r="AI485" s="4" t="str">
        <f>IF(Input!AL486="","",Input!AL486)</f>
        <v/>
      </c>
    </row>
    <row r="486" spans="1:35" x14ac:dyDescent="0.25">
      <c r="A486" s="4" t="e">
        <f>VLOOKUP(Input!A487, Variabelen!$A$2:$B$7,2,FALSE)</f>
        <v>#N/A</v>
      </c>
      <c r="B486" s="284">
        <f>Input!B487</f>
        <v>0</v>
      </c>
      <c r="C486" s="4" t="str">
        <f>IF(Input!C487="","",Input!C487)</f>
        <v/>
      </c>
      <c r="D486" s="297">
        <f>Input!F487</f>
        <v>0</v>
      </c>
      <c r="E486" s="298">
        <f>Input!G487</f>
        <v>0</v>
      </c>
      <c r="F486" s="4">
        <f>Input!D487</f>
        <v>0</v>
      </c>
      <c r="G486" s="298">
        <f>Input!E487</f>
        <v>0</v>
      </c>
      <c r="H486" s="298" t="str">
        <f t="shared" si="115"/>
        <v>0-0</v>
      </c>
      <c r="I486" s="298">
        <f t="shared" si="129"/>
        <v>1000</v>
      </c>
      <c r="J486" s="298">
        <f t="shared" si="117"/>
        <v>0</v>
      </c>
      <c r="K486" s="298">
        <f t="shared" si="118"/>
        <v>0</v>
      </c>
      <c r="L486" s="290" t="str">
        <f t="shared" si="131"/>
        <v/>
      </c>
      <c r="M486" s="290" t="str">
        <f t="shared" si="131"/>
        <v/>
      </c>
      <c r="N486" s="290" t="str">
        <f t="shared" si="131"/>
        <v/>
      </c>
      <c r="O486" s="290" t="str">
        <f t="shared" si="131"/>
        <v/>
      </c>
      <c r="P486" s="290" t="str">
        <f t="shared" si="131"/>
        <v/>
      </c>
      <c r="Q486" s="290" t="str">
        <f t="shared" si="131"/>
        <v/>
      </c>
      <c r="R486" s="298">
        <f>Input!I487</f>
        <v>0</v>
      </c>
      <c r="S486" s="298">
        <f>Input!J487</f>
        <v>0</v>
      </c>
      <c r="T486" s="298">
        <f>Input!K487</f>
        <v>0</v>
      </c>
      <c r="U486" s="298">
        <f>Input!L487</f>
        <v>0</v>
      </c>
      <c r="V486" s="4" t="str">
        <f>IF(Input!$M487=1,"Special match","")&amp;IF(Input!$N487=1, "/Without","")&amp;IF(Input!$O487=1, "/SAE-00","")&amp;IF(Input!$P487=1, "/SAE-0","")&amp;IF(Input!$Q487=1, "/SAE-1","")&amp;IF(Input!$R487=1, "/SAE-2","")&amp;IF(Input!$S487=1, "/SAE-3","")&amp;IF(Input!$T487=1, "/SAE-4","")&amp;IF(Input!$U487=1, "/SAE-5","")</f>
        <v/>
      </c>
      <c r="W486" s="4" t="str">
        <f>IF(Input!$V487=1,"Special match","")&amp;IF(Input!$W487=1, "/21 ","")&amp;IF(Input!$X487=1, "/18 ","")&amp;IF(Input!$Y487=1, "/16 ","")&amp;IF(Input!$Z487=1, "/14 ","")&amp;IF(Input!$AA487=1, "/11,5 ","")&amp;IF(Input!$AB487=1, "/10 ","")&amp;IF(Input!$AB487=1, "/7,5","")</f>
        <v/>
      </c>
      <c r="X486" s="291" t="str">
        <f t="shared" si="126"/>
        <v/>
      </c>
      <c r="Y486" s="4" t="str">
        <f t="shared" si="127"/>
        <v xml:space="preserve"> inch</v>
      </c>
      <c r="Z486" s="4" t="str">
        <f>IF(Input!$M487=1,"Special match","")&amp;IF(Input!$N487=1, "/Without","")&amp;IF(Input!$O487=1, "/SAE-00","")&amp;IF(Input!$P487=1, "/SAE-0","")&amp;IF(Input!$Q487=1, "/SAE-1","")&amp;IF(Input!$R487=1, "/SAE-2","")&amp;IF(Input!$S487=1, "/SAE-3","")&amp;IF(Input!$T487=1, "/SAE-4","")&amp;IF(Input!$U487=1, "/SAE-5","")</f>
        <v/>
      </c>
      <c r="AA486" s="4" t="str">
        <f>IF(Input!$V487=1,"Special match","")&amp;IF(Input!$W487=1, "/21 ","")&amp;IF(Input!$X487=1, "/18 ","")&amp;IF(Input!$Y487=1, "/16 ","")&amp;IF(Input!$Z487=1, "/14 ","")&amp;IF(Input!$AA487=1, "/11,5 ","")&amp;IF(Input!$AB487=1, "/10 ","")&amp;IF(Input!$AB487=1, "/7,5","")</f>
        <v/>
      </c>
      <c r="AB486" s="4" t="str">
        <f>IF(Input!$AD487=1,"Rubber wheel coupling","")&amp;IF(Input!$AE487=1, "/Rubber block drive, with alu. ring","")&amp;IF(Input!$AF487=1, "/(High) flexible coupling","")</f>
        <v/>
      </c>
      <c r="AC486" s="4" t="str">
        <f>IF(Input!$AG487=1,"Mechanical-joint clutch","")&amp;IF(Input!$AH487=1, "/ Mechanical","")&amp;IF(Input!$AI487=1, "/ Electrical","")&amp;IF(Input!$AJ487=1, "/ Pneumatical","")</f>
        <v/>
      </c>
      <c r="AD486" s="291" t="str">
        <f t="shared" si="121"/>
        <v/>
      </c>
      <c r="AE486" s="4" t="str">
        <f t="shared" si="122"/>
        <v xml:space="preserve"> inch</v>
      </c>
      <c r="AF486" s="4" t="str">
        <f t="shared" si="123"/>
        <v/>
      </c>
      <c r="AG486" s="4" t="str">
        <f t="shared" si="124"/>
        <v/>
      </c>
      <c r="AH486" s="4" t="str">
        <f>IF(Input!AK487=1,"Available","Not available")</f>
        <v>Not available</v>
      </c>
      <c r="AI486" s="4" t="str">
        <f>IF(Input!AL487="","",Input!AL487)</f>
        <v/>
      </c>
    </row>
    <row r="487" spans="1:35" x14ac:dyDescent="0.25">
      <c r="A487" s="4" t="e">
        <f>VLOOKUP(Input!A488, Variabelen!$A$2:$B$7,2,FALSE)</f>
        <v>#N/A</v>
      </c>
      <c r="B487" s="284">
        <f>Input!B488</f>
        <v>0</v>
      </c>
      <c r="C487" s="4" t="str">
        <f>IF(Input!C488="","",Input!C488)</f>
        <v/>
      </c>
      <c r="D487" s="297">
        <f>Input!F488</f>
        <v>0</v>
      </c>
      <c r="E487" s="298">
        <f>Input!G488</f>
        <v>0</v>
      </c>
      <c r="F487" s="4">
        <f>Input!D488</f>
        <v>0</v>
      </c>
      <c r="G487" s="298">
        <f>Input!E488</f>
        <v>0</v>
      </c>
      <c r="H487" s="298" t="str">
        <f t="shared" si="115"/>
        <v>0-0</v>
      </c>
      <c r="I487" s="298">
        <f t="shared" si="129"/>
        <v>1000</v>
      </c>
      <c r="J487" s="298">
        <f t="shared" si="117"/>
        <v>0</v>
      </c>
      <c r="K487" s="298">
        <f t="shared" si="118"/>
        <v>0</v>
      </c>
      <c r="L487" s="290" t="str">
        <f t="shared" si="131"/>
        <v/>
      </c>
      <c r="M487" s="290" t="str">
        <f t="shared" si="131"/>
        <v/>
      </c>
      <c r="N487" s="290" t="str">
        <f t="shared" si="131"/>
        <v/>
      </c>
      <c r="O487" s="290" t="str">
        <f t="shared" si="131"/>
        <v/>
      </c>
      <c r="P487" s="290" t="str">
        <f t="shared" si="131"/>
        <v/>
      </c>
      <c r="Q487" s="290" t="str">
        <f t="shared" si="131"/>
        <v/>
      </c>
      <c r="R487" s="298">
        <f>Input!I488</f>
        <v>0</v>
      </c>
      <c r="S487" s="298">
        <f>Input!J488</f>
        <v>0</v>
      </c>
      <c r="T487" s="298">
        <f>Input!K488</f>
        <v>0</v>
      </c>
      <c r="U487" s="298">
        <f>Input!L488</f>
        <v>0</v>
      </c>
      <c r="V487" s="4" t="str">
        <f>IF(Input!$M488=1,"Special match","")&amp;IF(Input!$N488=1, "/Without","")&amp;IF(Input!$O488=1, "/SAE-00","")&amp;IF(Input!$P488=1, "/SAE-0","")&amp;IF(Input!$Q488=1, "/SAE-1","")&amp;IF(Input!$R488=1, "/SAE-2","")&amp;IF(Input!$S488=1, "/SAE-3","")&amp;IF(Input!$T488=1, "/SAE-4","")&amp;IF(Input!$U488=1, "/SAE-5","")</f>
        <v/>
      </c>
      <c r="W487" s="4" t="str">
        <f>IF(Input!$V488=1,"Special match","")&amp;IF(Input!$W488=1, "/21 ","")&amp;IF(Input!$X488=1, "/18 ","")&amp;IF(Input!$Y488=1, "/16 ","")&amp;IF(Input!$Z488=1, "/14 ","")&amp;IF(Input!$AA488=1, "/11,5 ","")&amp;IF(Input!$AB488=1, "/10 ","")&amp;IF(Input!$AB488=1, "/7,5","")</f>
        <v/>
      </c>
      <c r="X487" s="291" t="str">
        <f t="shared" si="126"/>
        <v/>
      </c>
      <c r="Y487" s="4" t="str">
        <f t="shared" si="127"/>
        <v xml:space="preserve"> inch</v>
      </c>
      <c r="Z487" s="4" t="str">
        <f>IF(Input!$M488=1,"Special match","")&amp;IF(Input!$N488=1, "/Without","")&amp;IF(Input!$O488=1, "/SAE-00","")&amp;IF(Input!$P488=1, "/SAE-0","")&amp;IF(Input!$Q488=1, "/SAE-1","")&amp;IF(Input!$R488=1, "/SAE-2","")&amp;IF(Input!$S488=1, "/SAE-3","")&amp;IF(Input!$T488=1, "/SAE-4","")&amp;IF(Input!$U488=1, "/SAE-5","")</f>
        <v/>
      </c>
      <c r="AA487" s="4" t="str">
        <f>IF(Input!$V488=1,"Special match","")&amp;IF(Input!$W488=1, "/21 ","")&amp;IF(Input!$X488=1, "/18 ","")&amp;IF(Input!$Y488=1, "/16 ","")&amp;IF(Input!$Z488=1, "/14 ","")&amp;IF(Input!$AA488=1, "/11,5 ","")&amp;IF(Input!$AB488=1, "/10 ","")&amp;IF(Input!$AB488=1, "/7,5","")</f>
        <v/>
      </c>
      <c r="AB487" s="4" t="str">
        <f>IF(Input!$AD488=1,"Rubber wheel coupling","")&amp;IF(Input!$AE488=1, "/Rubber block drive, with alu. ring","")&amp;IF(Input!$AF488=1, "/(High) flexible coupling","")</f>
        <v/>
      </c>
      <c r="AC487" s="4" t="str">
        <f>IF(Input!$AG488=1,"Mechanical-joint clutch","")&amp;IF(Input!$AH488=1, "/ Mechanical","")&amp;IF(Input!$AI488=1, "/ Electrical","")&amp;IF(Input!$AJ488=1, "/ Pneumatical","")</f>
        <v/>
      </c>
      <c r="AD487" s="291" t="str">
        <f t="shared" si="121"/>
        <v/>
      </c>
      <c r="AE487" s="4" t="str">
        <f t="shared" si="122"/>
        <v xml:space="preserve"> inch</v>
      </c>
      <c r="AF487" s="4" t="str">
        <f t="shared" si="123"/>
        <v/>
      </c>
      <c r="AG487" s="4" t="str">
        <f t="shared" si="124"/>
        <v/>
      </c>
      <c r="AH487" s="4" t="str">
        <f>IF(Input!AK488=1,"Available","Not available")</f>
        <v>Not available</v>
      </c>
      <c r="AI487" s="4" t="str">
        <f>IF(Input!AL488="","",Input!AL488)</f>
        <v/>
      </c>
    </row>
    <row r="488" spans="1:35" x14ac:dyDescent="0.25">
      <c r="A488" s="4" t="e">
        <f>VLOOKUP(Input!A489, Variabelen!$A$2:$B$7,2,FALSE)</f>
        <v>#N/A</v>
      </c>
      <c r="B488" s="284">
        <f>Input!B489</f>
        <v>0</v>
      </c>
      <c r="C488" s="4" t="str">
        <f>IF(Input!C489="","",Input!C489)</f>
        <v/>
      </c>
      <c r="D488" s="297">
        <f>Input!F489</f>
        <v>0</v>
      </c>
      <c r="E488" s="298">
        <f>Input!G489</f>
        <v>0</v>
      </c>
      <c r="F488" s="4">
        <f>Input!D489</f>
        <v>0</v>
      </c>
      <c r="G488" s="298">
        <f>Input!E489</f>
        <v>0</v>
      </c>
      <c r="H488" s="298" t="str">
        <f t="shared" si="115"/>
        <v>0-0</v>
      </c>
      <c r="I488" s="298">
        <f t="shared" si="129"/>
        <v>1000</v>
      </c>
      <c r="J488" s="298">
        <f t="shared" si="117"/>
        <v>0</v>
      </c>
      <c r="K488" s="298">
        <f t="shared" si="118"/>
        <v>0</v>
      </c>
      <c r="L488" s="290" t="str">
        <f t="shared" si="131"/>
        <v/>
      </c>
      <c r="M488" s="290" t="str">
        <f t="shared" si="131"/>
        <v/>
      </c>
      <c r="N488" s="290" t="str">
        <f t="shared" si="131"/>
        <v/>
      </c>
      <c r="O488" s="290" t="str">
        <f t="shared" si="131"/>
        <v/>
      </c>
      <c r="P488" s="290" t="str">
        <f t="shared" si="131"/>
        <v/>
      </c>
      <c r="Q488" s="290" t="str">
        <f t="shared" si="131"/>
        <v/>
      </c>
      <c r="R488" s="298">
        <f>Input!I489</f>
        <v>0</v>
      </c>
      <c r="S488" s="298">
        <f>Input!J489</f>
        <v>0</v>
      </c>
      <c r="T488" s="298">
        <f>Input!K489</f>
        <v>0</v>
      </c>
      <c r="U488" s="298">
        <f>Input!L489</f>
        <v>0</v>
      </c>
      <c r="V488" s="4" t="str">
        <f>IF(Input!$M489=1,"Special match","")&amp;IF(Input!$N489=1, "/Without","")&amp;IF(Input!$O489=1, "/SAE-00","")&amp;IF(Input!$P489=1, "/SAE-0","")&amp;IF(Input!$Q489=1, "/SAE-1","")&amp;IF(Input!$R489=1, "/SAE-2","")&amp;IF(Input!$S489=1, "/SAE-3","")&amp;IF(Input!$T489=1, "/SAE-4","")&amp;IF(Input!$U489=1, "/SAE-5","")</f>
        <v/>
      </c>
      <c r="W488" s="4" t="str">
        <f>IF(Input!$V489=1,"Special match","")&amp;IF(Input!$W489=1, "/21 ","")&amp;IF(Input!$X489=1, "/18 ","")&amp;IF(Input!$Y489=1, "/16 ","")&amp;IF(Input!$Z489=1, "/14 ","")&amp;IF(Input!$AA489=1, "/11,5 ","")&amp;IF(Input!$AB489=1, "/10 ","")&amp;IF(Input!$AB489=1, "/7,5","")</f>
        <v/>
      </c>
      <c r="X488" s="291" t="str">
        <f t="shared" si="126"/>
        <v/>
      </c>
      <c r="Y488" s="4" t="str">
        <f t="shared" si="127"/>
        <v xml:space="preserve"> inch</v>
      </c>
      <c r="Z488" s="4" t="str">
        <f>IF(Input!$M489=1,"Special match","")&amp;IF(Input!$N489=1, "/Without","")&amp;IF(Input!$O489=1, "/SAE-00","")&amp;IF(Input!$P489=1, "/SAE-0","")&amp;IF(Input!$Q489=1, "/SAE-1","")&amp;IF(Input!$R489=1, "/SAE-2","")&amp;IF(Input!$S489=1, "/SAE-3","")&amp;IF(Input!$T489=1, "/SAE-4","")&amp;IF(Input!$U489=1, "/SAE-5","")</f>
        <v/>
      </c>
      <c r="AA488" s="4" t="str">
        <f>IF(Input!$V489=1,"Special match","")&amp;IF(Input!$W489=1, "/21 ","")&amp;IF(Input!$X489=1, "/18 ","")&amp;IF(Input!$Y489=1, "/16 ","")&amp;IF(Input!$Z489=1, "/14 ","")&amp;IF(Input!$AA489=1, "/11,5 ","")&amp;IF(Input!$AB489=1, "/10 ","")&amp;IF(Input!$AB489=1, "/7,5","")</f>
        <v/>
      </c>
      <c r="AB488" s="4" t="str">
        <f>IF(Input!$AD489=1,"Rubber wheel coupling","")&amp;IF(Input!$AE489=1, "/Rubber block drive, with alu. ring","")&amp;IF(Input!$AF489=1, "/(High) flexible coupling","")</f>
        <v/>
      </c>
      <c r="AC488" s="4" t="str">
        <f>IF(Input!$AG489=1,"Mechanical-joint clutch","")&amp;IF(Input!$AH489=1, "/ Mechanical","")&amp;IF(Input!$AI489=1, "/ Electrical","")&amp;IF(Input!$AJ489=1, "/ Pneumatical","")</f>
        <v/>
      </c>
      <c r="AD488" s="291" t="str">
        <f t="shared" si="121"/>
        <v/>
      </c>
      <c r="AE488" s="4" t="str">
        <f t="shared" si="122"/>
        <v xml:space="preserve"> inch</v>
      </c>
      <c r="AF488" s="4" t="str">
        <f t="shared" si="123"/>
        <v/>
      </c>
      <c r="AG488" s="4" t="str">
        <f t="shared" si="124"/>
        <v/>
      </c>
      <c r="AH488" s="4" t="str">
        <f>IF(Input!AK489=1,"Available","Not available")</f>
        <v>Not available</v>
      </c>
      <c r="AI488" s="4" t="str">
        <f>IF(Input!AL489="","",Input!AL489)</f>
        <v/>
      </c>
    </row>
    <row r="489" spans="1:35" x14ac:dyDescent="0.25">
      <c r="A489" s="4" t="e">
        <f>VLOOKUP(Input!A490, Variabelen!$A$2:$B$7,2,FALSE)</f>
        <v>#N/A</v>
      </c>
      <c r="B489" s="284">
        <f>Input!B490</f>
        <v>0</v>
      </c>
      <c r="C489" s="4" t="str">
        <f>IF(Input!C490="","",Input!C490)</f>
        <v/>
      </c>
      <c r="D489" s="297">
        <f>Input!F490</f>
        <v>0</v>
      </c>
      <c r="E489" s="298">
        <f>Input!G490</f>
        <v>0</v>
      </c>
      <c r="F489" s="4">
        <f>Input!D490</f>
        <v>0</v>
      </c>
      <c r="G489" s="298">
        <f>Input!E490</f>
        <v>0</v>
      </c>
      <c r="H489" s="298" t="str">
        <f t="shared" si="115"/>
        <v>0-0</v>
      </c>
      <c r="I489" s="298">
        <f t="shared" si="129"/>
        <v>1000</v>
      </c>
      <c r="J489" s="298">
        <f t="shared" si="117"/>
        <v>0</v>
      </c>
      <c r="K489" s="298">
        <f t="shared" si="118"/>
        <v>0</v>
      </c>
      <c r="L489" s="290" t="str">
        <f t="shared" si="131"/>
        <v/>
      </c>
      <c r="M489" s="290" t="str">
        <f t="shared" si="131"/>
        <v/>
      </c>
      <c r="N489" s="290" t="str">
        <f t="shared" si="131"/>
        <v/>
      </c>
      <c r="O489" s="290" t="str">
        <f t="shared" si="131"/>
        <v/>
      </c>
      <c r="P489" s="290" t="str">
        <f t="shared" si="131"/>
        <v/>
      </c>
      <c r="Q489" s="290" t="str">
        <f t="shared" si="131"/>
        <v/>
      </c>
      <c r="R489" s="298">
        <f>Input!I490</f>
        <v>0</v>
      </c>
      <c r="S489" s="298">
        <f>Input!J490</f>
        <v>0</v>
      </c>
      <c r="T489" s="298">
        <f>Input!K490</f>
        <v>0</v>
      </c>
      <c r="U489" s="298">
        <f>Input!L490</f>
        <v>0</v>
      </c>
      <c r="V489" s="4" t="str">
        <f>IF(Input!$M490=1,"Special match","")&amp;IF(Input!$N490=1, "/Without","")&amp;IF(Input!$O490=1, "/SAE-00","")&amp;IF(Input!$P490=1, "/SAE-0","")&amp;IF(Input!$Q490=1, "/SAE-1","")&amp;IF(Input!$R490=1, "/SAE-2","")&amp;IF(Input!$S490=1, "/SAE-3","")&amp;IF(Input!$T490=1, "/SAE-4","")&amp;IF(Input!$U490=1, "/SAE-5","")</f>
        <v/>
      </c>
      <c r="W489" s="4" t="str">
        <f>IF(Input!$V490=1,"Special match","")&amp;IF(Input!$W490=1, "/21 ","")&amp;IF(Input!$X490=1, "/18 ","")&amp;IF(Input!$Y490=1, "/16 ","")&amp;IF(Input!$Z490=1, "/14 ","")&amp;IF(Input!$AA490=1, "/11,5 ","")&amp;IF(Input!$AB490=1, "/10 ","")&amp;IF(Input!$AB490=1, "/7,5","")</f>
        <v/>
      </c>
      <c r="X489" s="291" t="str">
        <f t="shared" si="126"/>
        <v/>
      </c>
      <c r="Y489" s="4" t="str">
        <f t="shared" si="127"/>
        <v xml:space="preserve"> inch</v>
      </c>
      <c r="Z489" s="4" t="str">
        <f>IF(Input!$M490=1,"Special match","")&amp;IF(Input!$N490=1, "/Without","")&amp;IF(Input!$O490=1, "/SAE-00","")&amp;IF(Input!$P490=1, "/SAE-0","")&amp;IF(Input!$Q490=1, "/SAE-1","")&amp;IF(Input!$R490=1, "/SAE-2","")&amp;IF(Input!$S490=1, "/SAE-3","")&amp;IF(Input!$T490=1, "/SAE-4","")&amp;IF(Input!$U490=1, "/SAE-5","")</f>
        <v/>
      </c>
      <c r="AA489" s="4" t="str">
        <f>IF(Input!$V490=1,"Special match","")&amp;IF(Input!$W490=1, "/21 ","")&amp;IF(Input!$X490=1, "/18 ","")&amp;IF(Input!$Y490=1, "/16 ","")&amp;IF(Input!$Z490=1, "/14 ","")&amp;IF(Input!$AA490=1, "/11,5 ","")&amp;IF(Input!$AB490=1, "/10 ","")&amp;IF(Input!$AB490=1, "/7,5","")</f>
        <v/>
      </c>
      <c r="AB489" s="4" t="str">
        <f>IF(Input!$AD490=1,"Rubber wheel coupling","")&amp;IF(Input!$AE490=1, "/Rubber block drive, with alu. ring","")&amp;IF(Input!$AF490=1, "/(High) flexible coupling","")</f>
        <v/>
      </c>
      <c r="AC489" s="4" t="str">
        <f>IF(Input!$AG490=1,"Mechanical-joint clutch","")&amp;IF(Input!$AH490=1, "/ Mechanical","")&amp;IF(Input!$AI490=1, "/ Electrical","")&amp;IF(Input!$AJ490=1, "/ Pneumatical","")</f>
        <v/>
      </c>
      <c r="AD489" s="291" t="str">
        <f t="shared" si="121"/>
        <v/>
      </c>
      <c r="AE489" s="4" t="str">
        <f t="shared" si="122"/>
        <v xml:space="preserve"> inch</v>
      </c>
      <c r="AF489" s="4" t="str">
        <f t="shared" si="123"/>
        <v/>
      </c>
      <c r="AG489" s="4" t="str">
        <f t="shared" si="124"/>
        <v/>
      </c>
      <c r="AH489" s="4" t="str">
        <f>IF(Input!AK490=1,"Available","Not available")</f>
        <v>Not available</v>
      </c>
      <c r="AI489" s="4" t="str">
        <f>IF(Input!AL490="","",Input!AL490)</f>
        <v/>
      </c>
    </row>
    <row r="490" spans="1:35" x14ac:dyDescent="0.25">
      <c r="A490" s="4" t="e">
        <f>VLOOKUP(Input!A491, Variabelen!$A$2:$B$7,2,FALSE)</f>
        <v>#N/A</v>
      </c>
      <c r="B490" s="284">
        <f>Input!B491</f>
        <v>0</v>
      </c>
      <c r="C490" s="4" t="str">
        <f>IF(Input!C491="","",Input!C491)</f>
        <v/>
      </c>
      <c r="D490" s="297">
        <f>Input!F491</f>
        <v>0</v>
      </c>
      <c r="E490" s="298">
        <f>Input!G491</f>
        <v>0</v>
      </c>
      <c r="F490" s="4">
        <f>Input!D491</f>
        <v>0</v>
      </c>
      <c r="G490" s="298">
        <f>Input!E491</f>
        <v>0</v>
      </c>
      <c r="H490" s="298" t="str">
        <f t="shared" si="115"/>
        <v>0-0</v>
      </c>
      <c r="I490" s="298">
        <f t="shared" si="129"/>
        <v>1000</v>
      </c>
      <c r="J490" s="298">
        <f t="shared" si="117"/>
        <v>0</v>
      </c>
      <c r="K490" s="298">
        <f t="shared" si="118"/>
        <v>0</v>
      </c>
      <c r="L490" s="290" t="str">
        <f t="shared" si="131"/>
        <v/>
      </c>
      <c r="M490" s="290" t="str">
        <f t="shared" si="131"/>
        <v/>
      </c>
      <c r="N490" s="290" t="str">
        <f t="shared" si="131"/>
        <v/>
      </c>
      <c r="O490" s="290" t="str">
        <f t="shared" si="131"/>
        <v/>
      </c>
      <c r="P490" s="290" t="str">
        <f t="shared" si="131"/>
        <v/>
      </c>
      <c r="Q490" s="290" t="str">
        <f t="shared" si="131"/>
        <v/>
      </c>
      <c r="R490" s="298">
        <f>Input!I491</f>
        <v>0</v>
      </c>
      <c r="S490" s="298">
        <f>Input!J491</f>
        <v>0</v>
      </c>
      <c r="T490" s="298">
        <f>Input!K491</f>
        <v>0</v>
      </c>
      <c r="U490" s="298">
        <f>Input!L491</f>
        <v>0</v>
      </c>
      <c r="V490" s="4" t="str">
        <f>IF(Input!$M491=1,"Special match","")&amp;IF(Input!$N491=1, "/Without","")&amp;IF(Input!$O491=1, "/SAE-00","")&amp;IF(Input!$P491=1, "/SAE-0","")&amp;IF(Input!$Q491=1, "/SAE-1","")&amp;IF(Input!$R491=1, "/SAE-2","")&amp;IF(Input!$S491=1, "/SAE-3","")&amp;IF(Input!$T491=1, "/SAE-4","")&amp;IF(Input!$U491=1, "/SAE-5","")</f>
        <v/>
      </c>
      <c r="W490" s="4" t="str">
        <f>IF(Input!$V491=1,"Special match","")&amp;IF(Input!$W491=1, "/21 ","")&amp;IF(Input!$X491=1, "/18 ","")&amp;IF(Input!$Y491=1, "/16 ","")&amp;IF(Input!$Z491=1, "/14 ","")&amp;IF(Input!$AA491=1, "/11,5 ","")&amp;IF(Input!$AB491=1, "/10 ","")&amp;IF(Input!$AB491=1, "/7,5","")</f>
        <v/>
      </c>
      <c r="X490" s="291" t="str">
        <f t="shared" si="126"/>
        <v/>
      </c>
      <c r="Y490" s="4" t="str">
        <f t="shared" si="127"/>
        <v xml:space="preserve"> inch</v>
      </c>
      <c r="Z490" s="4" t="str">
        <f>IF(Input!$M491=1,"Special match","")&amp;IF(Input!$N491=1, "/Without","")&amp;IF(Input!$O491=1, "/SAE-00","")&amp;IF(Input!$P491=1, "/SAE-0","")&amp;IF(Input!$Q491=1, "/SAE-1","")&amp;IF(Input!$R491=1, "/SAE-2","")&amp;IF(Input!$S491=1, "/SAE-3","")&amp;IF(Input!$T491=1, "/SAE-4","")&amp;IF(Input!$U491=1, "/SAE-5","")</f>
        <v/>
      </c>
      <c r="AA490" s="4" t="str">
        <f>IF(Input!$V491=1,"Special match","")&amp;IF(Input!$W491=1, "/21 ","")&amp;IF(Input!$X491=1, "/18 ","")&amp;IF(Input!$Y491=1, "/16 ","")&amp;IF(Input!$Z491=1, "/14 ","")&amp;IF(Input!$AA491=1, "/11,5 ","")&amp;IF(Input!$AB491=1, "/10 ","")&amp;IF(Input!$AB491=1, "/7,5","")</f>
        <v/>
      </c>
      <c r="AB490" s="4" t="str">
        <f>IF(Input!$AD491=1,"Rubber wheel coupling","")&amp;IF(Input!$AE491=1, "/Rubber block drive, with alu. ring","")&amp;IF(Input!$AF491=1, "/(High) flexible coupling","")</f>
        <v/>
      </c>
      <c r="AC490" s="4" t="str">
        <f>IF(Input!$AG491=1,"Mechanical-joint clutch","")&amp;IF(Input!$AH491=1, "/ Mechanical","")&amp;IF(Input!$AI491=1, "/ Electrical","")&amp;IF(Input!$AJ491=1, "/ Pneumatical","")</f>
        <v/>
      </c>
      <c r="AD490" s="291" t="str">
        <f t="shared" si="121"/>
        <v/>
      </c>
      <c r="AE490" s="4" t="str">
        <f t="shared" si="122"/>
        <v xml:space="preserve"> inch</v>
      </c>
      <c r="AF490" s="4" t="str">
        <f t="shared" si="123"/>
        <v/>
      </c>
      <c r="AG490" s="4" t="str">
        <f t="shared" si="124"/>
        <v/>
      </c>
      <c r="AH490" s="4" t="str">
        <f>IF(Input!AK491=1,"Available","Not available")</f>
        <v>Not available</v>
      </c>
      <c r="AI490" s="4" t="str">
        <f>IF(Input!AL491="","",Input!AL491)</f>
        <v/>
      </c>
    </row>
    <row r="491" spans="1:35" x14ac:dyDescent="0.25">
      <c r="A491" s="4" t="e">
        <f>VLOOKUP(Input!A492, Variabelen!$A$2:$B$7,2,FALSE)</f>
        <v>#N/A</v>
      </c>
      <c r="B491" s="284">
        <f>Input!B492</f>
        <v>0</v>
      </c>
      <c r="C491" s="4" t="str">
        <f>IF(Input!C492="","",Input!C492)</f>
        <v/>
      </c>
      <c r="D491" s="297">
        <f>Input!F492</f>
        <v>0</v>
      </c>
      <c r="E491" s="298">
        <f>Input!G492</f>
        <v>0</v>
      </c>
      <c r="F491" s="4">
        <f>Input!D492</f>
        <v>0</v>
      </c>
      <c r="G491" s="298">
        <f>Input!E492</f>
        <v>0</v>
      </c>
      <c r="H491" s="298" t="str">
        <f t="shared" si="115"/>
        <v>0-0</v>
      </c>
      <c r="I491" s="298">
        <f t="shared" si="129"/>
        <v>1000</v>
      </c>
      <c r="J491" s="298">
        <f t="shared" si="117"/>
        <v>0</v>
      </c>
      <c r="K491" s="298">
        <f t="shared" si="118"/>
        <v>0</v>
      </c>
      <c r="L491" s="290" t="str">
        <f t="shared" si="131"/>
        <v/>
      </c>
      <c r="M491" s="290" t="str">
        <f t="shared" si="131"/>
        <v/>
      </c>
      <c r="N491" s="290" t="str">
        <f t="shared" si="131"/>
        <v/>
      </c>
      <c r="O491" s="290" t="str">
        <f t="shared" si="131"/>
        <v/>
      </c>
      <c r="P491" s="290" t="str">
        <f t="shared" si="131"/>
        <v/>
      </c>
      <c r="Q491" s="290" t="str">
        <f t="shared" si="131"/>
        <v/>
      </c>
      <c r="R491" s="298">
        <f>Input!I492</f>
        <v>0</v>
      </c>
      <c r="S491" s="298">
        <f>Input!J492</f>
        <v>0</v>
      </c>
      <c r="T491" s="298">
        <f>Input!K492</f>
        <v>0</v>
      </c>
      <c r="U491" s="298">
        <f>Input!L492</f>
        <v>0</v>
      </c>
      <c r="V491" s="4" t="str">
        <f>IF(Input!$M492=1,"Special match","")&amp;IF(Input!$N492=1, "/Without","")&amp;IF(Input!$O492=1, "/SAE-00","")&amp;IF(Input!$P492=1, "/SAE-0","")&amp;IF(Input!$Q492=1, "/SAE-1","")&amp;IF(Input!$R492=1, "/SAE-2","")&amp;IF(Input!$S492=1, "/SAE-3","")&amp;IF(Input!$T492=1, "/SAE-4","")&amp;IF(Input!$U492=1, "/SAE-5","")</f>
        <v/>
      </c>
      <c r="W491" s="4" t="str">
        <f>IF(Input!$V492=1,"Special match","")&amp;IF(Input!$W492=1, "/21 ","")&amp;IF(Input!$X492=1, "/18 ","")&amp;IF(Input!$Y492=1, "/16 ","")&amp;IF(Input!$Z492=1, "/14 ","")&amp;IF(Input!$AA492=1, "/11,5 ","")&amp;IF(Input!$AB492=1, "/10 ","")&amp;IF(Input!$AB492=1, "/7,5","")</f>
        <v/>
      </c>
      <c r="X491" s="291" t="str">
        <f t="shared" si="126"/>
        <v/>
      </c>
      <c r="Y491" s="4" t="str">
        <f t="shared" si="127"/>
        <v xml:space="preserve"> inch</v>
      </c>
      <c r="Z491" s="4" t="str">
        <f>IF(Input!$M492=1,"Special match","")&amp;IF(Input!$N492=1, "/Without","")&amp;IF(Input!$O492=1, "/SAE-00","")&amp;IF(Input!$P492=1, "/SAE-0","")&amp;IF(Input!$Q492=1, "/SAE-1","")&amp;IF(Input!$R492=1, "/SAE-2","")&amp;IF(Input!$S492=1, "/SAE-3","")&amp;IF(Input!$T492=1, "/SAE-4","")&amp;IF(Input!$U492=1, "/SAE-5","")</f>
        <v/>
      </c>
      <c r="AA491" s="4" t="str">
        <f>IF(Input!$V492=1,"Special match","")&amp;IF(Input!$W492=1, "/21 ","")&amp;IF(Input!$X492=1, "/18 ","")&amp;IF(Input!$Y492=1, "/16 ","")&amp;IF(Input!$Z492=1, "/14 ","")&amp;IF(Input!$AA492=1, "/11,5 ","")&amp;IF(Input!$AB492=1, "/10 ","")&amp;IF(Input!$AB492=1, "/7,5","")</f>
        <v/>
      </c>
      <c r="AB491" s="4" t="str">
        <f>IF(Input!$AD492=1,"Rubber wheel coupling","")&amp;IF(Input!$AE492=1, "/Rubber block drive, with alu. ring","")&amp;IF(Input!$AF492=1, "/(High) flexible coupling","")</f>
        <v/>
      </c>
      <c r="AC491" s="4" t="str">
        <f>IF(Input!$AG492=1,"Mechanical-joint clutch","")&amp;IF(Input!$AH492=1, "/ Mechanical","")&amp;IF(Input!$AI492=1, "/ Electrical","")&amp;IF(Input!$AJ492=1, "/ Pneumatical","")</f>
        <v/>
      </c>
      <c r="AD491" s="291" t="str">
        <f t="shared" si="121"/>
        <v/>
      </c>
      <c r="AE491" s="4" t="str">
        <f t="shared" si="122"/>
        <v xml:space="preserve"> inch</v>
      </c>
      <c r="AF491" s="4" t="str">
        <f t="shared" si="123"/>
        <v/>
      </c>
      <c r="AG491" s="4" t="str">
        <f t="shared" si="124"/>
        <v/>
      </c>
      <c r="AH491" s="4" t="str">
        <f>IF(Input!AK492=1,"Available","Not available")</f>
        <v>Not available</v>
      </c>
      <c r="AI491" s="4" t="str">
        <f>IF(Input!AL492="","",Input!AL492)</f>
        <v/>
      </c>
    </row>
    <row r="492" spans="1:35" x14ac:dyDescent="0.25">
      <c r="A492" s="4" t="e">
        <f>VLOOKUP(Input!A493, Variabelen!$A$2:$B$7,2,FALSE)</f>
        <v>#N/A</v>
      </c>
      <c r="B492" s="284">
        <f>Input!B493</f>
        <v>0</v>
      </c>
      <c r="C492" s="4" t="str">
        <f>IF(Input!C493="","",Input!C493)</f>
        <v/>
      </c>
      <c r="D492" s="297">
        <f>Input!F493</f>
        <v>0</v>
      </c>
      <c r="E492" s="298">
        <f>Input!G493</f>
        <v>0</v>
      </c>
      <c r="F492" s="4">
        <f>Input!D493</f>
        <v>0</v>
      </c>
      <c r="G492" s="298">
        <f>Input!E493</f>
        <v>0</v>
      </c>
      <c r="H492" s="298" t="str">
        <f t="shared" si="115"/>
        <v>0-0</v>
      </c>
      <c r="I492" s="298">
        <f t="shared" si="129"/>
        <v>1000</v>
      </c>
      <c r="J492" s="298">
        <f t="shared" si="117"/>
        <v>0</v>
      </c>
      <c r="K492" s="298">
        <f t="shared" si="118"/>
        <v>0</v>
      </c>
      <c r="L492" s="290" t="str">
        <f t="shared" ref="L492:Q500" si="132">IF(AND(L$1&gt;=$F492,L$1&lt;=$G492),L$1*$E492,"")</f>
        <v/>
      </c>
      <c r="M492" s="290" t="str">
        <f t="shared" si="132"/>
        <v/>
      </c>
      <c r="N492" s="290" t="str">
        <f t="shared" si="132"/>
        <v/>
      </c>
      <c r="O492" s="290" t="str">
        <f t="shared" si="132"/>
        <v/>
      </c>
      <c r="P492" s="290" t="str">
        <f t="shared" si="132"/>
        <v/>
      </c>
      <c r="Q492" s="290" t="str">
        <f t="shared" si="132"/>
        <v/>
      </c>
      <c r="R492" s="298">
        <f>Input!I493</f>
        <v>0</v>
      </c>
      <c r="S492" s="298">
        <f>Input!J493</f>
        <v>0</v>
      </c>
      <c r="T492" s="298">
        <f>Input!K493</f>
        <v>0</v>
      </c>
      <c r="U492" s="298">
        <f>Input!L493</f>
        <v>0</v>
      </c>
      <c r="V492" s="4" t="str">
        <f>IF(Input!$M493=1,"Special match","")&amp;IF(Input!$N493=1, "/Without","")&amp;IF(Input!$O493=1, "/SAE-00","")&amp;IF(Input!$P493=1, "/SAE-0","")&amp;IF(Input!$Q493=1, "/SAE-1","")&amp;IF(Input!$R493=1, "/SAE-2","")&amp;IF(Input!$S493=1, "/SAE-3","")&amp;IF(Input!$T493=1, "/SAE-4","")&amp;IF(Input!$U493=1, "/SAE-5","")</f>
        <v/>
      </c>
      <c r="W492" s="4" t="str">
        <f>IF(Input!$V493=1,"Special match","")&amp;IF(Input!$W493=1, "/21 ","")&amp;IF(Input!$X493=1, "/18 ","")&amp;IF(Input!$Y493=1, "/16 ","")&amp;IF(Input!$Z493=1, "/14 ","")&amp;IF(Input!$AA493=1, "/11,5 ","")&amp;IF(Input!$AB493=1, "/10 ","")&amp;IF(Input!$AB493=1, "/7,5","")</f>
        <v/>
      </c>
      <c r="X492" s="291" t="str">
        <f t="shared" si="126"/>
        <v/>
      </c>
      <c r="Y492" s="4" t="str">
        <f t="shared" si="127"/>
        <v xml:space="preserve"> inch</v>
      </c>
      <c r="Z492" s="4" t="str">
        <f>IF(Input!$M493=1,"Special match","")&amp;IF(Input!$N493=1, "/Without","")&amp;IF(Input!$O493=1, "/SAE-00","")&amp;IF(Input!$P493=1, "/SAE-0","")&amp;IF(Input!$Q493=1, "/SAE-1","")&amp;IF(Input!$R493=1, "/SAE-2","")&amp;IF(Input!$S493=1, "/SAE-3","")&amp;IF(Input!$T493=1, "/SAE-4","")&amp;IF(Input!$U493=1, "/SAE-5","")</f>
        <v/>
      </c>
      <c r="AA492" s="4" t="str">
        <f>IF(Input!$V493=1,"Special match","")&amp;IF(Input!$W493=1, "/21 ","")&amp;IF(Input!$X493=1, "/18 ","")&amp;IF(Input!$Y493=1, "/16 ","")&amp;IF(Input!$Z493=1, "/14 ","")&amp;IF(Input!$AA493=1, "/11,5 ","")&amp;IF(Input!$AB493=1, "/10 ","")&amp;IF(Input!$AB493=1, "/7,5","")</f>
        <v/>
      </c>
      <c r="AB492" s="4" t="str">
        <f>IF(Input!$AD493=1,"Rubber wheel coupling","")&amp;IF(Input!$AE493=1, "/Rubber block drive, with alu. ring","")&amp;IF(Input!$AF493=1, "/(High) flexible coupling","")</f>
        <v/>
      </c>
      <c r="AC492" s="4" t="str">
        <f>IF(Input!$AG493=1,"Mechanical-joint clutch","")&amp;IF(Input!$AH493=1, "/ Mechanical","")&amp;IF(Input!$AI493=1, "/ Electrical","")&amp;IF(Input!$AJ493=1, "/ Pneumatical","")</f>
        <v/>
      </c>
      <c r="AD492" s="291" t="str">
        <f t="shared" si="121"/>
        <v/>
      </c>
      <c r="AE492" s="4" t="str">
        <f t="shared" si="122"/>
        <v xml:space="preserve"> inch</v>
      </c>
      <c r="AF492" s="4" t="str">
        <f t="shared" si="123"/>
        <v/>
      </c>
      <c r="AG492" s="4" t="str">
        <f t="shared" si="124"/>
        <v/>
      </c>
      <c r="AH492" s="4" t="str">
        <f>IF(Input!AK493=1,"Available","Not available")</f>
        <v>Not available</v>
      </c>
      <c r="AI492" s="4" t="str">
        <f>IF(Input!AL493="","",Input!AL493)</f>
        <v/>
      </c>
    </row>
    <row r="493" spans="1:35" x14ac:dyDescent="0.25">
      <c r="A493" s="4" t="e">
        <f>VLOOKUP(Input!A494, Variabelen!$A$2:$B$7,2,FALSE)</f>
        <v>#N/A</v>
      </c>
      <c r="B493" s="284">
        <f>Input!B494</f>
        <v>0</v>
      </c>
      <c r="C493" s="4" t="str">
        <f>IF(Input!C494="","",Input!C494)</f>
        <v/>
      </c>
      <c r="D493" s="297">
        <f>Input!F494</f>
        <v>0</v>
      </c>
      <c r="E493" s="298">
        <f>Input!G494</f>
        <v>0</v>
      </c>
      <c r="F493" s="4">
        <f>Input!D494</f>
        <v>0</v>
      </c>
      <c r="G493" s="298">
        <f>Input!E494</f>
        <v>0</v>
      </c>
      <c r="H493" s="298" t="str">
        <f t="shared" si="115"/>
        <v>0-0</v>
      </c>
      <c r="I493" s="298">
        <f t="shared" si="129"/>
        <v>1000</v>
      </c>
      <c r="J493" s="298">
        <f t="shared" si="117"/>
        <v>0</v>
      </c>
      <c r="K493" s="298">
        <f t="shared" si="118"/>
        <v>0</v>
      </c>
      <c r="L493" s="290" t="str">
        <f t="shared" si="132"/>
        <v/>
      </c>
      <c r="M493" s="290" t="str">
        <f t="shared" si="132"/>
        <v/>
      </c>
      <c r="N493" s="290" t="str">
        <f t="shared" si="132"/>
        <v/>
      </c>
      <c r="O493" s="290" t="str">
        <f t="shared" si="132"/>
        <v/>
      </c>
      <c r="P493" s="290" t="str">
        <f t="shared" si="132"/>
        <v/>
      </c>
      <c r="Q493" s="290" t="str">
        <f t="shared" si="132"/>
        <v/>
      </c>
      <c r="R493" s="298">
        <f>Input!I494</f>
        <v>0</v>
      </c>
      <c r="S493" s="298">
        <f>Input!J494</f>
        <v>0</v>
      </c>
      <c r="T493" s="298">
        <f>Input!K494</f>
        <v>0</v>
      </c>
      <c r="U493" s="298">
        <f>Input!L494</f>
        <v>0</v>
      </c>
      <c r="V493" s="4" t="str">
        <f>IF(Input!$M494=1,"Special match","")&amp;IF(Input!$N494=1, "/Without","")&amp;IF(Input!$O494=1, "/SAE-00","")&amp;IF(Input!$P494=1, "/SAE-0","")&amp;IF(Input!$Q494=1, "/SAE-1","")&amp;IF(Input!$R494=1, "/SAE-2","")&amp;IF(Input!$S494=1, "/SAE-3","")&amp;IF(Input!$T494=1, "/SAE-4","")&amp;IF(Input!$U494=1, "/SAE-5","")</f>
        <v/>
      </c>
      <c r="W493" s="4" t="str">
        <f>IF(Input!$V494=1,"Special match","")&amp;IF(Input!$W494=1, "/21 ","")&amp;IF(Input!$X494=1, "/18 ","")&amp;IF(Input!$Y494=1, "/16 ","")&amp;IF(Input!$Z494=1, "/14 ","")&amp;IF(Input!$AA494=1, "/11,5 ","")&amp;IF(Input!$AB494=1, "/10 ","")&amp;IF(Input!$AB494=1, "/7,5","")</f>
        <v/>
      </c>
      <c r="X493" s="291" t="str">
        <f t="shared" si="126"/>
        <v/>
      </c>
      <c r="Y493" s="4" t="str">
        <f t="shared" si="127"/>
        <v xml:space="preserve"> inch</v>
      </c>
      <c r="Z493" s="4" t="str">
        <f>IF(Input!$M494=1,"Special match","")&amp;IF(Input!$N494=1, "/Without","")&amp;IF(Input!$O494=1, "/SAE-00","")&amp;IF(Input!$P494=1, "/SAE-0","")&amp;IF(Input!$Q494=1, "/SAE-1","")&amp;IF(Input!$R494=1, "/SAE-2","")&amp;IF(Input!$S494=1, "/SAE-3","")&amp;IF(Input!$T494=1, "/SAE-4","")&amp;IF(Input!$U494=1, "/SAE-5","")</f>
        <v/>
      </c>
      <c r="AA493" s="4" t="str">
        <f>IF(Input!$V494=1,"Special match","")&amp;IF(Input!$W494=1, "/21 ","")&amp;IF(Input!$X494=1, "/18 ","")&amp;IF(Input!$Y494=1, "/16 ","")&amp;IF(Input!$Z494=1, "/14 ","")&amp;IF(Input!$AA494=1, "/11,5 ","")&amp;IF(Input!$AB494=1, "/10 ","")&amp;IF(Input!$AB494=1, "/7,5","")</f>
        <v/>
      </c>
      <c r="AB493" s="4" t="str">
        <f>IF(Input!$AD494=1,"Rubber wheel coupling","")&amp;IF(Input!$AE494=1, "/Rubber block drive, with alu. ring","")&amp;IF(Input!$AF494=1, "/(High) flexible coupling","")</f>
        <v/>
      </c>
      <c r="AC493" s="4" t="str">
        <f>IF(Input!$AG494=1,"Mechanical-joint clutch","")&amp;IF(Input!$AH494=1, "/ Mechanical","")&amp;IF(Input!$AI494=1, "/ Electrical","")&amp;IF(Input!$AJ494=1, "/ Pneumatical","")</f>
        <v/>
      </c>
      <c r="AD493" s="291" t="str">
        <f t="shared" si="121"/>
        <v/>
      </c>
      <c r="AE493" s="4" t="str">
        <f t="shared" si="122"/>
        <v xml:space="preserve"> inch</v>
      </c>
      <c r="AF493" s="4" t="str">
        <f t="shared" si="123"/>
        <v/>
      </c>
      <c r="AG493" s="4" t="str">
        <f t="shared" si="124"/>
        <v/>
      </c>
      <c r="AH493" s="4" t="str">
        <f>IF(Input!AK494=1,"Available","Not available")</f>
        <v>Not available</v>
      </c>
      <c r="AI493" s="4" t="str">
        <f>IF(Input!AL494="","",Input!AL494)</f>
        <v/>
      </c>
    </row>
    <row r="494" spans="1:35" x14ac:dyDescent="0.25">
      <c r="A494" s="4" t="e">
        <f>VLOOKUP(Input!A495, Variabelen!$A$2:$B$7,2,FALSE)</f>
        <v>#N/A</v>
      </c>
      <c r="B494" s="284">
        <f>Input!B495</f>
        <v>0</v>
      </c>
      <c r="C494" s="4" t="str">
        <f>IF(Input!C495="","",Input!C495)</f>
        <v/>
      </c>
      <c r="D494" s="297">
        <f>Input!F495</f>
        <v>0</v>
      </c>
      <c r="E494" s="298">
        <f>Input!G495</f>
        <v>0</v>
      </c>
      <c r="F494" s="4">
        <f>Input!D495</f>
        <v>0</v>
      </c>
      <c r="G494" s="298">
        <f>Input!E495</f>
        <v>0</v>
      </c>
      <c r="H494" s="298" t="str">
        <f t="shared" si="115"/>
        <v>0-0</v>
      </c>
      <c r="I494" s="298">
        <f t="shared" si="129"/>
        <v>1000</v>
      </c>
      <c r="J494" s="298">
        <f t="shared" si="117"/>
        <v>0</v>
      </c>
      <c r="K494" s="298">
        <f t="shared" si="118"/>
        <v>0</v>
      </c>
      <c r="L494" s="290" t="str">
        <f t="shared" si="132"/>
        <v/>
      </c>
      <c r="M494" s="290" t="str">
        <f t="shared" si="132"/>
        <v/>
      </c>
      <c r="N494" s="290" t="str">
        <f t="shared" si="132"/>
        <v/>
      </c>
      <c r="O494" s="290" t="str">
        <f t="shared" si="132"/>
        <v/>
      </c>
      <c r="P494" s="290" t="str">
        <f t="shared" si="132"/>
        <v/>
      </c>
      <c r="Q494" s="290" t="str">
        <f t="shared" si="132"/>
        <v/>
      </c>
      <c r="R494" s="298">
        <f>Input!I495</f>
        <v>0</v>
      </c>
      <c r="S494" s="298">
        <f>Input!J495</f>
        <v>0</v>
      </c>
      <c r="T494" s="298">
        <f>Input!K495</f>
        <v>0</v>
      </c>
      <c r="U494" s="298">
        <f>Input!L495</f>
        <v>0</v>
      </c>
      <c r="V494" s="4" t="str">
        <f>IF(Input!$M495=1,"Special match","")&amp;IF(Input!$N495=1, "/Without","")&amp;IF(Input!$O495=1, "/SAE-00","")&amp;IF(Input!$P495=1, "/SAE-0","")&amp;IF(Input!$Q495=1, "/SAE-1","")&amp;IF(Input!$R495=1, "/SAE-2","")&amp;IF(Input!$S495=1, "/SAE-3","")&amp;IF(Input!$T495=1, "/SAE-4","")&amp;IF(Input!$U495=1, "/SAE-5","")</f>
        <v/>
      </c>
      <c r="W494" s="4" t="str">
        <f>IF(Input!$V495=1,"Special match","")&amp;IF(Input!$W495=1, "/21 ","")&amp;IF(Input!$X495=1, "/18 ","")&amp;IF(Input!$Y495=1, "/16 ","")&amp;IF(Input!$Z495=1, "/14 ","")&amp;IF(Input!$AA495=1, "/11,5 ","")&amp;IF(Input!$AB495=1, "/10 ","")&amp;IF(Input!$AB495=1, "/7,5","")</f>
        <v/>
      </c>
      <c r="X494" s="291" t="str">
        <f t="shared" si="126"/>
        <v/>
      </c>
      <c r="Y494" s="4" t="str">
        <f t="shared" si="127"/>
        <v xml:space="preserve"> inch</v>
      </c>
      <c r="Z494" s="4" t="str">
        <f>IF(Input!$M495=1,"Special match","")&amp;IF(Input!$N495=1, "/Without","")&amp;IF(Input!$O495=1, "/SAE-00","")&amp;IF(Input!$P495=1, "/SAE-0","")&amp;IF(Input!$Q495=1, "/SAE-1","")&amp;IF(Input!$R495=1, "/SAE-2","")&amp;IF(Input!$S495=1, "/SAE-3","")&amp;IF(Input!$T495=1, "/SAE-4","")&amp;IF(Input!$U495=1, "/SAE-5","")</f>
        <v/>
      </c>
      <c r="AA494" s="4" t="str">
        <f>IF(Input!$V495=1,"Special match","")&amp;IF(Input!$W495=1, "/21 ","")&amp;IF(Input!$X495=1, "/18 ","")&amp;IF(Input!$Y495=1, "/16 ","")&amp;IF(Input!$Z495=1, "/14 ","")&amp;IF(Input!$AA495=1, "/11,5 ","")&amp;IF(Input!$AB495=1, "/10 ","")&amp;IF(Input!$AB495=1, "/7,5","")</f>
        <v/>
      </c>
      <c r="AB494" s="4" t="str">
        <f>IF(Input!$AD495=1,"Rubber wheel coupling","")&amp;IF(Input!$AE495=1, "/Rubber block drive, with alu. ring","")&amp;IF(Input!$AF495=1, "/(High) flexible coupling","")</f>
        <v/>
      </c>
      <c r="AC494" s="4" t="str">
        <f>IF(Input!$AG495=1,"Mechanical-joint clutch","")&amp;IF(Input!$AH495=1, "/ Mechanical","")&amp;IF(Input!$AI495=1, "/ Electrical","")&amp;IF(Input!$AJ495=1, "/ Pneumatical","")</f>
        <v/>
      </c>
      <c r="AD494" s="291" t="str">
        <f t="shared" si="121"/>
        <v/>
      </c>
      <c r="AE494" s="4" t="str">
        <f t="shared" si="122"/>
        <v xml:space="preserve"> inch</v>
      </c>
      <c r="AF494" s="4" t="str">
        <f t="shared" si="123"/>
        <v/>
      </c>
      <c r="AG494" s="4" t="str">
        <f t="shared" si="124"/>
        <v/>
      </c>
      <c r="AH494" s="4" t="str">
        <f>IF(Input!AK495=1,"Available","Not available")</f>
        <v>Not available</v>
      </c>
      <c r="AI494" s="4" t="str">
        <f>IF(Input!AL495="","",Input!AL495)</f>
        <v/>
      </c>
    </row>
    <row r="495" spans="1:35" x14ac:dyDescent="0.25">
      <c r="A495" s="4" t="e">
        <f>VLOOKUP(Input!A496, Variabelen!$A$2:$B$7,2,FALSE)</f>
        <v>#N/A</v>
      </c>
      <c r="B495" s="284">
        <f>Input!B496</f>
        <v>0</v>
      </c>
      <c r="C495" s="4" t="str">
        <f>IF(Input!C496="","",Input!C496)</f>
        <v/>
      </c>
      <c r="D495" s="297">
        <f>Input!F496</f>
        <v>0</v>
      </c>
      <c r="E495" s="298">
        <f>Input!G496</f>
        <v>0</v>
      </c>
      <c r="F495" s="4">
        <f>Input!D496</f>
        <v>0</v>
      </c>
      <c r="G495" s="298">
        <f>Input!E496</f>
        <v>0</v>
      </c>
      <c r="H495" s="298" t="str">
        <f t="shared" si="115"/>
        <v>0-0</v>
      </c>
      <c r="I495" s="298">
        <f t="shared" si="129"/>
        <v>1000</v>
      </c>
      <c r="J495" s="298">
        <f t="shared" si="117"/>
        <v>0</v>
      </c>
      <c r="K495" s="298">
        <f t="shared" si="118"/>
        <v>0</v>
      </c>
      <c r="L495" s="290" t="str">
        <f t="shared" si="132"/>
        <v/>
      </c>
      <c r="M495" s="290" t="str">
        <f t="shared" si="132"/>
        <v/>
      </c>
      <c r="N495" s="290" t="str">
        <f t="shared" si="132"/>
        <v/>
      </c>
      <c r="O495" s="290" t="str">
        <f t="shared" si="132"/>
        <v/>
      </c>
      <c r="P495" s="290" t="str">
        <f t="shared" si="132"/>
        <v/>
      </c>
      <c r="Q495" s="290" t="str">
        <f t="shared" si="132"/>
        <v/>
      </c>
      <c r="R495" s="298">
        <f>Input!I496</f>
        <v>0</v>
      </c>
      <c r="S495" s="298">
        <f>Input!J496</f>
        <v>0</v>
      </c>
      <c r="T495" s="298">
        <f>Input!K496</f>
        <v>0</v>
      </c>
      <c r="U495" s="298">
        <f>Input!L496</f>
        <v>0</v>
      </c>
      <c r="V495" s="4" t="str">
        <f>IF(Input!$M496=1,"Special match","")&amp;IF(Input!$N496=1, "/Without","")&amp;IF(Input!$O496=1, "/SAE-00","")&amp;IF(Input!$P496=1, "/SAE-0","")&amp;IF(Input!$Q496=1, "/SAE-1","")&amp;IF(Input!$R496=1, "/SAE-2","")&amp;IF(Input!$S496=1, "/SAE-3","")&amp;IF(Input!$T496=1, "/SAE-4","")&amp;IF(Input!$U496=1, "/SAE-5","")</f>
        <v/>
      </c>
      <c r="W495" s="4" t="str">
        <f>IF(Input!$V496=1,"Special match","")&amp;IF(Input!$W496=1, "/21 ","")&amp;IF(Input!$X496=1, "/18 ","")&amp;IF(Input!$Y496=1, "/16 ","")&amp;IF(Input!$Z496=1, "/14 ","")&amp;IF(Input!$AA496=1, "/11,5 ","")&amp;IF(Input!$AB496=1, "/10 ","")&amp;IF(Input!$AB496=1, "/7,5","")</f>
        <v/>
      </c>
      <c r="X495" s="291" t="str">
        <f t="shared" si="126"/>
        <v/>
      </c>
      <c r="Y495" s="4" t="str">
        <f t="shared" si="127"/>
        <v xml:space="preserve"> inch</v>
      </c>
      <c r="Z495" s="4" t="str">
        <f>IF(Input!$M496=1,"Special match","")&amp;IF(Input!$N496=1, "/Without","")&amp;IF(Input!$O496=1, "/SAE-00","")&amp;IF(Input!$P496=1, "/SAE-0","")&amp;IF(Input!$Q496=1, "/SAE-1","")&amp;IF(Input!$R496=1, "/SAE-2","")&amp;IF(Input!$S496=1, "/SAE-3","")&amp;IF(Input!$T496=1, "/SAE-4","")&amp;IF(Input!$U496=1, "/SAE-5","")</f>
        <v/>
      </c>
      <c r="AA495" s="4" t="str">
        <f>IF(Input!$V496=1,"Special match","")&amp;IF(Input!$W496=1, "/21 ","")&amp;IF(Input!$X496=1, "/18 ","")&amp;IF(Input!$Y496=1, "/16 ","")&amp;IF(Input!$Z496=1, "/14 ","")&amp;IF(Input!$AA496=1, "/11,5 ","")&amp;IF(Input!$AB496=1, "/10 ","")&amp;IF(Input!$AB496=1, "/7,5","")</f>
        <v/>
      </c>
      <c r="AB495" s="4" t="str">
        <f>IF(Input!$AD496=1,"Rubber wheel coupling","")&amp;IF(Input!$AE496=1, "/Rubber block drive, with alu. ring","")&amp;IF(Input!$AF496=1, "/(High) flexible coupling","")</f>
        <v/>
      </c>
      <c r="AC495" s="4" t="str">
        <f>IF(Input!$AG496=1,"Mechanical-joint clutch","")&amp;IF(Input!$AH496=1, "/ Mechanical","")&amp;IF(Input!$AI496=1, "/ Electrical","")&amp;IF(Input!$AJ496=1, "/ Pneumatical","")</f>
        <v/>
      </c>
      <c r="AD495" s="291" t="str">
        <f t="shared" si="121"/>
        <v/>
      </c>
      <c r="AE495" s="4" t="str">
        <f t="shared" si="122"/>
        <v xml:space="preserve"> inch</v>
      </c>
      <c r="AF495" s="4" t="str">
        <f t="shared" si="123"/>
        <v/>
      </c>
      <c r="AG495" s="4" t="str">
        <f t="shared" si="124"/>
        <v/>
      </c>
      <c r="AH495" s="4" t="str">
        <f>IF(Input!AK496=1,"Available","Not available")</f>
        <v>Not available</v>
      </c>
      <c r="AI495" s="4" t="str">
        <f>IF(Input!AL496="","",Input!AL496)</f>
        <v/>
      </c>
    </row>
    <row r="496" spans="1:35" x14ac:dyDescent="0.25">
      <c r="A496" s="4" t="e">
        <f>VLOOKUP(Input!A497, Variabelen!$A$2:$B$7,2,FALSE)</f>
        <v>#N/A</v>
      </c>
      <c r="B496" s="284">
        <f>Input!B497</f>
        <v>0</v>
      </c>
      <c r="C496" s="4" t="str">
        <f>IF(Input!C497="","",Input!C497)</f>
        <v/>
      </c>
      <c r="D496" s="297">
        <f>Input!F497</f>
        <v>0</v>
      </c>
      <c r="E496" s="298">
        <f>Input!G497</f>
        <v>0</v>
      </c>
      <c r="F496" s="4">
        <f>Input!D497</f>
        <v>0</v>
      </c>
      <c r="G496" s="298">
        <f>Input!E497</f>
        <v>0</v>
      </c>
      <c r="H496" s="298" t="str">
        <f t="shared" si="115"/>
        <v>0-0</v>
      </c>
      <c r="I496" s="298">
        <f t="shared" si="129"/>
        <v>1000</v>
      </c>
      <c r="J496" s="298">
        <f t="shared" si="117"/>
        <v>0</v>
      </c>
      <c r="K496" s="298">
        <f t="shared" si="118"/>
        <v>0</v>
      </c>
      <c r="L496" s="290" t="str">
        <f t="shared" si="132"/>
        <v/>
      </c>
      <c r="M496" s="290" t="str">
        <f t="shared" si="132"/>
        <v/>
      </c>
      <c r="N496" s="290" t="str">
        <f t="shared" si="132"/>
        <v/>
      </c>
      <c r="O496" s="290" t="str">
        <f t="shared" si="132"/>
        <v/>
      </c>
      <c r="P496" s="290" t="str">
        <f t="shared" si="132"/>
        <v/>
      </c>
      <c r="Q496" s="290" t="str">
        <f t="shared" si="132"/>
        <v/>
      </c>
      <c r="R496" s="298">
        <f>Input!I497</f>
        <v>0</v>
      </c>
      <c r="S496" s="298">
        <f>Input!J497</f>
        <v>0</v>
      </c>
      <c r="T496" s="298">
        <f>Input!K497</f>
        <v>0</v>
      </c>
      <c r="U496" s="298">
        <f>Input!L497</f>
        <v>0</v>
      </c>
      <c r="V496" s="4" t="str">
        <f>IF(Input!$M497=1,"Special match","")&amp;IF(Input!$N497=1, "/Without","")&amp;IF(Input!$O497=1, "/SAE-00","")&amp;IF(Input!$P497=1, "/SAE-0","")&amp;IF(Input!$Q497=1, "/SAE-1","")&amp;IF(Input!$R497=1, "/SAE-2","")&amp;IF(Input!$S497=1, "/SAE-3","")&amp;IF(Input!$T497=1, "/SAE-4","")&amp;IF(Input!$U497=1, "/SAE-5","")</f>
        <v/>
      </c>
      <c r="W496" s="4" t="str">
        <f>IF(Input!$V497=1,"Special match","")&amp;IF(Input!$W497=1, "/21 ","")&amp;IF(Input!$X497=1, "/18 ","")&amp;IF(Input!$Y497=1, "/16 ","")&amp;IF(Input!$Z497=1, "/14 ","")&amp;IF(Input!$AA497=1, "/11,5 ","")&amp;IF(Input!$AB497=1, "/10 ","")&amp;IF(Input!$AB497=1, "/7,5","")</f>
        <v/>
      </c>
      <c r="X496" s="291" t="str">
        <f t="shared" si="126"/>
        <v/>
      </c>
      <c r="Y496" s="4" t="str">
        <f t="shared" si="127"/>
        <v xml:space="preserve"> inch</v>
      </c>
      <c r="Z496" s="4" t="str">
        <f>IF(Input!$M497=1,"Special match","")&amp;IF(Input!$N497=1, "/Without","")&amp;IF(Input!$O497=1, "/SAE-00","")&amp;IF(Input!$P497=1, "/SAE-0","")&amp;IF(Input!$Q497=1, "/SAE-1","")&amp;IF(Input!$R497=1, "/SAE-2","")&amp;IF(Input!$S497=1, "/SAE-3","")&amp;IF(Input!$T497=1, "/SAE-4","")&amp;IF(Input!$U497=1, "/SAE-5","")</f>
        <v/>
      </c>
      <c r="AA496" s="4" t="str">
        <f>IF(Input!$V497=1,"Special match","")&amp;IF(Input!$W497=1, "/21 ","")&amp;IF(Input!$X497=1, "/18 ","")&amp;IF(Input!$Y497=1, "/16 ","")&amp;IF(Input!$Z497=1, "/14 ","")&amp;IF(Input!$AA497=1, "/11,5 ","")&amp;IF(Input!$AB497=1, "/10 ","")&amp;IF(Input!$AB497=1, "/7,5","")</f>
        <v/>
      </c>
      <c r="AB496" s="4" t="str">
        <f>IF(Input!$AD497=1,"Rubber wheel coupling","")&amp;IF(Input!$AE497=1, "/Rubber block drive, with alu. ring","")&amp;IF(Input!$AF497=1, "/(High) flexible coupling","")</f>
        <v/>
      </c>
      <c r="AC496" s="4" t="str">
        <f>IF(Input!$AG497=1,"Mechanical-joint clutch","")&amp;IF(Input!$AH497=1, "/ Mechanical","")&amp;IF(Input!$AI497=1, "/ Electrical","")&amp;IF(Input!$AJ497=1, "/ Pneumatical","")</f>
        <v/>
      </c>
      <c r="AD496" s="291" t="str">
        <f t="shared" si="121"/>
        <v/>
      </c>
      <c r="AE496" s="4" t="str">
        <f t="shared" si="122"/>
        <v xml:space="preserve"> inch</v>
      </c>
      <c r="AF496" s="4" t="str">
        <f t="shared" si="123"/>
        <v/>
      </c>
      <c r="AG496" s="4" t="str">
        <f t="shared" si="124"/>
        <v/>
      </c>
      <c r="AH496" s="4" t="str">
        <f>IF(Input!AK497=1,"Available","Not available")</f>
        <v>Not available</v>
      </c>
      <c r="AI496" s="4" t="str">
        <f>IF(Input!AL497="","",Input!AL497)</f>
        <v/>
      </c>
    </row>
    <row r="497" spans="1:35" x14ac:dyDescent="0.25">
      <c r="A497" s="4" t="e">
        <f>VLOOKUP(Input!A498, Variabelen!$A$2:$B$7,2,FALSE)</f>
        <v>#N/A</v>
      </c>
      <c r="B497" s="284">
        <f>Input!B498</f>
        <v>0</v>
      </c>
      <c r="C497" s="4" t="str">
        <f>IF(Input!C498="","",Input!C498)</f>
        <v/>
      </c>
      <c r="D497" s="297">
        <f>Input!F498</f>
        <v>0</v>
      </c>
      <c r="E497" s="298">
        <f>Input!G498</f>
        <v>0</v>
      </c>
      <c r="F497" s="4">
        <f>Input!D498</f>
        <v>0</v>
      </c>
      <c r="G497" s="298">
        <f>Input!E498</f>
        <v>0</v>
      </c>
      <c r="H497" s="298" t="str">
        <f t="shared" si="115"/>
        <v>0-0</v>
      </c>
      <c r="I497" s="298">
        <f t="shared" si="129"/>
        <v>1000</v>
      </c>
      <c r="J497" s="298">
        <f t="shared" si="117"/>
        <v>0</v>
      </c>
      <c r="K497" s="298">
        <f t="shared" si="118"/>
        <v>0</v>
      </c>
      <c r="L497" s="290" t="str">
        <f t="shared" si="132"/>
        <v/>
      </c>
      <c r="M497" s="290" t="str">
        <f t="shared" si="132"/>
        <v/>
      </c>
      <c r="N497" s="290" t="str">
        <f t="shared" si="132"/>
        <v/>
      </c>
      <c r="O497" s="290" t="str">
        <f t="shared" si="132"/>
        <v/>
      </c>
      <c r="P497" s="290" t="str">
        <f t="shared" si="132"/>
        <v/>
      </c>
      <c r="Q497" s="290" t="str">
        <f t="shared" si="132"/>
        <v/>
      </c>
      <c r="R497" s="298">
        <f>Input!I498</f>
        <v>0</v>
      </c>
      <c r="S497" s="298">
        <f>Input!J498</f>
        <v>0</v>
      </c>
      <c r="T497" s="298">
        <f>Input!K498</f>
        <v>0</v>
      </c>
      <c r="U497" s="298">
        <f>Input!L498</f>
        <v>0</v>
      </c>
      <c r="V497" s="4" t="str">
        <f>IF(Input!$M498=1,"Special match","")&amp;IF(Input!$N498=1, "/Without","")&amp;IF(Input!$O498=1, "/SAE-00","")&amp;IF(Input!$P498=1, "/SAE-0","")&amp;IF(Input!$Q498=1, "/SAE-1","")&amp;IF(Input!$R498=1, "/SAE-2","")&amp;IF(Input!$S498=1, "/SAE-3","")&amp;IF(Input!$T498=1, "/SAE-4","")&amp;IF(Input!$U498=1, "/SAE-5","")</f>
        <v/>
      </c>
      <c r="W497" s="4" t="str">
        <f>IF(Input!$V498=1,"Special match","")&amp;IF(Input!$W498=1, "/21 ","")&amp;IF(Input!$X498=1, "/18 ","")&amp;IF(Input!$Y498=1, "/16 ","")&amp;IF(Input!$Z498=1, "/14 ","")&amp;IF(Input!$AA498=1, "/11,5 ","")&amp;IF(Input!$AB498=1, "/10 ","")&amp;IF(Input!$AB498=1, "/7,5","")</f>
        <v/>
      </c>
      <c r="X497" s="291" t="str">
        <f t="shared" si="126"/>
        <v/>
      </c>
      <c r="Y497" s="4" t="str">
        <f t="shared" si="127"/>
        <v xml:space="preserve"> inch</v>
      </c>
      <c r="Z497" s="4" t="str">
        <f>IF(Input!$M498=1,"Special match","")&amp;IF(Input!$N498=1, "/Without","")&amp;IF(Input!$O498=1, "/SAE-00","")&amp;IF(Input!$P498=1, "/SAE-0","")&amp;IF(Input!$Q498=1, "/SAE-1","")&amp;IF(Input!$R498=1, "/SAE-2","")&amp;IF(Input!$S498=1, "/SAE-3","")&amp;IF(Input!$T498=1, "/SAE-4","")&amp;IF(Input!$U498=1, "/SAE-5","")</f>
        <v/>
      </c>
      <c r="AA497" s="4" t="str">
        <f>IF(Input!$V498=1,"Special match","")&amp;IF(Input!$W498=1, "/21 ","")&amp;IF(Input!$X498=1, "/18 ","")&amp;IF(Input!$Y498=1, "/16 ","")&amp;IF(Input!$Z498=1, "/14 ","")&amp;IF(Input!$AA498=1, "/11,5 ","")&amp;IF(Input!$AB498=1, "/10 ","")&amp;IF(Input!$AB498=1, "/7,5","")</f>
        <v/>
      </c>
      <c r="AB497" s="4" t="str">
        <f>IF(Input!$AD498=1,"Rubber wheel coupling","")&amp;IF(Input!$AE498=1, "/Rubber block drive, with alu. ring","")&amp;IF(Input!$AF498=1, "/(High) flexible coupling","")</f>
        <v/>
      </c>
      <c r="AC497" s="4" t="str">
        <f>IF(Input!$AG498=1,"Mechanical-joint clutch","")&amp;IF(Input!$AH498=1, "/ Mechanical","")&amp;IF(Input!$AI498=1, "/ Electrical","")&amp;IF(Input!$AJ498=1, "/ Pneumatical","")</f>
        <v/>
      </c>
      <c r="AD497" s="291" t="str">
        <f t="shared" si="121"/>
        <v/>
      </c>
      <c r="AE497" s="4" t="str">
        <f t="shared" si="122"/>
        <v xml:space="preserve"> inch</v>
      </c>
      <c r="AF497" s="4" t="str">
        <f t="shared" si="123"/>
        <v/>
      </c>
      <c r="AG497" s="4" t="str">
        <f t="shared" si="124"/>
        <v/>
      </c>
      <c r="AH497" s="4" t="str">
        <f>IF(Input!AK498=1,"Available","Not available")</f>
        <v>Not available</v>
      </c>
      <c r="AI497" s="4" t="str">
        <f>IF(Input!AL498="","",Input!AL498)</f>
        <v/>
      </c>
    </row>
    <row r="498" spans="1:35" x14ac:dyDescent="0.25">
      <c r="A498" s="4" t="e">
        <f>VLOOKUP(Input!A499, Variabelen!$A$2:$B$7,2,FALSE)</f>
        <v>#N/A</v>
      </c>
      <c r="B498" s="284">
        <f>Input!B499</f>
        <v>0</v>
      </c>
      <c r="C498" s="4" t="str">
        <f>IF(Input!C499="","",Input!C499)</f>
        <v/>
      </c>
      <c r="D498" s="297">
        <f>Input!F499</f>
        <v>0</v>
      </c>
      <c r="E498" s="298">
        <f>Input!G499</f>
        <v>0</v>
      </c>
      <c r="F498" s="4">
        <f>Input!D499</f>
        <v>0</v>
      </c>
      <c r="G498" s="298">
        <f>Input!E499</f>
        <v>0</v>
      </c>
      <c r="H498" s="298" t="str">
        <f t="shared" si="115"/>
        <v>0-0</v>
      </c>
      <c r="I498" s="298">
        <f t="shared" si="129"/>
        <v>1000</v>
      </c>
      <c r="J498" s="298">
        <f t="shared" si="117"/>
        <v>0</v>
      </c>
      <c r="K498" s="298">
        <f t="shared" si="118"/>
        <v>0</v>
      </c>
      <c r="L498" s="290" t="str">
        <f t="shared" si="132"/>
        <v/>
      </c>
      <c r="M498" s="290" t="str">
        <f t="shared" si="132"/>
        <v/>
      </c>
      <c r="N498" s="290" t="str">
        <f t="shared" si="132"/>
        <v/>
      </c>
      <c r="O498" s="290" t="str">
        <f t="shared" si="132"/>
        <v/>
      </c>
      <c r="P498" s="290" t="str">
        <f t="shared" si="132"/>
        <v/>
      </c>
      <c r="Q498" s="290" t="str">
        <f t="shared" si="132"/>
        <v/>
      </c>
      <c r="R498" s="298">
        <f>Input!I499</f>
        <v>0</v>
      </c>
      <c r="S498" s="298">
        <f>Input!J499</f>
        <v>0</v>
      </c>
      <c r="T498" s="298">
        <f>Input!K499</f>
        <v>0</v>
      </c>
      <c r="U498" s="298">
        <f>Input!L499</f>
        <v>0</v>
      </c>
      <c r="V498" s="4" t="str">
        <f>IF(Input!$M499=1,"Special match","")&amp;IF(Input!$N499=1, "/Without","")&amp;IF(Input!$O499=1, "/SAE-00","")&amp;IF(Input!$P499=1, "/SAE-0","")&amp;IF(Input!$Q499=1, "/SAE-1","")&amp;IF(Input!$R499=1, "/SAE-2","")&amp;IF(Input!$S499=1, "/SAE-3","")&amp;IF(Input!$T499=1, "/SAE-4","")&amp;IF(Input!$U499=1, "/SAE-5","")</f>
        <v/>
      </c>
      <c r="W498" s="4" t="str">
        <f>IF(Input!$V499=1,"Special match","")&amp;IF(Input!$W499=1, "/21 ","")&amp;IF(Input!$X499=1, "/18 ","")&amp;IF(Input!$Y499=1, "/16 ","")&amp;IF(Input!$Z499=1, "/14 ","")&amp;IF(Input!$AA499=1, "/11,5 ","")&amp;IF(Input!$AB499=1, "/10 ","")&amp;IF(Input!$AB499=1, "/7,5","")</f>
        <v/>
      </c>
      <c r="X498" s="291" t="str">
        <f t="shared" si="126"/>
        <v/>
      </c>
      <c r="Y498" s="4" t="str">
        <f t="shared" si="127"/>
        <v xml:space="preserve"> inch</v>
      </c>
      <c r="Z498" s="4" t="str">
        <f>IF(Input!$M499=1,"Special match","")&amp;IF(Input!$N499=1, "/Without","")&amp;IF(Input!$O499=1, "/SAE-00","")&amp;IF(Input!$P499=1, "/SAE-0","")&amp;IF(Input!$Q499=1, "/SAE-1","")&amp;IF(Input!$R499=1, "/SAE-2","")&amp;IF(Input!$S499=1, "/SAE-3","")&amp;IF(Input!$T499=1, "/SAE-4","")&amp;IF(Input!$U499=1, "/SAE-5","")</f>
        <v/>
      </c>
      <c r="AA498" s="4" t="str">
        <f>IF(Input!$V499=1,"Special match","")&amp;IF(Input!$W499=1, "/21 ","")&amp;IF(Input!$X499=1, "/18 ","")&amp;IF(Input!$Y499=1, "/16 ","")&amp;IF(Input!$Z499=1, "/14 ","")&amp;IF(Input!$AA499=1, "/11,5 ","")&amp;IF(Input!$AB499=1, "/10 ","")&amp;IF(Input!$AB499=1, "/7,5","")</f>
        <v/>
      </c>
      <c r="AB498" s="4" t="str">
        <f>IF(Input!$AD499=1,"Rubber wheel coupling","")&amp;IF(Input!$AE499=1, "/Rubber block drive, with alu. ring","")&amp;IF(Input!$AF499=1, "/(High) flexible coupling","")</f>
        <v/>
      </c>
      <c r="AC498" s="4" t="str">
        <f>IF(Input!$AG499=1,"Mechanical-joint clutch","")&amp;IF(Input!$AH499=1, "/ Mechanical","")&amp;IF(Input!$AI499=1, "/ Electrical","")&amp;IF(Input!$AJ499=1, "/ Pneumatical","")</f>
        <v/>
      </c>
      <c r="AD498" s="291" t="str">
        <f t="shared" si="121"/>
        <v/>
      </c>
      <c r="AE498" s="4" t="str">
        <f t="shared" si="122"/>
        <v xml:space="preserve"> inch</v>
      </c>
      <c r="AF498" s="4" t="str">
        <f t="shared" si="123"/>
        <v/>
      </c>
      <c r="AG498" s="4" t="str">
        <f t="shared" si="124"/>
        <v/>
      </c>
      <c r="AH498" s="4" t="str">
        <f>IF(Input!AK499=1,"Available","Not available")</f>
        <v>Not available</v>
      </c>
      <c r="AI498" s="4" t="str">
        <f>IF(Input!AL499="","",Input!AL499)</f>
        <v/>
      </c>
    </row>
    <row r="499" spans="1:35" x14ac:dyDescent="0.25">
      <c r="A499" s="4" t="e">
        <f>VLOOKUP(Input!A500, Variabelen!$A$2:$B$7,2,FALSE)</f>
        <v>#N/A</v>
      </c>
      <c r="B499" s="284">
        <f>Input!B500</f>
        <v>0</v>
      </c>
      <c r="C499" s="4" t="str">
        <f>IF(Input!C500="","",Input!C500)</f>
        <v/>
      </c>
      <c r="D499" s="297">
        <f>Input!F500</f>
        <v>0</v>
      </c>
      <c r="E499" s="298">
        <f>Input!G500</f>
        <v>0</v>
      </c>
      <c r="F499" s="4">
        <f>Input!D500</f>
        <v>0</v>
      </c>
      <c r="G499" s="298">
        <f>Input!E500</f>
        <v>0</v>
      </c>
      <c r="H499" s="298" t="str">
        <f t="shared" si="115"/>
        <v>0-0</v>
      </c>
      <c r="I499" s="298">
        <f t="shared" si="129"/>
        <v>1000</v>
      </c>
      <c r="J499" s="298">
        <f t="shared" si="117"/>
        <v>0</v>
      </c>
      <c r="K499" s="298">
        <f t="shared" si="118"/>
        <v>0</v>
      </c>
      <c r="L499" s="290" t="str">
        <f t="shared" si="132"/>
        <v/>
      </c>
      <c r="M499" s="290" t="str">
        <f t="shared" si="132"/>
        <v/>
      </c>
      <c r="N499" s="290" t="str">
        <f t="shared" si="132"/>
        <v/>
      </c>
      <c r="O499" s="290" t="str">
        <f t="shared" si="132"/>
        <v/>
      </c>
      <c r="P499" s="290" t="str">
        <f t="shared" si="132"/>
        <v/>
      </c>
      <c r="Q499" s="290" t="str">
        <f t="shared" si="132"/>
        <v/>
      </c>
      <c r="R499" s="298">
        <f>Input!I500</f>
        <v>0</v>
      </c>
      <c r="S499" s="298">
        <f>Input!J500</f>
        <v>0</v>
      </c>
      <c r="T499" s="298">
        <f>Input!K500</f>
        <v>0</v>
      </c>
      <c r="U499" s="298">
        <f>Input!L500</f>
        <v>0</v>
      </c>
      <c r="V499" s="4" t="str">
        <f>IF(Input!$M500=1,"Special match","")&amp;IF(Input!$N500=1, "/Without","")&amp;IF(Input!$O500=1, "/SAE-00","")&amp;IF(Input!$P500=1, "/SAE-0","")&amp;IF(Input!$Q500=1, "/SAE-1","")&amp;IF(Input!$R500=1, "/SAE-2","")&amp;IF(Input!$S500=1, "/SAE-3","")&amp;IF(Input!$T500=1, "/SAE-4","")&amp;IF(Input!$U500=1, "/SAE-5","")</f>
        <v/>
      </c>
      <c r="W499" s="4" t="str">
        <f>IF(Input!$V500=1,"Special match","")&amp;IF(Input!$W500=1, "/21 ","")&amp;IF(Input!$X500=1, "/18 ","")&amp;IF(Input!$Y500=1, "/16 ","")&amp;IF(Input!$Z500=1, "/14 ","")&amp;IF(Input!$AA500=1, "/11,5 ","")&amp;IF(Input!$AB500=1, "/10 ","")&amp;IF(Input!$AB500=1, "/7,5","")</f>
        <v/>
      </c>
      <c r="X499" s="291" t="str">
        <f t="shared" si="126"/>
        <v/>
      </c>
      <c r="Y499" s="4" t="str">
        <f t="shared" si="127"/>
        <v xml:space="preserve"> inch</v>
      </c>
      <c r="Z499" s="4" t="str">
        <f>IF(Input!$M500=1,"Special match","")&amp;IF(Input!$N500=1, "/Without","")&amp;IF(Input!$O500=1, "/SAE-00","")&amp;IF(Input!$P500=1, "/SAE-0","")&amp;IF(Input!$Q500=1, "/SAE-1","")&amp;IF(Input!$R500=1, "/SAE-2","")&amp;IF(Input!$S500=1, "/SAE-3","")&amp;IF(Input!$T500=1, "/SAE-4","")&amp;IF(Input!$U500=1, "/SAE-5","")</f>
        <v/>
      </c>
      <c r="AA499" s="4" t="str">
        <f>IF(Input!$V500=1,"Special match","")&amp;IF(Input!$W500=1, "/21 ","")&amp;IF(Input!$X500=1, "/18 ","")&amp;IF(Input!$Y500=1, "/16 ","")&amp;IF(Input!$Z500=1, "/14 ","")&amp;IF(Input!$AA500=1, "/11,5 ","")&amp;IF(Input!$AB500=1, "/10 ","")&amp;IF(Input!$AB500=1, "/7,5","")</f>
        <v/>
      </c>
      <c r="AB499" s="4" t="str">
        <f>IF(Input!$AD500=1,"Rubber wheel coupling","")&amp;IF(Input!$AE500=1, "/Rubber block drive, with alu. ring","")&amp;IF(Input!$AF500=1, "/(High) flexible coupling","")</f>
        <v/>
      </c>
      <c r="AC499" s="4" t="str">
        <f>IF(Input!$AG500=1,"Mechanical-joint clutch","")&amp;IF(Input!$AH500=1, "/ Mechanical","")&amp;IF(Input!$AI500=1, "/ Electrical","")&amp;IF(Input!$AJ500=1, "/ Pneumatical","")</f>
        <v/>
      </c>
      <c r="AD499" s="291" t="str">
        <f t="shared" si="121"/>
        <v/>
      </c>
      <c r="AE499" s="4" t="str">
        <f t="shared" si="122"/>
        <v xml:space="preserve"> inch</v>
      </c>
      <c r="AF499" s="4" t="str">
        <f t="shared" si="123"/>
        <v/>
      </c>
      <c r="AG499" s="4" t="str">
        <f t="shared" si="124"/>
        <v/>
      </c>
      <c r="AH499" s="4" t="str">
        <f>IF(Input!AK500=1,"Available","Not available")</f>
        <v>Not available</v>
      </c>
      <c r="AI499" s="4" t="str">
        <f>IF(Input!AL500="","",Input!AL500)</f>
        <v/>
      </c>
    </row>
    <row r="500" spans="1:35" x14ac:dyDescent="0.25">
      <c r="A500" s="4" t="e">
        <f>VLOOKUP(Input!A501, Variabelen!$A$2:$B$7,2,FALSE)</f>
        <v>#N/A</v>
      </c>
      <c r="B500" s="284">
        <f>Input!B501</f>
        <v>0</v>
      </c>
      <c r="C500" s="4" t="str">
        <f>IF(Input!C501="","",Input!C501)</f>
        <v/>
      </c>
      <c r="D500" s="297">
        <f>Input!F501</f>
        <v>0</v>
      </c>
      <c r="E500" s="298">
        <f>Input!G501</f>
        <v>0</v>
      </c>
      <c r="F500" s="4">
        <f>Input!D501</f>
        <v>0</v>
      </c>
      <c r="G500" s="298">
        <f>Input!E501</f>
        <v>0</v>
      </c>
      <c r="H500" s="298" t="str">
        <f t="shared" si="115"/>
        <v>0-0</v>
      </c>
      <c r="I500" s="298">
        <f t="shared" si="129"/>
        <v>1000</v>
      </c>
      <c r="J500" s="298">
        <f t="shared" si="117"/>
        <v>0</v>
      </c>
      <c r="K500" s="298">
        <f t="shared" si="118"/>
        <v>0</v>
      </c>
      <c r="L500" s="290" t="str">
        <f t="shared" si="132"/>
        <v/>
      </c>
      <c r="M500" s="290" t="str">
        <f t="shared" si="132"/>
        <v/>
      </c>
      <c r="N500" s="290" t="str">
        <f t="shared" si="132"/>
        <v/>
      </c>
      <c r="O500" s="290" t="str">
        <f t="shared" si="132"/>
        <v/>
      </c>
      <c r="P500" s="290" t="str">
        <f t="shared" si="132"/>
        <v/>
      </c>
      <c r="Q500" s="290" t="str">
        <f t="shared" si="132"/>
        <v/>
      </c>
      <c r="R500" s="298">
        <f>Input!I501</f>
        <v>0</v>
      </c>
      <c r="S500" s="298">
        <f>Input!J501</f>
        <v>0</v>
      </c>
      <c r="T500" s="298">
        <f>Input!K501</f>
        <v>0</v>
      </c>
      <c r="U500" s="298">
        <f>Input!L501</f>
        <v>0</v>
      </c>
      <c r="V500" s="4" t="str">
        <f>IF(Input!$M501=1,"Special match","")&amp;IF(Input!$N501=1, "/Without","")&amp;IF(Input!$O501=1, "/SAE-00","")&amp;IF(Input!$P501=1, "/SAE-0","")&amp;IF(Input!$Q501=1, "/SAE-1","")&amp;IF(Input!$R501=1, "/SAE-2","")&amp;IF(Input!$S501=1, "/SAE-3","")&amp;IF(Input!$T501=1, "/SAE-4","")&amp;IF(Input!$U501=1, "/SAE-5","")</f>
        <v/>
      </c>
      <c r="W500" s="4" t="str">
        <f>IF(Input!$V501=1,"Special match","")&amp;IF(Input!$W501=1, "/21 ","")&amp;IF(Input!$X501=1, "/18 ","")&amp;IF(Input!$Y501=1, "/16 ","")&amp;IF(Input!$Z501=1, "/14 ","")&amp;IF(Input!$AA501=1, "/11,5 ","")&amp;IF(Input!$AB501=1, "/10 ","")&amp;IF(Input!$AB501=1, "/7,5","")</f>
        <v/>
      </c>
      <c r="X500" s="291" t="str">
        <f t="shared" si="126"/>
        <v/>
      </c>
      <c r="Y500" s="4" t="str">
        <f t="shared" si="127"/>
        <v xml:space="preserve"> inch</v>
      </c>
      <c r="Z500" s="4" t="str">
        <f>IF(Input!$M501=1,"Special match","")&amp;IF(Input!$N501=1, "/Without","")&amp;IF(Input!$O501=1, "/SAE-00","")&amp;IF(Input!$P501=1, "/SAE-0","")&amp;IF(Input!$Q501=1, "/SAE-1","")&amp;IF(Input!$R501=1, "/SAE-2","")&amp;IF(Input!$S501=1, "/SAE-3","")&amp;IF(Input!$T501=1, "/SAE-4","")&amp;IF(Input!$U501=1, "/SAE-5","")</f>
        <v/>
      </c>
      <c r="AA500" s="4" t="str">
        <f>IF(Input!$V501=1,"Special match","")&amp;IF(Input!$W501=1, "/21 ","")&amp;IF(Input!$X501=1, "/18 ","")&amp;IF(Input!$Y501=1, "/16 ","")&amp;IF(Input!$Z501=1, "/14 ","")&amp;IF(Input!$AA501=1, "/11,5 ","")&amp;IF(Input!$AB501=1, "/10 ","")&amp;IF(Input!$AB501=1, "/7,5","")</f>
        <v/>
      </c>
      <c r="AB500" s="4" t="str">
        <f>IF(Input!$AD501=1,"Rubber wheel coupling","")&amp;IF(Input!$AE501=1, "/Rubber block drive, with alu. ring","")&amp;IF(Input!$AF501=1, "/(High) flexible coupling","")</f>
        <v/>
      </c>
      <c r="AC500" s="4" t="str">
        <f>IF(Input!$AG501=1,"Mechanical-joint clutch","")&amp;IF(Input!$AH501=1, "/ Mechanical","")&amp;IF(Input!$AI501=1, "/ Electrical","")&amp;IF(Input!$AJ501=1, "/ Pneumatical","")</f>
        <v/>
      </c>
      <c r="AD500" s="291" t="str">
        <f t="shared" si="121"/>
        <v/>
      </c>
      <c r="AE500" s="4" t="str">
        <f t="shared" si="122"/>
        <v xml:space="preserve"> inch</v>
      </c>
      <c r="AF500" s="4" t="str">
        <f t="shared" si="123"/>
        <v/>
      </c>
      <c r="AG500" s="4" t="str">
        <f t="shared" si="124"/>
        <v/>
      </c>
      <c r="AH500" s="4" t="str">
        <f>IF(Input!AK501=1,"Available","Not available")</f>
        <v>Not available</v>
      </c>
      <c r="AI500" s="4" t="str">
        <f>IF(Input!AL501="","",Input!AL501)</f>
        <v/>
      </c>
    </row>
  </sheetData>
  <sheetProtection algorithmName="SHA-512" hashValue="46Lrt8JtpeV5o7CdT49gXV6gDE4VGZviXSJYZQMtqRNoudrPlZo8ykMDQvW6LEmwnqT5dHeJZx8FugqqG9Gj+Q==" saltValue="iKpdAQgBmkVgfL4YzKHbVQ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3.28515625" style="259" customWidth="1"/>
    <col min="2" max="2" width="14.7109375" style="259" customWidth="1"/>
    <col min="3" max="3" width="19.5703125" style="259" customWidth="1"/>
    <col min="4" max="4" width="18.85546875" style="259" customWidth="1"/>
    <col min="5" max="16384" width="9.140625" style="259"/>
  </cols>
  <sheetData>
    <row r="1" spans="1:5" x14ac:dyDescent="0.25">
      <c r="A1" s="260" t="s">
        <v>490</v>
      </c>
    </row>
    <row r="2" spans="1:5" x14ac:dyDescent="0.25">
      <c r="A2" s="259" t="s">
        <v>486</v>
      </c>
      <c r="B2" s="259" t="s">
        <v>492</v>
      </c>
    </row>
    <row r="3" spans="1:5" x14ac:dyDescent="0.25">
      <c r="A3" s="259" t="s">
        <v>484</v>
      </c>
      <c r="B3" s="259" t="s">
        <v>493</v>
      </c>
    </row>
    <row r="4" spans="1:5" x14ac:dyDescent="0.25">
      <c r="A4" s="259" t="s">
        <v>485</v>
      </c>
      <c r="B4" s="259" t="s">
        <v>494</v>
      </c>
    </row>
    <row r="5" spans="1:5" x14ac:dyDescent="0.25">
      <c r="A5" s="259" t="s">
        <v>487</v>
      </c>
      <c r="B5" s="259" t="s">
        <v>495</v>
      </c>
    </row>
    <row r="6" spans="1:5" x14ac:dyDescent="0.25">
      <c r="A6" s="259" t="s">
        <v>488</v>
      </c>
      <c r="B6" s="259" t="s">
        <v>496</v>
      </c>
    </row>
    <row r="7" spans="1:5" x14ac:dyDescent="0.25">
      <c r="A7" s="259" t="s">
        <v>489</v>
      </c>
      <c r="B7" s="259" t="s">
        <v>497</v>
      </c>
    </row>
    <row r="9" spans="1:5" x14ac:dyDescent="0.25">
      <c r="A9" s="260" t="s">
        <v>523</v>
      </c>
      <c r="D9" s="260" t="s">
        <v>523</v>
      </c>
    </row>
    <row r="10" spans="1:5" x14ac:dyDescent="0.25">
      <c r="A10" s="259" t="s">
        <v>498</v>
      </c>
      <c r="D10" s="259" t="s">
        <v>498</v>
      </c>
    </row>
    <row r="12" spans="1:5" x14ac:dyDescent="0.25">
      <c r="A12" s="259" t="s">
        <v>491</v>
      </c>
      <c r="D12" s="259" t="s">
        <v>491</v>
      </c>
    </row>
    <row r="13" spans="1:5" x14ac:dyDescent="0.25">
      <c r="A13" s="259" t="s">
        <v>500</v>
      </c>
      <c r="D13" s="259" t="s">
        <v>500</v>
      </c>
    </row>
    <row r="14" spans="1:5" x14ac:dyDescent="0.25">
      <c r="A14" s="259" t="s">
        <v>499</v>
      </c>
      <c r="D14" s="259" t="s">
        <v>501</v>
      </c>
    </row>
    <row r="15" spans="1:5" x14ac:dyDescent="0.25">
      <c r="A15" s="259" t="s">
        <v>501</v>
      </c>
      <c r="D15" s="259" t="s">
        <v>524</v>
      </c>
      <c r="E15" s="259" t="s">
        <v>525</v>
      </c>
    </row>
    <row r="16" spans="1:5" x14ac:dyDescent="0.25">
      <c r="A16" s="259" t="s">
        <v>502</v>
      </c>
      <c r="B16" s="259" t="s">
        <v>520</v>
      </c>
      <c r="D16" s="259" t="s">
        <v>502</v>
      </c>
      <c r="E16" s="259" t="s">
        <v>520</v>
      </c>
    </row>
    <row r="17" spans="1:6" x14ac:dyDescent="0.25">
      <c r="A17" s="259" t="s">
        <v>503</v>
      </c>
      <c r="B17" s="259" t="s">
        <v>519</v>
      </c>
      <c r="D17" s="259" t="s">
        <v>503</v>
      </c>
      <c r="E17" s="259" t="s">
        <v>519</v>
      </c>
    </row>
    <row r="18" spans="1:6" x14ac:dyDescent="0.25">
      <c r="A18" s="259" t="s">
        <v>504</v>
      </c>
      <c r="B18" s="259" t="s">
        <v>518</v>
      </c>
      <c r="C18" s="259" t="s">
        <v>505</v>
      </c>
      <c r="D18" s="259" t="s">
        <v>504</v>
      </c>
      <c r="E18" s="259" t="s">
        <v>518</v>
      </c>
      <c r="F18" s="259" t="s">
        <v>505</v>
      </c>
    </row>
    <row r="19" spans="1:6" x14ac:dyDescent="0.25">
      <c r="A19" s="259" t="s">
        <v>506</v>
      </c>
      <c r="B19" s="259" t="s">
        <v>507</v>
      </c>
      <c r="D19" s="259" t="s">
        <v>506</v>
      </c>
      <c r="E19" s="259" t="s">
        <v>507</v>
      </c>
    </row>
    <row r="21" spans="1:6" x14ac:dyDescent="0.25">
      <c r="A21" s="259" t="s">
        <v>508</v>
      </c>
      <c r="D21" s="259" t="s">
        <v>508</v>
      </c>
    </row>
    <row r="22" spans="1:6" x14ac:dyDescent="0.25">
      <c r="A22" s="259" t="s">
        <v>509</v>
      </c>
      <c r="D22" s="259" t="s">
        <v>509</v>
      </c>
    </row>
    <row r="23" spans="1:6" x14ac:dyDescent="0.25">
      <c r="A23" s="259" t="s">
        <v>510</v>
      </c>
      <c r="D23" s="259" t="s">
        <v>510</v>
      </c>
    </row>
    <row r="24" spans="1:6" x14ac:dyDescent="0.25">
      <c r="A24" s="259" t="s">
        <v>511</v>
      </c>
      <c r="D24" s="259" t="s">
        <v>511</v>
      </c>
    </row>
    <row r="25" spans="1:6" x14ac:dyDescent="0.25">
      <c r="A25" s="259" t="s">
        <v>512</v>
      </c>
      <c r="D25" s="259" t="s">
        <v>512</v>
      </c>
    </row>
    <row r="26" spans="1:6" x14ac:dyDescent="0.25">
      <c r="A26" s="259" t="s">
        <v>513</v>
      </c>
      <c r="D26" s="259" t="s">
        <v>513</v>
      </c>
    </row>
    <row r="27" spans="1:6" x14ac:dyDescent="0.25">
      <c r="A27" s="259" t="s">
        <v>514</v>
      </c>
      <c r="D27" s="259" t="s">
        <v>514</v>
      </c>
    </row>
    <row r="29" spans="1:6" x14ac:dyDescent="0.25">
      <c r="A29" s="259" t="s">
        <v>455</v>
      </c>
      <c r="D29" s="259" t="s">
        <v>455</v>
      </c>
    </row>
    <row r="30" spans="1:6" x14ac:dyDescent="0.25">
      <c r="A30" s="259" t="s">
        <v>515</v>
      </c>
      <c r="B30" s="259" t="s">
        <v>521</v>
      </c>
      <c r="D30" s="259" t="s">
        <v>515</v>
      </c>
      <c r="E30" s="259" t="s">
        <v>521</v>
      </c>
    </row>
    <row r="31" spans="1:6" x14ac:dyDescent="0.25">
      <c r="A31" s="259" t="s">
        <v>516</v>
      </c>
      <c r="B31" s="259" t="s">
        <v>521</v>
      </c>
      <c r="D31" s="259" t="s">
        <v>516</v>
      </c>
      <c r="E31" s="259" t="s">
        <v>521</v>
      </c>
    </row>
    <row r="32" spans="1:6" x14ac:dyDescent="0.25">
      <c r="A32" s="259" t="s">
        <v>517</v>
      </c>
      <c r="B32" s="259" t="s">
        <v>522</v>
      </c>
      <c r="D32" s="259" t="s">
        <v>517</v>
      </c>
      <c r="E32" s="259" t="s">
        <v>522</v>
      </c>
    </row>
  </sheetData>
  <sheetProtection algorithmName="SHA-512" hashValue="YmtIFV0pbYIJoKsVmd0HODMuOnXAHor3UrGgWe/Zsdvhd5Py99tkawHOfduwxQyBSakKoURfc9lz1C1eqcpDUw==" saltValue="0GdW4QGTVFdvMXQk3iLkZQ==" spinCount="100000" sheet="1" objects="1" scenarios="1" selectLockedCells="1" selectUnlockedCells="1"/>
  <pageMargins left="0.7" right="0.7" top="0.75" bottom="0.75" header="0.3" footer="0.3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002060"/>
  </sheetPr>
  <dimension ref="A1:CR450"/>
  <sheetViews>
    <sheetView tabSelected="1" topLeftCell="K1" zoomScaleNormal="100" workbookViewId="0">
      <selection activeCell="N4" sqref="N4:O4"/>
    </sheetView>
  </sheetViews>
  <sheetFormatPr defaultRowHeight="15" x14ac:dyDescent="0.25"/>
  <cols>
    <col min="1" max="1" width="5.5703125" style="8" hidden="1" customWidth="1"/>
    <col min="2" max="4" width="0" style="231" hidden="1" customWidth="1"/>
    <col min="5" max="5" width="7.140625" style="233" hidden="1" customWidth="1"/>
    <col min="6" max="6" width="6.28515625" style="8" hidden="1" customWidth="1"/>
    <col min="7" max="7" width="6.42578125" style="8" hidden="1" customWidth="1"/>
    <col min="8" max="8" width="6.5703125" style="8" hidden="1" customWidth="1"/>
    <col min="9" max="9" width="4.140625" style="8" hidden="1" customWidth="1"/>
    <col min="10" max="10" width="8.7109375" style="9" hidden="1" customWidth="1"/>
    <col min="11" max="11" width="3.5703125" style="11" customWidth="1"/>
    <col min="12" max="12" width="3" style="12" customWidth="1"/>
    <col min="13" max="13" width="13.140625" style="18" customWidth="1"/>
    <col min="14" max="14" width="10.5703125" style="18" customWidth="1"/>
    <col min="15" max="15" width="14.42578125" style="18" customWidth="1"/>
    <col min="16" max="16" width="4.85546875" style="21" customWidth="1"/>
    <col min="17" max="17" width="3.28515625" style="21" customWidth="1"/>
    <col min="18" max="18" width="4.42578125" style="19" customWidth="1"/>
    <col min="19" max="19" width="16.140625" style="20" customWidth="1"/>
    <col min="20" max="20" width="15" style="36" customWidth="1"/>
    <col min="21" max="21" width="18.42578125" style="20" customWidth="1"/>
    <col min="22" max="22" width="29.140625" style="71" customWidth="1"/>
    <col min="23" max="23" width="20.7109375" style="73" customWidth="1"/>
    <col min="24" max="24" width="4.140625" style="40" customWidth="1"/>
    <col min="25" max="25" width="12.140625" style="22" customWidth="1"/>
    <col min="26" max="26" width="103.5703125" style="155" customWidth="1"/>
    <col min="27" max="33" width="9.140625" style="78"/>
  </cols>
  <sheetData>
    <row r="1" spans="1:96" s="13" customFormat="1" ht="21.75" customHeight="1" x14ac:dyDescent="0.25">
      <c r="A1" s="228"/>
      <c r="B1" s="230"/>
      <c r="C1" s="230"/>
      <c r="D1" s="230"/>
      <c r="E1" s="232"/>
      <c r="F1" s="228"/>
      <c r="G1" s="228"/>
      <c r="H1" s="228"/>
      <c r="I1" s="228"/>
      <c r="J1" s="229"/>
      <c r="K1" s="312"/>
      <c r="L1" s="38"/>
      <c r="M1" s="22"/>
      <c r="P1" s="21"/>
      <c r="Q1" s="21"/>
      <c r="R1" s="25"/>
      <c r="S1" s="26"/>
      <c r="T1" s="33"/>
      <c r="U1" s="28"/>
      <c r="V1" s="64"/>
      <c r="W1" s="21"/>
      <c r="X1" s="37"/>
      <c r="Y1" s="22"/>
      <c r="Z1" s="155"/>
      <c r="AA1" s="78"/>
      <c r="AB1" s="78"/>
      <c r="AC1" s="78"/>
      <c r="AD1" s="78"/>
      <c r="AE1" s="78"/>
      <c r="AF1" s="78"/>
      <c r="AG1" s="78"/>
    </row>
    <row r="2" spans="1:96" s="13" customFormat="1" ht="57" customHeight="1" thickBot="1" x14ac:dyDescent="0.4">
      <c r="A2" s="144" t="str">
        <f>Input!B3</f>
        <v>06</v>
      </c>
      <c r="B2" s="156" t="str">
        <f>IF(AND($N$6&gt;=Input!D3,$N$6&lt;=Input!E3),"JA","NEE")</f>
        <v>JA</v>
      </c>
      <c r="C2" s="156" t="str">
        <f>IF(AND(($N$4*(100%-$N$10))&lt;=Input!F3,($N$4*(100%+$N$10))&gt;=Input!F3),"JA","NEE")</f>
        <v>NEE</v>
      </c>
      <c r="D2" s="156" t="str">
        <f>IF(AND(($M$9*(100%-$N$10))&lt;=($N$6*Input!G3),($M$9*(100%+$N$10))&gt;=($N$6*Input!G3)),"JA","NEE")</f>
        <v>NEE</v>
      </c>
      <c r="E2" s="160" t="str">
        <f>IF(AND($B2="JA", $C2="JA", $D2="JA"), "JA", "NEE")</f>
        <v>NEE</v>
      </c>
      <c r="F2" s="144">
        <f>Input!F3</f>
        <v>2.52</v>
      </c>
      <c r="G2" s="144" t="str">
        <f>Input!D3&amp;"-"&amp;Input!E3</f>
        <v>1000-2100</v>
      </c>
      <c r="H2" s="144">
        <f>Input!G3</f>
        <v>6.0000000000000001E-3</v>
      </c>
      <c r="I2" s="144">
        <f>Input!K3</f>
        <v>124</v>
      </c>
      <c r="J2" s="145" t="e">
        <f>VLOOKUP('FIND THE RIGHT GEARBOX'!A2,#REF!,3,FALSE)</f>
        <v>#REF!</v>
      </c>
      <c r="K2" s="10"/>
      <c r="L2" s="12"/>
      <c r="M2" s="216" t="s">
        <v>460</v>
      </c>
      <c r="P2" s="21"/>
      <c r="Q2" s="21"/>
      <c r="R2" s="27"/>
      <c r="S2" s="28"/>
      <c r="T2" s="34"/>
      <c r="U2" s="28"/>
      <c r="V2" s="64"/>
      <c r="W2" s="21"/>
      <c r="X2" s="37"/>
      <c r="Y2" s="22" t="s">
        <v>428</v>
      </c>
      <c r="Z2" s="155"/>
      <c r="AA2" s="78"/>
      <c r="AB2" s="78"/>
      <c r="AC2" s="78"/>
      <c r="AD2" s="78"/>
      <c r="AE2" s="78"/>
      <c r="AF2" s="78"/>
      <c r="AG2" s="78"/>
    </row>
    <row r="3" spans="1:96" ht="21" customHeight="1" thickBot="1" x14ac:dyDescent="0.3">
      <c r="A3" s="144" t="str">
        <f>Input!B4</f>
        <v>06</v>
      </c>
      <c r="B3" s="156" t="str">
        <f>IF(AND($N$6&gt;=Input!D4,$N$6&lt;=Input!E4),"JA","NEE")</f>
        <v>JA</v>
      </c>
      <c r="C3" s="156" t="str">
        <f>IF(AND(($N$4*(100%-$N$10))&lt;=Input!F4,($N$4*(100%+$N$10))&gt;=Input!F4),"JA","NEE")</f>
        <v>NEE</v>
      </c>
      <c r="D3" s="156" t="str">
        <f>IF(AND(($M$9*(100%-$N$10))&lt;=($N$6*Input!G4),($M$9*(100%+$N$10))&gt;=($N$6*Input!G4)),"JA","NEE")</f>
        <v>NEE</v>
      </c>
      <c r="E3" s="160" t="str">
        <f t="shared" ref="E3:E66" si="0">IF(AND($B3="JA", $C3="JA", $D3="JA"), "JA", "NEE")</f>
        <v>NEE</v>
      </c>
      <c r="F3" s="144">
        <f>Input!F4</f>
        <v>3.05</v>
      </c>
      <c r="G3" s="144" t="str">
        <f>Input!D4&amp;"-"&amp;Input!E4</f>
        <v>1000-2100</v>
      </c>
      <c r="H3" s="144">
        <f>Input!G4</f>
        <v>6.0000000000000001E-3</v>
      </c>
      <c r="I3" s="144">
        <f>Input!K4</f>
        <v>124</v>
      </c>
      <c r="J3" s="145" t="e">
        <f>VLOOKUP('FIND THE RIGHT GEARBOX'!A3,#REF!,3,FALSE)</f>
        <v>#REF!</v>
      </c>
      <c r="K3" s="75" t="s">
        <v>431</v>
      </c>
      <c r="M3" s="240" t="s">
        <v>436</v>
      </c>
      <c r="N3" s="241"/>
      <c r="O3" s="242"/>
      <c r="Q3" s="306"/>
      <c r="R3" s="52"/>
      <c r="S3" s="53" t="s">
        <v>427</v>
      </c>
      <c r="T3" s="54" t="s">
        <v>418</v>
      </c>
      <c r="U3" s="53" t="s">
        <v>419</v>
      </c>
      <c r="V3" s="65" t="str">
        <f>"HP/RPM (HP/"&amp;N6&amp;"RPM)"</f>
        <v>HP/RPM (HP/1800RPM)</v>
      </c>
      <c r="W3" s="301" t="s">
        <v>432</v>
      </c>
      <c r="X3" s="310" t="str">
        <f>IF($K$1="Y", "LISTPRICE", "")</f>
        <v/>
      </c>
      <c r="Y3" s="23"/>
    </row>
    <row r="4" spans="1:96" s="7" customFormat="1" ht="24.95" customHeight="1" thickBot="1" x14ac:dyDescent="0.3">
      <c r="A4" s="144" t="str">
        <f>Input!B5</f>
        <v>06</v>
      </c>
      <c r="B4" s="156" t="str">
        <f>IF(AND($N$6&gt;=Input!D5,$N$6&lt;=Input!E5),"JA","NEE")</f>
        <v>JA</v>
      </c>
      <c r="C4" s="156" t="str">
        <f>IF(AND(($N$4*(100%-$N$10))&lt;=Input!F5,($N$4*(100%+$N$10))&gt;=Input!F5),"JA","NEE")</f>
        <v>NEE</v>
      </c>
      <c r="D4" s="156" t="str">
        <f>IF(AND(($M$9*(100%-$N$10))&lt;=($N$6*Input!G5),($M$9*(100%+$N$10))&gt;=($N$6*Input!G5)),"JA","NEE")</f>
        <v>NEE</v>
      </c>
      <c r="E4" s="160" t="str">
        <f t="shared" si="0"/>
        <v>NEE</v>
      </c>
      <c r="F4" s="144">
        <f>Input!F5</f>
        <v>3.5</v>
      </c>
      <c r="G4" s="144" t="str">
        <f>Input!D5&amp;"-"&amp;Input!E5</f>
        <v>1000-2100</v>
      </c>
      <c r="H4" s="144">
        <f>Input!G5</f>
        <v>6.0000000000000001E-3</v>
      </c>
      <c r="I4" s="144">
        <f>Input!K5</f>
        <v>124</v>
      </c>
      <c r="J4" s="145" t="e">
        <f>VLOOKUP('FIND THE RIGHT GEARBOX'!A4,#REF!,3,FALSE)</f>
        <v>#REF!</v>
      </c>
      <c r="K4" s="75" t="s">
        <v>439</v>
      </c>
      <c r="L4" s="12"/>
      <c r="M4" s="48" t="s">
        <v>429</v>
      </c>
      <c r="N4" s="244">
        <v>5</v>
      </c>
      <c r="O4" s="245"/>
      <c r="P4" s="21"/>
      <c r="Q4" s="306"/>
      <c r="R4" s="55" t="str">
        <f ca="1">IF($Y4=0, "", "1")</f>
        <v>1</v>
      </c>
      <c r="S4" s="49" t="str">
        <f ca="1">IF(ISERROR(INDEX(A:A,$Y4)),"",INDEX(A:A,$Y4))</f>
        <v>D300A</v>
      </c>
      <c r="T4" s="50" t="str">
        <f ca="1">IF(ISERROR(INDEX(F:F,$Y4)),"",INDEX(F:F,$Y4)&amp;" : 1")</f>
        <v>5,05 : 1</v>
      </c>
      <c r="U4" s="51" t="str">
        <f ca="1">IF(ISERROR(INDEX(G:G,$Y4)),"",INDEX(G:G,$Y4))</f>
        <v>1000-2300</v>
      </c>
      <c r="V4" s="66" t="str">
        <f ca="1">IF(ISERROR(INDEX(H:H,$Y4)),"",INDEX(H:H,$Y4)&amp;" ("&amp;((INDEX(H:H,$Y4)*$N$6))&amp;" HP) ")</f>
        <v xml:space="preserve">0,30 (540 HP) </v>
      </c>
      <c r="W4" s="309" t="str">
        <f ca="1">IF(ISERROR(INDEX(I:I,$Y4)),"",INDEX(I:I,$Y4)&amp;" mm")</f>
        <v>355 mm</v>
      </c>
      <c r="X4" s="311" t="str">
        <f>IF($K$1="Y",(IF(ISERROR(INDEX(J:J,$Y4)),"",INDEX(J:J,$Y4))),"")</f>
        <v/>
      </c>
      <c r="Y4" s="24">
        <f ca="1">MATCH($Y$2, OFFSET($E$1,Y3,0,1000,1),0)+Y3</f>
        <v>113</v>
      </c>
      <c r="Z4" s="155"/>
      <c r="AA4" s="78"/>
      <c r="AB4" s="78"/>
      <c r="AC4" s="78"/>
      <c r="AD4" s="78"/>
      <c r="AE4" s="78"/>
      <c r="AF4" s="78"/>
      <c r="AG4" s="78"/>
    </row>
    <row r="5" spans="1:96" ht="24.95" customHeight="1" thickBot="1" x14ac:dyDescent="0.3">
      <c r="A5" s="144" t="str">
        <f>Input!B6</f>
        <v>16A</v>
      </c>
      <c r="B5" s="156" t="str">
        <f>IF(AND($N$6&gt;=Input!D6,$N$6&lt;=Input!E6),"JA","NEE")</f>
        <v>JA</v>
      </c>
      <c r="C5" s="156" t="str">
        <f>IF(AND(($N$4*(100%-$N$10))&lt;=Input!F6,($N$4*(100%+$N$10))&gt;=Input!F6),"JA","NEE")</f>
        <v>NEE</v>
      </c>
      <c r="D5" s="156" t="str">
        <f>IF(AND(($M$9*(100%-$N$10))&lt;=($N$6*Input!G6),($M$9*(100%+$N$10))&gt;=($N$6*Input!G6)),"JA","NEE")</f>
        <v>NEE</v>
      </c>
      <c r="E5" s="160" t="str">
        <f t="shared" si="0"/>
        <v>NEE</v>
      </c>
      <c r="F5" s="144">
        <f>Input!F6</f>
        <v>2.0699999999999998</v>
      </c>
      <c r="G5" s="144" t="str">
        <f>Input!D6&amp;"-"&amp;Input!E6</f>
        <v>1000-2000</v>
      </c>
      <c r="H5" s="144">
        <f>Input!G6</f>
        <v>1.6E-2</v>
      </c>
      <c r="I5" s="144" t="str">
        <f>Input!K6</f>
        <v>135</v>
      </c>
      <c r="J5" s="145" t="e">
        <f>VLOOKUP('FIND THE RIGHT GEARBOX'!A5,#REF!,3,FALSE)</f>
        <v>#REF!</v>
      </c>
      <c r="M5" s="29"/>
      <c r="N5" s="30"/>
      <c r="O5" s="30"/>
      <c r="Q5" s="306"/>
      <c r="R5" s="56" t="str">
        <f ca="1">IF($Y5=0, "", "2")</f>
        <v>2</v>
      </c>
      <c r="S5" s="44" t="str">
        <f ca="1">IF(ISERROR(INDEX(A:A,$Y5)),"",INDEX(A:A,$Y5))</f>
        <v>T300</v>
      </c>
      <c r="T5" s="45" t="str">
        <f ca="1">IF(ISERROR(INDEX(F:F,$Y5)),"",INDEX(F:F,$Y5)&amp;" : 1")</f>
        <v>4,73 : 1</v>
      </c>
      <c r="U5" s="46" t="str">
        <f ca="1">IF(ISERROR(INDEX(G:G,$Y5)),"",INDEX(G:G,$Y5))</f>
        <v>1000-2300</v>
      </c>
      <c r="V5" s="67" t="str">
        <f ca="1">IF(ISERROR(INDEX(H:H,$Y5)),"",INDEX(H:H,$Y5)&amp;" ("&amp;((INDEX(H:H,$Y5)*$N$6))&amp;" HP) ")</f>
        <v xml:space="preserve">0,33 (594 HP) </v>
      </c>
      <c r="W5" s="302" t="str">
        <f ca="1">IF(ISERROR(INDEX(I:I,$Y5)),"",INDEX(I:I,$Y5)&amp;" mm")</f>
        <v>355 mm</v>
      </c>
      <c r="X5" s="311" t="str">
        <f>IF($K$1="Y",(IF(ISERROR(INDEX(J:J,$Y5)),"",INDEX(J:J,$Y5))),"")</f>
        <v/>
      </c>
      <c r="Y5" s="24">
        <f ca="1">MATCH($Y$2, OFFSET($E$1,Y4,0,1000,1),0)+Y4</f>
        <v>119</v>
      </c>
    </row>
    <row r="6" spans="1:96" s="7" customFormat="1" ht="24.95" customHeight="1" thickBot="1" x14ac:dyDescent="0.3">
      <c r="A6" s="144" t="str">
        <f>Input!B7</f>
        <v>16A</v>
      </c>
      <c r="B6" s="156" t="str">
        <f>IF(AND($N$6&gt;=Input!D7,$N$6&lt;=Input!E7),"JA","NEE")</f>
        <v>JA</v>
      </c>
      <c r="C6" s="156" t="str">
        <f>IF(AND(($N$4*(100%-$N$10))&lt;=Input!F7,($N$4*(100%+$N$10))&gt;=Input!F7),"JA","NEE")</f>
        <v>NEE</v>
      </c>
      <c r="D6" s="156" t="str">
        <f>IF(AND(($M$9*(100%-$N$10))&lt;=($N$6*Input!G7),($M$9*(100%+$N$10))&gt;=($N$6*Input!G7)),"JA","NEE")</f>
        <v>NEE</v>
      </c>
      <c r="E6" s="160" t="str">
        <f t="shared" si="0"/>
        <v>NEE</v>
      </c>
      <c r="F6" s="144">
        <f>Input!F7</f>
        <v>2.48</v>
      </c>
      <c r="G6" s="144" t="str">
        <f>Input!D7&amp;"-"&amp;Input!E7</f>
        <v>1000-2000</v>
      </c>
      <c r="H6" s="144">
        <f>Input!G7</f>
        <v>1.6E-2</v>
      </c>
      <c r="I6" s="144" t="str">
        <f>Input!K7</f>
        <v>135</v>
      </c>
      <c r="J6" s="145" t="e">
        <f>VLOOKUP('FIND THE RIGHT GEARBOX'!A6,#REF!,3,FALSE)</f>
        <v>#REF!</v>
      </c>
      <c r="K6" s="11"/>
      <c r="L6" s="12"/>
      <c r="M6" s="48" t="s">
        <v>430</v>
      </c>
      <c r="N6" s="236">
        <v>1800</v>
      </c>
      <c r="O6" s="237"/>
      <c r="P6" s="21"/>
      <c r="Q6" s="306"/>
      <c r="R6" s="57" t="str">
        <f ca="1">IF($Y6=0, "", "3")</f>
        <v>3</v>
      </c>
      <c r="S6" s="41" t="str">
        <f ca="1">IF(ISERROR(INDEX(A:A,$Y6)),"",INDEX(A:A,$Y6))</f>
        <v>T300</v>
      </c>
      <c r="T6" s="42" t="str">
        <f ca="1">IF(ISERROR(INDEX(F:F,$Y6)),"",INDEX(F:F,$Y6)&amp;" : 1")</f>
        <v>4,95 : 1</v>
      </c>
      <c r="U6" s="43" t="str">
        <f ca="1">IF(ISERROR(INDEX(G:G,$Y6)),"",INDEX(G:G,$Y6))</f>
        <v>1000-2300</v>
      </c>
      <c r="V6" s="68" t="str">
        <f ca="1">IF(ISERROR(INDEX(H:H,$Y6)),"",INDEX(H:H,$Y6)&amp;" ("&amp;((INDEX(H:H,$Y6)*$N$6))&amp;" HP) ")</f>
        <v xml:space="preserve">0,33 (594 HP) </v>
      </c>
      <c r="W6" s="303" t="str">
        <f ca="1">IF(ISERROR(INDEX(I:I,$Y6)),"",INDEX(I:I,$Y6)&amp;" mm")</f>
        <v>355 mm</v>
      </c>
      <c r="X6" s="311" t="str">
        <f>IF($K$1="Y",(IF(ISERROR(INDEX(J:J,$Y6)),"",INDEX(J:J,$Y6))),"")</f>
        <v/>
      </c>
      <c r="Y6" s="24">
        <f ca="1">MATCH($Y$2, OFFSET($E$1,Y5,0,1000,1),0)+Y5</f>
        <v>120</v>
      </c>
      <c r="Z6" s="155"/>
      <c r="AA6" s="78"/>
      <c r="AB6" s="78"/>
      <c r="AC6" s="78"/>
      <c r="AD6" s="78"/>
      <c r="AE6" s="78"/>
      <c r="AF6" s="78"/>
      <c r="AG6" s="78"/>
    </row>
    <row r="7" spans="1:96" ht="24.95" customHeight="1" thickBot="1" x14ac:dyDescent="0.3">
      <c r="A7" s="144" t="str">
        <f>Input!B8</f>
        <v>16A</v>
      </c>
      <c r="B7" s="156" t="str">
        <f>IF(AND($N$6&gt;=Input!D8,$N$6&lt;=Input!E8),"JA","NEE")</f>
        <v>JA</v>
      </c>
      <c r="C7" s="156" t="str">
        <f>IF(AND(($N$4*(100%-$N$10))&lt;=Input!F8,($N$4*(100%+$N$10))&gt;=Input!F8),"JA","NEE")</f>
        <v>NEE</v>
      </c>
      <c r="D7" s="156" t="str">
        <f>IF(AND(($M$9*(100%-$N$10))&lt;=($N$6*Input!G8),($M$9*(100%+$N$10))&gt;=($N$6*Input!G8)),"JA","NEE")</f>
        <v>NEE</v>
      </c>
      <c r="E7" s="160" t="str">
        <f t="shared" si="0"/>
        <v>NEE</v>
      </c>
      <c r="F7" s="144">
        <f>Input!F8</f>
        <v>2.95</v>
      </c>
      <c r="G7" s="144" t="str">
        <f>Input!D8&amp;"-"&amp;Input!E8</f>
        <v>1000-2000</v>
      </c>
      <c r="H7" s="144">
        <f>Input!G8</f>
        <v>1.6E-2</v>
      </c>
      <c r="I7" s="144" t="str">
        <f>Input!K8</f>
        <v>135</v>
      </c>
      <c r="J7" s="145" t="e">
        <f>VLOOKUP('FIND THE RIGHT GEARBOX'!A7,#REF!,3,FALSE)</f>
        <v>#REF!</v>
      </c>
      <c r="M7" s="300" t="s">
        <v>537</v>
      </c>
      <c r="N7" s="31"/>
      <c r="O7" s="31"/>
      <c r="Q7" s="306"/>
      <c r="R7" s="56" t="e">
        <f ca="1">IF($Y7=0, "", "4")</f>
        <v>#N/A</v>
      </c>
      <c r="S7" s="44" t="str">
        <f ca="1">IF(ISERROR(INDEX(A:A,$Y7)),"",INDEX(A:A,$Y7))</f>
        <v/>
      </c>
      <c r="T7" s="45" t="str">
        <f ca="1">IF(ISERROR(INDEX(F:F,$Y7)),"",INDEX(F:F,$Y7)&amp;" : 1")</f>
        <v/>
      </c>
      <c r="U7" s="46" t="str">
        <f ca="1">IF(ISERROR(INDEX(G:G,$Y7)),"",INDEX(G:G,$Y7))</f>
        <v/>
      </c>
      <c r="V7" s="67" t="str">
        <f ca="1">IF(ISERROR(INDEX(H:H,$Y7)),"",INDEX(H:H,$Y7)&amp;" ("&amp;((INDEX(H:H,$Y7)*$N$6))&amp;" HP) ")</f>
        <v/>
      </c>
      <c r="W7" s="302" t="str">
        <f ca="1">IF(ISERROR(INDEX(I:I,$Y7)),"",INDEX(I:I,$Y7)&amp;" mm")</f>
        <v/>
      </c>
      <c r="X7" s="311" t="str">
        <f>IF($K$1="Y",(IF(ISERROR(INDEX(J:J,$Y7)),"",INDEX(J:J,$Y7))),"")</f>
        <v/>
      </c>
      <c r="Y7" s="24" t="e">
        <f ca="1">MATCH($Y$2, OFFSET($E$1,Y6,0,1000,1),0)+Y6</f>
        <v>#N/A</v>
      </c>
    </row>
    <row r="8" spans="1:96" ht="24.95" customHeight="1" thickBot="1" x14ac:dyDescent="0.3">
      <c r="A8" s="144" t="str">
        <f>Input!B9</f>
        <v>16A</v>
      </c>
      <c r="B8" s="156" t="str">
        <f>IF(AND($N$6&gt;=Input!D9,$N$6&lt;=Input!E9),"JA","NEE")</f>
        <v>JA</v>
      </c>
      <c r="C8" s="156" t="str">
        <f>IF(AND(($N$4*(100%-$N$10))&lt;=Input!F9,($N$4*(100%+$N$10))&gt;=Input!F9),"JA","NEE")</f>
        <v>NEE</v>
      </c>
      <c r="D8" s="156" t="str">
        <f>IF(AND(($M$9*(100%-$N$10))&lt;=($N$6*Input!G9),($M$9*(100%+$N$10))&gt;=($N$6*Input!G9)),"JA","NEE")</f>
        <v>NEE</v>
      </c>
      <c r="E8" s="160" t="str">
        <f t="shared" si="0"/>
        <v>NEE</v>
      </c>
      <c r="F8" s="144">
        <f>Input!F9</f>
        <v>3.35</v>
      </c>
      <c r="G8" s="144" t="str">
        <f>Input!D9&amp;"-"&amp;Input!E9</f>
        <v>1000-2000</v>
      </c>
      <c r="H8" s="144">
        <f>Input!G9</f>
        <v>1.6E-2</v>
      </c>
      <c r="I8" s="144" t="str">
        <f>Input!K9</f>
        <v>135</v>
      </c>
      <c r="J8" s="145" t="e">
        <f>VLOOKUP('FIND THE RIGHT GEARBOX'!A8,#REF!,3,FALSE)</f>
        <v>#REF!</v>
      </c>
      <c r="M8" s="76" t="s">
        <v>431</v>
      </c>
      <c r="N8" s="236">
        <v>600</v>
      </c>
      <c r="O8" s="237"/>
      <c r="Q8" s="306"/>
      <c r="R8" s="57" t="e">
        <f ca="1">IF($Y8=0, "", "5")</f>
        <v>#N/A</v>
      </c>
      <c r="S8" s="41" t="str">
        <f ca="1">IF(ISERROR(INDEX(A:A,$Y8)),"",INDEX(A:A,$Y8))</f>
        <v/>
      </c>
      <c r="T8" s="42" t="str">
        <f ca="1">IF(ISERROR(INDEX(F:F,$Y8)),"",INDEX(F:F,$Y8)&amp;" : 1")</f>
        <v/>
      </c>
      <c r="U8" s="43" t="str">
        <f ca="1">IF(ISERROR(INDEX(G:G,$Y8)),"",INDEX(G:G,$Y8))</f>
        <v/>
      </c>
      <c r="V8" s="68" t="str">
        <f ca="1">IF(ISERROR(INDEX(H:H,$Y8)),"",INDEX(H:H,$Y8)&amp;" ("&amp;((INDEX(H:H,$Y8)*$N$6))&amp;" HP) ")</f>
        <v/>
      </c>
      <c r="W8" s="303" t="str">
        <f ca="1">IF(ISERROR(INDEX(I:I,$Y8)),"",INDEX(I:I,$Y8)&amp;" mm")</f>
        <v/>
      </c>
      <c r="X8" s="311" t="str">
        <f>IF($K$1="Y",(IF(ISERROR(INDEX(J:J,$Y8)),"",INDEX(J:J,$Y8))),"")</f>
        <v/>
      </c>
      <c r="Y8" s="24" t="e">
        <f ca="1">MATCH($Y$2, OFFSET($E$1,Y7,0,1000,1),0)+Y7</f>
        <v>#N/A</v>
      </c>
    </row>
    <row r="9" spans="1:96" ht="24.95" customHeight="1" thickBot="1" x14ac:dyDescent="0.3">
      <c r="A9" s="144" t="str">
        <f>Input!B10</f>
        <v>16A</v>
      </c>
      <c r="B9" s="156" t="str">
        <f>IF(AND($N$6&gt;=Input!D10,$N$6&lt;=Input!E10),"JA","NEE")</f>
        <v>JA</v>
      </c>
      <c r="C9" s="156" t="str">
        <f>IF(AND(($N$4*(100%-$N$10))&lt;=Input!F10,($N$4*(100%+$N$10))&gt;=Input!F10),"JA","NEE")</f>
        <v>NEE</v>
      </c>
      <c r="D9" s="156" t="str">
        <f>IF(AND(($M$9*(100%-$N$10))&lt;=($N$6*Input!G10),($M$9*(100%+$N$10))&gt;=($N$6*Input!G10)),"JA","NEE")</f>
        <v>NEE</v>
      </c>
      <c r="E9" s="160" t="str">
        <f t="shared" si="0"/>
        <v>NEE</v>
      </c>
      <c r="F9" s="144">
        <f>Input!F10</f>
        <v>3.83</v>
      </c>
      <c r="G9" s="144" t="str">
        <f>Input!D10&amp;"-"&amp;Input!E10</f>
        <v>1000-2000</v>
      </c>
      <c r="H9" s="144">
        <f>Input!G10</f>
        <v>1.6E-2</v>
      </c>
      <c r="I9" s="144" t="str">
        <f>Input!K10</f>
        <v>135</v>
      </c>
      <c r="J9" s="145" t="e">
        <f>VLOOKUP('FIND THE RIGHT GEARBOX'!A9,#REF!,3,FALSE)</f>
        <v>#REF!</v>
      </c>
      <c r="M9" s="235">
        <f>IF(M8="KW:", N8*1.3596216173, N8*1)</f>
        <v>600</v>
      </c>
      <c r="N9" s="234"/>
      <c r="O9" s="74"/>
      <c r="Q9" s="306"/>
      <c r="R9" s="56" t="e">
        <f ca="1">IF($Y9=0, "", "6")</f>
        <v>#N/A</v>
      </c>
      <c r="S9" s="44" t="str">
        <f ca="1">IF(ISERROR(INDEX(A:A,$Y9)),"",INDEX(A:A,$Y9))</f>
        <v/>
      </c>
      <c r="T9" s="45" t="str">
        <f ca="1">IF(ISERROR(INDEX(F:F,$Y9)),"",INDEX(F:F,$Y9)&amp;" : 1")</f>
        <v/>
      </c>
      <c r="U9" s="46" t="str">
        <f ca="1">IF(ISERROR(INDEX(G:G,$Y9)),"",INDEX(G:G,$Y9))</f>
        <v/>
      </c>
      <c r="V9" s="67" t="str">
        <f ca="1">IF(ISERROR(INDEX(H:H,$Y9)),"",INDEX(H:H,$Y9)&amp;" ("&amp;((INDEX(H:H,$Y9)*$N$6))&amp;" HP) ")</f>
        <v/>
      </c>
      <c r="W9" s="302" t="str">
        <f ca="1">IF(ISERROR(INDEX(I:I,$Y9)),"",INDEX(I:I,$Y9)&amp;" mm")</f>
        <v/>
      </c>
      <c r="X9" s="311" t="str">
        <f>IF($K$1="Y",(IF(ISERROR(INDEX(J:J,$Y9)),"",INDEX(J:J,$Y9))),"")</f>
        <v/>
      </c>
      <c r="Y9" s="24" t="e">
        <f ca="1">MATCH($Y$2, OFFSET($E$1,Y8,0,1000,1),0)+Y8</f>
        <v>#N/A</v>
      </c>
    </row>
    <row r="10" spans="1:96" ht="23.25" customHeight="1" thickBot="1" x14ac:dyDescent="0.3">
      <c r="A10" s="144" t="str">
        <f>Input!B11</f>
        <v>26</v>
      </c>
      <c r="B10" s="156" t="str">
        <f>IF(AND($N$6&gt;=Input!D11,$N$6&lt;=Input!E11),"JA","NEE")</f>
        <v>JA</v>
      </c>
      <c r="C10" s="156" t="str">
        <f>IF(AND(($N$4*(100%-$N$10))&lt;=Input!F11,($N$4*(100%+$N$10))&gt;=Input!F11),"JA","NEE")</f>
        <v>NEE</v>
      </c>
      <c r="D10" s="156" t="str">
        <f>IF(AND(($M$9*(100%-$N$10))&lt;=($N$6*Input!G11),($M$9*(100%+$N$10))&gt;=($N$6*Input!G11)),"JA","NEE")</f>
        <v>NEE</v>
      </c>
      <c r="E10" s="160" t="str">
        <f t="shared" si="0"/>
        <v>NEE</v>
      </c>
      <c r="F10" s="144">
        <f>Input!F11</f>
        <v>2.48</v>
      </c>
      <c r="G10" s="144" t="str">
        <f>Input!D11&amp;"-"&amp;Input!E11</f>
        <v>1500-2500</v>
      </c>
      <c r="H10" s="144">
        <f>Input!G11</f>
        <v>2.7E-2</v>
      </c>
      <c r="I10" s="144" t="str">
        <f>Input!K11</f>
        <v>135</v>
      </c>
      <c r="J10" s="145" t="e">
        <f>VLOOKUP('FIND THE RIGHT GEARBOX'!A10,#REF!,3,FALSE)</f>
        <v>#REF!</v>
      </c>
      <c r="M10" s="47" t="s">
        <v>433</v>
      </c>
      <c r="N10" s="238">
        <v>0.1</v>
      </c>
      <c r="O10" s="239"/>
      <c r="Q10" s="306"/>
      <c r="R10" s="57" t="e">
        <f ca="1">IF($Y10=0, "", "7")</f>
        <v>#N/A</v>
      </c>
      <c r="S10" s="41" t="str">
        <f ca="1">IF(ISERROR(INDEX(A:A,$Y10)),"",INDEX(A:A,$Y10))</f>
        <v/>
      </c>
      <c r="T10" s="42" t="str">
        <f ca="1">IF(ISERROR(INDEX(F:F,$Y10)),"",INDEX(F:F,$Y10)&amp;" : 1")</f>
        <v/>
      </c>
      <c r="U10" s="43" t="str">
        <f ca="1">IF(ISERROR(INDEX(G:G,$Y10)),"",INDEX(G:G,$Y10))</f>
        <v/>
      </c>
      <c r="V10" s="68" t="str">
        <f ca="1">IF(ISERROR(INDEX(H:H,$Y10)),"",INDEX(H:H,$Y10)&amp;" ("&amp;((INDEX(H:H,$Y10)*$N$6))&amp;" HP) ")</f>
        <v/>
      </c>
      <c r="W10" s="303" t="str">
        <f ca="1">IF(ISERROR(INDEX(I:I,$Y10)),"",INDEX(I:I,$Y10)&amp;" mm")</f>
        <v/>
      </c>
      <c r="X10" s="311" t="str">
        <f>IF($K$1="Y",(IF(ISERROR(INDEX(J:J,$Y10)),"",INDEX(J:J,$Y10))),"")</f>
        <v/>
      </c>
      <c r="Y10" s="24" t="e">
        <f ca="1">MATCH($Y$2, OFFSET($E$1,Y9,0,1000,1),0)+Y9</f>
        <v>#N/A</v>
      </c>
    </row>
    <row r="11" spans="1:96" s="2" customFormat="1" ht="24.95" customHeight="1" thickBot="1" x14ac:dyDescent="0.3">
      <c r="A11" s="144" t="str">
        <f>Input!B12</f>
        <v>26</v>
      </c>
      <c r="B11" s="156" t="str">
        <f>IF(AND($N$6&gt;=Input!D12,$N$6&lt;=Input!E12),"JA","NEE")</f>
        <v>JA</v>
      </c>
      <c r="C11" s="156" t="str">
        <f>IF(AND(($N$4*(100%-$N$10))&lt;=Input!F12,($N$4*(100%+$N$10))&gt;=Input!F12),"JA","NEE")</f>
        <v>NEE</v>
      </c>
      <c r="D11" s="156" t="str">
        <f>IF(AND(($M$9*(100%-$N$10))&lt;=($N$6*Input!G12),($M$9*(100%+$N$10))&gt;=($N$6*Input!G12)),"JA","NEE")</f>
        <v>NEE</v>
      </c>
      <c r="E11" s="160" t="str">
        <f t="shared" si="0"/>
        <v>NEE</v>
      </c>
      <c r="F11" s="144">
        <f>Input!F12</f>
        <v>2.95</v>
      </c>
      <c r="G11" s="144" t="str">
        <f>Input!D12&amp;"-"&amp;Input!E12</f>
        <v>1500-2500</v>
      </c>
      <c r="H11" s="144">
        <f>Input!G12</f>
        <v>2.7E-2</v>
      </c>
      <c r="I11" s="144" t="str">
        <f>Input!K12</f>
        <v>135</v>
      </c>
      <c r="J11" s="145" t="e">
        <f>VLOOKUP('FIND THE RIGHT GEARBOX'!A11,#REF!,3,FALSE)</f>
        <v>#REF!</v>
      </c>
      <c r="K11" s="11"/>
      <c r="L11" s="14"/>
      <c r="M11" s="62"/>
      <c r="N11" s="63"/>
      <c r="O11" s="62"/>
      <c r="P11" s="14"/>
      <c r="Q11" s="305"/>
      <c r="R11" s="56" t="e">
        <f ca="1">IF($Y11=0, "", "8")</f>
        <v>#N/A</v>
      </c>
      <c r="S11" s="44" t="str">
        <f ca="1">IF(ISERROR(INDEX(A:A,$Y11)),"",INDEX(A:A,$Y11))</f>
        <v/>
      </c>
      <c r="T11" s="45" t="str">
        <f ca="1">IF(ISERROR(INDEX(F:F,$Y11)),"",INDEX(F:F,$Y11)&amp;" : 1")</f>
        <v/>
      </c>
      <c r="U11" s="46" t="str">
        <f ca="1">IF(ISERROR(INDEX(G:G,$Y11)),"",INDEX(G:G,$Y11))</f>
        <v/>
      </c>
      <c r="V11" s="67" t="str">
        <f ca="1">IF(ISERROR(INDEX(H:H,$Y11)),"",INDEX(H:H,$Y11)&amp;" ("&amp;((INDEX(H:H,$Y11)*$N$6))&amp;" HP) ")</f>
        <v/>
      </c>
      <c r="W11" s="302" t="str">
        <f ca="1">IF(ISERROR(INDEX(I:I,$Y11)),"",INDEX(I:I,$Y11)&amp;" mm")</f>
        <v/>
      </c>
      <c r="X11" s="311" t="str">
        <f>IF($K$1="Y",(IF(ISERROR(INDEX(J:J,$Y11)),"",INDEX(J:J,$Y11))),"")</f>
        <v/>
      </c>
      <c r="Y11" s="24" t="e">
        <f ca="1">MATCH($Y$2, OFFSET($E$1,Y10,0,1000,1),0)+Y10</f>
        <v>#N/A</v>
      </c>
      <c r="Z11" s="168"/>
      <c r="AA11" s="79"/>
      <c r="AB11" s="79"/>
      <c r="AC11" s="79"/>
      <c r="AD11" s="79"/>
      <c r="AE11" s="79"/>
      <c r="AF11" s="79"/>
      <c r="AG11" s="79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</row>
    <row r="12" spans="1:96" s="1" customFormat="1" ht="24.95" customHeight="1" thickBot="1" x14ac:dyDescent="0.3">
      <c r="A12" s="144" t="str">
        <f>Input!B13</f>
        <v>26</v>
      </c>
      <c r="B12" s="156" t="str">
        <f>IF(AND($N$6&gt;=Input!D13,$N$6&lt;=Input!E13),"JA","NEE")</f>
        <v>JA</v>
      </c>
      <c r="C12" s="156" t="str">
        <f>IF(AND(($N$4*(100%-$N$10))&lt;=Input!F13,($N$4*(100%+$N$10))&gt;=Input!F13),"JA","NEE")</f>
        <v>NEE</v>
      </c>
      <c r="D12" s="156" t="str">
        <f>IF(AND(($M$9*(100%-$N$10))&lt;=($N$6*Input!G13),($M$9*(100%+$N$10))&gt;=($N$6*Input!G13)),"JA","NEE")</f>
        <v>NEE</v>
      </c>
      <c r="E12" s="160" t="str">
        <f t="shared" si="0"/>
        <v>NEE</v>
      </c>
      <c r="F12" s="144">
        <f>Input!F13</f>
        <v>3.35</v>
      </c>
      <c r="G12" s="144" t="str">
        <f>Input!D13&amp;"-"&amp;Input!E13</f>
        <v>1500-2500</v>
      </c>
      <c r="H12" s="144">
        <f>Input!G13</f>
        <v>2.5999999999999999E-2</v>
      </c>
      <c r="I12" s="144" t="str">
        <f>Input!K13</f>
        <v>135</v>
      </c>
      <c r="J12" s="145" t="e">
        <f>VLOOKUP('FIND THE RIGHT GEARBOX'!A12,#REF!,3,FALSE)</f>
        <v>#REF!</v>
      </c>
      <c r="K12" s="11"/>
      <c r="L12" s="16"/>
      <c r="M12" s="243" t="s">
        <v>438</v>
      </c>
      <c r="N12" s="243"/>
      <c r="O12" s="243"/>
      <c r="P12" s="16"/>
      <c r="Q12" s="307"/>
      <c r="R12" s="57" t="e">
        <f ca="1">IF($Y12=0, "", "9")</f>
        <v>#N/A</v>
      </c>
      <c r="S12" s="41" t="str">
        <f ca="1">IF(ISERROR(INDEX(A:A,$Y12)),"",INDEX(A:A,$Y12))</f>
        <v/>
      </c>
      <c r="T12" s="42" t="str">
        <f ca="1">IF(ISERROR(INDEX(F:F,$Y12)),"",INDEX(F:F,$Y12)&amp;" : 1")</f>
        <v/>
      </c>
      <c r="U12" s="43" t="str">
        <f ca="1">IF(ISERROR(INDEX(G:G,$Y12)),"",INDEX(G:G,$Y12))</f>
        <v/>
      </c>
      <c r="V12" s="68" t="str">
        <f ca="1">IF(ISERROR(INDEX(H:H,$Y12)),"",INDEX(H:H,$Y12)&amp;" ("&amp;((INDEX(H:H,$Y12)*$N$6))&amp;" HP) ")</f>
        <v/>
      </c>
      <c r="W12" s="303" t="str">
        <f ca="1">IF(ISERROR(INDEX(I:I,$Y12)),"",INDEX(I:I,$Y12)&amp;" mm")</f>
        <v/>
      </c>
      <c r="X12" s="311" t="str">
        <f>IF($K$1="Y",(IF(ISERROR(INDEX(J:J,$Y12)),"",INDEX(J:J,$Y12))),"")</f>
        <v/>
      </c>
      <c r="Y12" s="24" t="e">
        <f ca="1">MATCH($Y$2, OFFSET($E$1,Y11,0,1000,1),0)+Y11</f>
        <v>#N/A</v>
      </c>
      <c r="Z12" s="146"/>
      <c r="AA12" s="77"/>
      <c r="AB12" s="77"/>
      <c r="AC12" s="77"/>
      <c r="AD12" s="77"/>
      <c r="AE12" s="77"/>
      <c r="AF12" s="77"/>
      <c r="AG12" s="77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</row>
    <row r="13" spans="1:96" s="3" customFormat="1" ht="24.95" customHeight="1" thickBot="1" x14ac:dyDescent="0.3">
      <c r="A13" s="144" t="str">
        <f>Input!B14</f>
        <v>26</v>
      </c>
      <c r="B13" s="156" t="str">
        <f>IF(AND($N$6&gt;=Input!D14,$N$6&lt;=Input!E14),"JA","NEE")</f>
        <v>JA</v>
      </c>
      <c r="C13" s="156" t="str">
        <f>IF(AND(($N$4*(100%-$N$10))&lt;=Input!F14,($N$4*(100%+$N$10))&gt;=Input!F14),"JA","NEE")</f>
        <v>NEE</v>
      </c>
      <c r="D13" s="156" t="str">
        <f>IF(AND(($M$9*(100%-$N$10))&lt;=($N$6*Input!G14),($M$9*(100%+$N$10))&gt;=($N$6*Input!G14)),"JA","NEE")</f>
        <v>NEE</v>
      </c>
      <c r="E13" s="160" t="str">
        <f t="shared" si="0"/>
        <v>NEE</v>
      </c>
      <c r="F13" s="144">
        <f>Input!F14</f>
        <v>3.83</v>
      </c>
      <c r="G13" s="144" t="str">
        <f>Input!D14&amp;"-"&amp;Input!E14</f>
        <v>1500-2500</v>
      </c>
      <c r="H13" s="144">
        <f>Input!G14</f>
        <v>2.4E-2</v>
      </c>
      <c r="I13" s="144" t="str">
        <f>Input!K14</f>
        <v>135</v>
      </c>
      <c r="J13" s="145" t="e">
        <f>VLOOKUP('FIND THE RIGHT GEARBOX'!A13,#REF!,3,FALSE)</f>
        <v>#REF!</v>
      </c>
      <c r="K13" s="11"/>
      <c r="L13" s="15"/>
      <c r="M13" s="243"/>
      <c r="N13" s="243"/>
      <c r="O13" s="243"/>
      <c r="P13" s="15"/>
      <c r="Q13" s="308"/>
      <c r="R13" s="58" t="e">
        <f ca="1">IF($Y13=0, "", "10")</f>
        <v>#N/A</v>
      </c>
      <c r="S13" s="59" t="str">
        <f ca="1">IF(ISERROR(INDEX(A:A,$Y13)),"",INDEX(A:A,$Y13))</f>
        <v/>
      </c>
      <c r="T13" s="60" t="str">
        <f ca="1">IF(ISERROR(INDEX(F:F,$Y13)),"",INDEX(F:F,$Y13)&amp;" : 1")</f>
        <v/>
      </c>
      <c r="U13" s="61" t="str">
        <f ca="1">IF(ISERROR(INDEX(G:G,$Y13)),"",INDEX(G:G,$Y13))</f>
        <v/>
      </c>
      <c r="V13" s="69" t="str">
        <f ca="1">IF(ISERROR(INDEX(H:H,$Y13)),"",INDEX(H:H,$Y13)&amp;" ("&amp;((INDEX(H:H,$Y13)*$N$6))&amp;" HP) ")</f>
        <v/>
      </c>
      <c r="W13" s="304" t="str">
        <f ca="1">IF(ISERROR(INDEX(I:I,$Y13)),"",INDEX(I:I,$Y13)&amp;" mm")</f>
        <v/>
      </c>
      <c r="X13" s="311" t="str">
        <f>IF($K$1="Y",(IF(ISERROR(INDEX(J:J,$Y13)),"",INDEX(J:J,$Y13))),"")</f>
        <v/>
      </c>
      <c r="Y13" s="24" t="e">
        <f ca="1">MATCH($Y$2, OFFSET($E$1,Y12,0,1000,1),0)+Y12</f>
        <v>#N/A</v>
      </c>
      <c r="Z13" s="169"/>
      <c r="AA13" s="80"/>
      <c r="AB13" s="80"/>
      <c r="AC13" s="80"/>
      <c r="AD13" s="80"/>
      <c r="AE13" s="80"/>
      <c r="AF13" s="80"/>
      <c r="AG13" s="80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</row>
    <row r="14" spans="1:96" s="1" customFormat="1" ht="74.25" customHeight="1" x14ac:dyDescent="0.25">
      <c r="A14" s="144" t="str">
        <f>Input!B15</f>
        <v>26</v>
      </c>
      <c r="B14" s="156" t="str">
        <f>IF(AND($N$6&gt;=Input!D15,$N$6&lt;=Input!E15),"JA","NEE")</f>
        <v>JA</v>
      </c>
      <c r="C14" s="156" t="str">
        <f>IF(AND(($N$4*(100%-$N$10))&lt;=Input!F15,($N$4*(100%+$N$10))&gt;=Input!F15),"JA","NEE")</f>
        <v>NEE</v>
      </c>
      <c r="D14" s="156" t="str">
        <f>IF(AND(($M$9*(100%-$N$10))&lt;=($N$6*Input!G15),($M$9*(100%+$N$10))&gt;=($N$6*Input!G15)),"JA","NEE")</f>
        <v>NEE</v>
      </c>
      <c r="E14" s="160" t="str">
        <f t="shared" si="0"/>
        <v>NEE</v>
      </c>
      <c r="F14" s="144">
        <f>Input!F15</f>
        <v>4.47</v>
      </c>
      <c r="G14" s="144" t="str">
        <f>Input!D15&amp;"-"&amp;Input!E15</f>
        <v>1500-2500</v>
      </c>
      <c r="H14" s="144">
        <f>Input!G15</f>
        <v>0.02</v>
      </c>
      <c r="I14" s="144" t="str">
        <f>Input!K15</f>
        <v>135</v>
      </c>
      <c r="J14" s="145" t="e">
        <f>VLOOKUP('FIND THE RIGHT GEARBOX'!A14,#REF!,3,FALSE)</f>
        <v>#REF!</v>
      </c>
      <c r="K14" s="11"/>
      <c r="L14" s="16"/>
      <c r="M14" s="16"/>
      <c r="N14" s="16"/>
      <c r="O14" s="16"/>
      <c r="P14" s="16"/>
      <c r="Q14" s="16"/>
      <c r="R14" s="17"/>
      <c r="S14" s="32"/>
      <c r="T14" s="35"/>
      <c r="U14" s="32"/>
      <c r="V14" s="70"/>
      <c r="W14" s="72"/>
      <c r="X14" s="39"/>
      <c r="Y14" s="24"/>
      <c r="Z14" s="146"/>
      <c r="AA14" s="77"/>
      <c r="AB14" s="77"/>
      <c r="AC14" s="77"/>
      <c r="AD14" s="77"/>
      <c r="AE14" s="77"/>
      <c r="AF14" s="77"/>
      <c r="AG14" s="77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</row>
    <row r="15" spans="1:96" s="81" customFormat="1" ht="20.100000000000001" customHeight="1" x14ac:dyDescent="0.25">
      <c r="A15" s="144" t="str">
        <f>Input!B16</f>
        <v>26</v>
      </c>
      <c r="B15" s="156" t="str">
        <f>IF(AND($N$6&gt;=Input!D16,$N$6&lt;=Input!E16),"JA","NEE")</f>
        <v>JA</v>
      </c>
      <c r="C15" s="156" t="str">
        <f>IF(AND(($N$4*(100%-$N$10))&lt;=Input!F16,($N$4*(100%+$N$10))&gt;=Input!F16),"JA","NEE")</f>
        <v>JA</v>
      </c>
      <c r="D15" s="156" t="str">
        <f>IF(AND(($M$9*(100%-$N$10))&lt;=($N$6*Input!G16),($M$9*(100%+$N$10))&gt;=($N$6*Input!G16)),"JA","NEE")</f>
        <v>NEE</v>
      </c>
      <c r="E15" s="160" t="str">
        <f t="shared" si="0"/>
        <v>NEE</v>
      </c>
      <c r="F15" s="144">
        <f>Input!F16</f>
        <v>5.05</v>
      </c>
      <c r="G15" s="144" t="str">
        <f>Input!D16&amp;"-"&amp;Input!E16</f>
        <v>1500-2500</v>
      </c>
      <c r="H15" s="144">
        <f>Input!G16</f>
        <v>1.6E-2</v>
      </c>
      <c r="I15" s="144" t="str">
        <f>Input!K16</f>
        <v>135</v>
      </c>
      <c r="J15" s="145" t="e">
        <f>VLOOKUP('FIND THE RIGHT GEARBOX'!A15,#REF!,3,FALSE)</f>
        <v>#REF!</v>
      </c>
      <c r="K15" s="145"/>
      <c r="L15" s="146"/>
      <c r="M15" s="146"/>
      <c r="N15" s="146"/>
      <c r="O15" s="146"/>
      <c r="P15" s="146"/>
      <c r="Q15" s="146"/>
      <c r="S15" s="147"/>
      <c r="T15" s="148"/>
      <c r="U15" s="147"/>
      <c r="V15" s="149"/>
      <c r="W15" s="150"/>
      <c r="X15" s="151"/>
      <c r="Y15" s="152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</row>
    <row r="16" spans="1:96" s="81" customFormat="1" ht="19.5" customHeight="1" x14ac:dyDescent="0.25">
      <c r="A16" s="144" t="str">
        <f>Input!B17</f>
        <v>MA100A</v>
      </c>
      <c r="B16" s="156" t="str">
        <f>IF(AND($N$6&gt;=Input!D17,$N$6&lt;=Input!E17),"JA","NEE")</f>
        <v>JA</v>
      </c>
      <c r="C16" s="156" t="str">
        <f>IF(AND(($N$4*(100%-$N$10))&lt;=Input!F17,($N$4*(100%+$N$10))&gt;=Input!F17),"JA","NEE")</f>
        <v>NEE</v>
      </c>
      <c r="D16" s="156" t="str">
        <f>IF(AND(($M$9*(100%-$N$10))&lt;=($N$6*Input!G17),($M$9*(100%+$N$10))&gt;=($N$6*Input!G17)),"JA","NEE")</f>
        <v>NEE</v>
      </c>
      <c r="E16" s="160" t="str">
        <f t="shared" si="0"/>
        <v>NEE</v>
      </c>
      <c r="F16" s="144">
        <f>Input!F17</f>
        <v>1.6</v>
      </c>
      <c r="G16" s="144" t="str">
        <f>Input!D17&amp;"-"&amp;Input!E17</f>
        <v>1500-3000</v>
      </c>
      <c r="H16" s="144">
        <f>Input!G17</f>
        <v>1.2E-2</v>
      </c>
      <c r="I16" s="144" t="str">
        <f>Input!K17</f>
        <v>100</v>
      </c>
      <c r="J16" s="145" t="e">
        <f>VLOOKUP('FIND THE RIGHT GEARBOX'!A16,#REF!,3,FALSE)</f>
        <v>#REF!</v>
      </c>
      <c r="K16" s="145"/>
      <c r="L16" s="146"/>
      <c r="M16" s="146"/>
      <c r="N16" s="146"/>
      <c r="O16" s="146"/>
      <c r="P16" s="146"/>
      <c r="Q16" s="146"/>
      <c r="S16" s="147"/>
      <c r="T16" s="148"/>
      <c r="U16" s="147"/>
      <c r="V16" s="149"/>
      <c r="W16" s="150"/>
      <c r="X16" s="151"/>
      <c r="Y16" s="152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</row>
    <row r="17" spans="1:96" s="81" customFormat="1" ht="20.100000000000001" customHeight="1" x14ac:dyDescent="0.25">
      <c r="A17" s="144" t="str">
        <f>Input!B18</f>
        <v>MA100A</v>
      </c>
      <c r="B17" s="156" t="str">
        <f>IF(AND($N$6&gt;=Input!D18,$N$6&lt;=Input!E18),"JA","NEE")</f>
        <v>JA</v>
      </c>
      <c r="C17" s="156" t="str">
        <f>IF(AND(($N$4*(100%-$N$10))&lt;=Input!F18,($N$4*(100%+$N$10))&gt;=Input!F18),"JA","NEE")</f>
        <v>NEE</v>
      </c>
      <c r="D17" s="156" t="str">
        <f>IF(AND(($M$9*(100%-$N$10))&lt;=($N$6*Input!G18),($M$9*(100%+$N$10))&gt;=($N$6*Input!G18)),"JA","NEE")</f>
        <v>NEE</v>
      </c>
      <c r="E17" s="160" t="str">
        <f t="shared" si="0"/>
        <v>NEE</v>
      </c>
      <c r="F17" s="144">
        <f>Input!F18</f>
        <v>2</v>
      </c>
      <c r="G17" s="144" t="str">
        <f>Input!D18&amp;"-"&amp;Input!E18</f>
        <v>1500-3000</v>
      </c>
      <c r="H17" s="144">
        <f>Input!G18</f>
        <v>1.2E-2</v>
      </c>
      <c r="I17" s="144" t="str">
        <f>Input!K18</f>
        <v>100</v>
      </c>
      <c r="J17" s="145" t="e">
        <f>VLOOKUP('FIND THE RIGHT GEARBOX'!A17,#REF!,3,FALSE)</f>
        <v>#REF!</v>
      </c>
      <c r="K17" s="145"/>
      <c r="S17" s="147"/>
      <c r="T17" s="148"/>
      <c r="U17" s="147"/>
      <c r="V17" s="149"/>
      <c r="W17" s="150"/>
      <c r="X17" s="151"/>
      <c r="Y17" s="152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</row>
    <row r="18" spans="1:96" s="81" customFormat="1" ht="20.100000000000001" customHeight="1" x14ac:dyDescent="0.25">
      <c r="A18" s="144" t="str">
        <f>Input!B19</f>
        <v>MA100A</v>
      </c>
      <c r="B18" s="156" t="str">
        <f>IF(AND($N$6&gt;=Input!D19,$N$6&lt;=Input!E19),"JA","NEE")</f>
        <v>JA</v>
      </c>
      <c r="C18" s="156" t="str">
        <f>IF(AND(($N$4*(100%-$N$10))&lt;=Input!F19,($N$4*(100%+$N$10))&gt;=Input!F19),"JA","NEE")</f>
        <v>NEE</v>
      </c>
      <c r="D18" s="156" t="str">
        <f>IF(AND(($M$9*(100%-$N$10))&lt;=($N$6*Input!G19),($M$9*(100%+$N$10))&gt;=($N$6*Input!G19)),"JA","NEE")</f>
        <v>NEE</v>
      </c>
      <c r="E18" s="160" t="str">
        <f t="shared" si="0"/>
        <v>NEE</v>
      </c>
      <c r="F18" s="144">
        <f>Input!F19</f>
        <v>2.5499999999999998</v>
      </c>
      <c r="G18" s="144" t="str">
        <f>Input!D19&amp;"-"&amp;Input!E19</f>
        <v>1500-3000</v>
      </c>
      <c r="H18" s="144">
        <f>Input!G19</f>
        <v>9.4999999999999998E-3</v>
      </c>
      <c r="I18" s="144" t="str">
        <f>Input!K19</f>
        <v>100</v>
      </c>
      <c r="J18" s="145" t="e">
        <f>VLOOKUP('FIND THE RIGHT GEARBOX'!A18,#REF!,3,FALSE)</f>
        <v>#REF!</v>
      </c>
      <c r="K18" s="145"/>
      <c r="S18" s="147"/>
      <c r="T18" s="148"/>
      <c r="U18" s="147"/>
      <c r="V18" s="149"/>
      <c r="W18" s="150"/>
      <c r="X18" s="151"/>
      <c r="Y18" s="152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</row>
    <row r="19" spans="1:96" s="81" customFormat="1" ht="20.100000000000001" customHeight="1" x14ac:dyDescent="0.25">
      <c r="A19" s="144" t="str">
        <f>Input!B20</f>
        <v>MA100A</v>
      </c>
      <c r="B19" s="156" t="str">
        <f>IF(AND($N$6&gt;=Input!D20,$N$6&lt;=Input!E20),"JA","NEE")</f>
        <v>JA</v>
      </c>
      <c r="C19" s="156" t="str">
        <f>IF(AND(($N$4*(100%-$N$10))&lt;=Input!F20,($N$4*(100%+$N$10))&gt;=Input!F20),"JA","NEE")</f>
        <v>NEE</v>
      </c>
      <c r="D19" s="156" t="str">
        <f>IF(AND(($M$9*(100%-$N$10))&lt;=($N$6*Input!G20),($M$9*(100%+$N$10))&gt;=($N$6*Input!G20)),"JA","NEE")</f>
        <v>NEE</v>
      </c>
      <c r="E19" s="160" t="str">
        <f t="shared" si="0"/>
        <v>NEE</v>
      </c>
      <c r="F19" s="144">
        <f>Input!F20</f>
        <v>3.11</v>
      </c>
      <c r="G19" s="144" t="str">
        <f>Input!D20&amp;"-"&amp;Input!E20</f>
        <v>1500-3000</v>
      </c>
      <c r="H19" s="144">
        <f>Input!G20</f>
        <v>9.4999999999999998E-3</v>
      </c>
      <c r="I19" s="144" t="str">
        <f>Input!K20</f>
        <v>100</v>
      </c>
      <c r="J19" s="145" t="e">
        <f>VLOOKUP('FIND THE RIGHT GEARBOX'!A19,#REF!,3,FALSE)</f>
        <v>#REF!</v>
      </c>
      <c r="K19" s="145"/>
      <c r="S19" s="147"/>
      <c r="T19" s="148"/>
      <c r="U19" s="147"/>
      <c r="V19" s="149"/>
      <c r="W19" s="150"/>
      <c r="X19" s="151"/>
      <c r="Y19" s="152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</row>
    <row r="20" spans="1:96" s="81" customFormat="1" ht="20.100000000000001" customHeight="1" x14ac:dyDescent="0.25">
      <c r="A20" s="144" t="str">
        <f>Input!B21</f>
        <v>MA100A</v>
      </c>
      <c r="B20" s="156" t="str">
        <f>IF(AND($N$6&gt;=Input!D21,$N$6&lt;=Input!E21),"JA","NEE")</f>
        <v>JA</v>
      </c>
      <c r="C20" s="156" t="str">
        <f>IF(AND(($N$4*(100%-$N$10))&lt;=Input!F21,($N$4*(100%+$N$10))&gt;=Input!F21),"JA","NEE")</f>
        <v>NEE</v>
      </c>
      <c r="D20" s="156" t="str">
        <f>IF(AND(($M$9*(100%-$N$10))&lt;=($N$6*Input!G21),($M$9*(100%+$N$10))&gt;=($N$6*Input!G21)),"JA","NEE")</f>
        <v>NEE</v>
      </c>
      <c r="E20" s="160" t="str">
        <f t="shared" si="0"/>
        <v>NEE</v>
      </c>
      <c r="F20" s="144">
        <f>Input!F21</f>
        <v>3.59</v>
      </c>
      <c r="G20" s="144" t="str">
        <f>Input!D21&amp;"-"&amp;Input!E21</f>
        <v>1500-3000</v>
      </c>
      <c r="H20" s="144">
        <f>Input!G21</f>
        <v>8.2000000000000007E-3</v>
      </c>
      <c r="I20" s="144" t="str">
        <f>Input!K21</f>
        <v>100</v>
      </c>
      <c r="J20" s="145" t="e">
        <f>VLOOKUP('FIND THE RIGHT GEARBOX'!A20,#REF!,3,FALSE)</f>
        <v>#REF!</v>
      </c>
      <c r="K20" s="145"/>
      <c r="S20" s="147"/>
      <c r="T20" s="148"/>
      <c r="U20" s="147"/>
      <c r="V20" s="149"/>
      <c r="W20" s="150"/>
      <c r="X20" s="151"/>
      <c r="Y20" s="152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</row>
    <row r="21" spans="1:96" s="81" customFormat="1" ht="20.100000000000001" customHeight="1" x14ac:dyDescent="0.25">
      <c r="A21" s="144" t="str">
        <f>Input!B22</f>
        <v>MA100A</v>
      </c>
      <c r="B21" s="156" t="str">
        <f>IF(AND($N$6&gt;=Input!D22,$N$6&lt;=Input!E22),"JA","NEE")</f>
        <v>JA</v>
      </c>
      <c r="C21" s="156" t="str">
        <f>IF(AND(($N$4*(100%-$N$10))&lt;=Input!F22,($N$4*(100%+$N$10))&gt;=Input!F22),"JA","NEE")</f>
        <v>NEE</v>
      </c>
      <c r="D21" s="156" t="str">
        <f>IF(AND(($M$9*(100%-$N$10))&lt;=($N$6*Input!G22),($M$9*(100%+$N$10))&gt;=($N$6*Input!G22)),"JA","NEE")</f>
        <v>NEE</v>
      </c>
      <c r="E21" s="160" t="str">
        <f t="shared" si="0"/>
        <v>NEE</v>
      </c>
      <c r="F21" s="144">
        <f>Input!F22</f>
        <v>3.88</v>
      </c>
      <c r="G21" s="144" t="str">
        <f>Input!D22&amp;"-"&amp;Input!E22</f>
        <v>1500-3000</v>
      </c>
      <c r="H21" s="144">
        <f>Input!G22</f>
        <v>8.2000000000000007E-3</v>
      </c>
      <c r="I21" s="144" t="str">
        <f>Input!K22</f>
        <v>100</v>
      </c>
      <c r="J21" s="145" t="e">
        <f>VLOOKUP('FIND THE RIGHT GEARBOX'!A21,#REF!,3,FALSE)</f>
        <v>#REF!</v>
      </c>
      <c r="K21" s="145"/>
      <c r="P21" s="153"/>
      <c r="Q21" s="153"/>
      <c r="S21" s="147"/>
      <c r="T21" s="148"/>
      <c r="U21" s="147"/>
      <c r="V21" s="149"/>
      <c r="W21" s="150"/>
      <c r="X21" s="151"/>
      <c r="Y21" s="152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</row>
    <row r="22" spans="1:96" s="155" customFormat="1" x14ac:dyDescent="0.25">
      <c r="A22" s="144" t="str">
        <f>Input!B23</f>
        <v>MA125A</v>
      </c>
      <c r="B22" s="156" t="str">
        <f>IF(AND($N$6&gt;=Input!D23,$N$6&lt;=Input!E23),"JA","NEE")</f>
        <v>JA</v>
      </c>
      <c r="C22" s="156" t="str">
        <f>IF(AND(($N$4*(100%-$N$10))&lt;=Input!F23,($N$4*(100%+$N$10))&gt;=Input!F23),"JA","NEE")</f>
        <v>NEE</v>
      </c>
      <c r="D22" s="156" t="str">
        <f>IF(AND(($M$9*(100%-$N$10))&lt;=($N$6*Input!G23),($M$9*(100%+$N$10))&gt;=($N$6*Input!G23)),"JA","NEE")</f>
        <v>NEE</v>
      </c>
      <c r="E22" s="160" t="str">
        <f t="shared" si="0"/>
        <v>NEE</v>
      </c>
      <c r="F22" s="144">
        <f>Input!F23</f>
        <v>2.0299999999999998</v>
      </c>
      <c r="G22" s="144" t="str">
        <f>Input!D23&amp;"-"&amp;Input!E23</f>
        <v>1500-3000</v>
      </c>
      <c r="H22" s="144">
        <f>Input!G23</f>
        <v>2.7E-2</v>
      </c>
      <c r="I22" s="144" t="str">
        <f>Input!K23</f>
        <v>125</v>
      </c>
      <c r="J22" s="145" t="e">
        <f>VLOOKUP('FIND THE RIGHT GEARBOX'!A22,#REF!,3,FALSE)</f>
        <v>#REF!</v>
      </c>
      <c r="K22" s="145"/>
      <c r="L22" s="154"/>
      <c r="P22" s="156"/>
      <c r="Q22" s="156"/>
      <c r="R22" s="157"/>
      <c r="S22" s="158"/>
      <c r="T22" s="159"/>
      <c r="U22" s="158"/>
      <c r="V22" s="143"/>
      <c r="W22" s="160"/>
      <c r="X22" s="161"/>
      <c r="Y22" s="162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</row>
    <row r="23" spans="1:96" s="155" customFormat="1" x14ac:dyDescent="0.25">
      <c r="A23" s="144" t="str">
        <f>Input!B24</f>
        <v>MA125A</v>
      </c>
      <c r="B23" s="156" t="str">
        <f>IF(AND($N$6&gt;=Input!D24,$N$6&lt;=Input!E24),"JA","NEE")</f>
        <v>JA</v>
      </c>
      <c r="C23" s="156" t="str">
        <f>IF(AND(($N$4*(100%-$N$10))&lt;=Input!F24,($N$4*(100%+$N$10))&gt;=Input!F24),"JA","NEE")</f>
        <v>NEE</v>
      </c>
      <c r="D23" s="156" t="str">
        <f>IF(AND(($M$9*(100%-$N$10))&lt;=($N$6*Input!G24),($M$9*(100%+$N$10))&gt;=($N$6*Input!G24)),"JA","NEE")</f>
        <v>NEE</v>
      </c>
      <c r="E23" s="160" t="str">
        <f t="shared" si="0"/>
        <v>NEE</v>
      </c>
      <c r="F23" s="144">
        <f>Input!F24</f>
        <v>2.46</v>
      </c>
      <c r="G23" s="144" t="str">
        <f>Input!D24&amp;"-"&amp;Input!E24</f>
        <v>1500-3000</v>
      </c>
      <c r="H23" s="144">
        <f>Input!G24</f>
        <v>2.7E-2</v>
      </c>
      <c r="I23" s="144" t="str">
        <f>Input!K24</f>
        <v>125</v>
      </c>
      <c r="J23" s="145" t="e">
        <f>VLOOKUP('FIND THE RIGHT GEARBOX'!A23,#REF!,3,FALSE)</f>
        <v>#REF!</v>
      </c>
      <c r="K23" s="145"/>
      <c r="L23" s="154"/>
      <c r="P23" s="156"/>
      <c r="Q23" s="156"/>
      <c r="R23" s="157"/>
      <c r="S23" s="164"/>
      <c r="T23" s="165"/>
      <c r="U23" s="164"/>
      <c r="V23" s="144"/>
      <c r="W23" s="156"/>
      <c r="X23" s="166"/>
      <c r="Y23" s="167"/>
    </row>
    <row r="24" spans="1:96" s="155" customFormat="1" x14ac:dyDescent="0.25">
      <c r="A24" s="144" t="str">
        <f>Input!B25</f>
        <v>MA125A</v>
      </c>
      <c r="B24" s="156" t="str">
        <f>IF(AND($N$6&gt;=Input!D25,$N$6&lt;=Input!E25),"JA","NEE")</f>
        <v>JA</v>
      </c>
      <c r="C24" s="156" t="str">
        <f>IF(AND(($N$4*(100%-$N$10))&lt;=Input!F25,($N$4*(100%+$N$10))&gt;=Input!F25),"JA","NEE")</f>
        <v>NEE</v>
      </c>
      <c r="D24" s="156" t="str">
        <f>IF(AND(($M$9*(100%-$N$10))&lt;=($N$6*Input!G25),($M$9*(100%+$N$10))&gt;=($N$6*Input!G25)),"JA","NEE")</f>
        <v>NEE</v>
      </c>
      <c r="E24" s="160" t="str">
        <f t="shared" si="0"/>
        <v>NEE</v>
      </c>
      <c r="F24" s="144">
        <f>Input!F25</f>
        <v>3.04</v>
      </c>
      <c r="G24" s="144" t="str">
        <f>Input!D25&amp;"-"&amp;Input!E25</f>
        <v>1500-3000</v>
      </c>
      <c r="H24" s="144">
        <f>Input!G25</f>
        <v>2.4E-2</v>
      </c>
      <c r="I24" s="144" t="str">
        <f>Input!K25</f>
        <v>125</v>
      </c>
      <c r="J24" s="145" t="e">
        <f>VLOOKUP('FIND THE RIGHT GEARBOX'!A24,#REF!,3,FALSE)</f>
        <v>#REF!</v>
      </c>
      <c r="K24" s="145"/>
      <c r="L24" s="154"/>
      <c r="P24" s="156"/>
      <c r="Q24" s="156"/>
      <c r="R24" s="157"/>
      <c r="S24" s="164"/>
      <c r="T24" s="165"/>
      <c r="U24" s="164"/>
      <c r="V24" s="144"/>
      <c r="W24" s="156"/>
      <c r="X24" s="166"/>
      <c r="Y24" s="167"/>
    </row>
    <row r="25" spans="1:96" s="155" customFormat="1" x14ac:dyDescent="0.25">
      <c r="A25" s="144" t="str">
        <f>Input!B26</f>
        <v>MA125A</v>
      </c>
      <c r="B25" s="156" t="str">
        <f>IF(AND($N$6&gt;=Input!D26,$N$6&lt;=Input!E26),"JA","NEE")</f>
        <v>JA</v>
      </c>
      <c r="C25" s="156" t="str">
        <f>IF(AND(($N$4*(100%-$N$10))&lt;=Input!F26,($N$4*(100%+$N$10))&gt;=Input!F26),"JA","NEE")</f>
        <v>NEE</v>
      </c>
      <c r="D25" s="156" t="str">
        <f>IF(AND(($M$9*(100%-$N$10))&lt;=($N$6*Input!G26),($M$9*(100%+$N$10))&gt;=($N$6*Input!G26)),"JA","NEE")</f>
        <v>NEE</v>
      </c>
      <c r="E25" s="160" t="str">
        <f t="shared" si="0"/>
        <v>NEE</v>
      </c>
      <c r="F25" s="144">
        <f>Input!F26</f>
        <v>3.57</v>
      </c>
      <c r="G25" s="144" t="str">
        <f>Input!D26&amp;"-"&amp;Input!E26</f>
        <v>1500-3000</v>
      </c>
      <c r="H25" s="144">
        <f>Input!G26</f>
        <v>2.1999999999999999E-2</v>
      </c>
      <c r="I25" s="144" t="str">
        <f>Input!K26</f>
        <v>125</v>
      </c>
      <c r="J25" s="145" t="e">
        <f>VLOOKUP('FIND THE RIGHT GEARBOX'!A25,#REF!,3,FALSE)</f>
        <v>#REF!</v>
      </c>
      <c r="K25" s="145"/>
      <c r="L25" s="154"/>
      <c r="P25" s="156"/>
      <c r="Q25" s="156"/>
      <c r="R25" s="157"/>
      <c r="S25" s="164"/>
      <c r="T25" s="165"/>
      <c r="U25" s="164"/>
      <c r="V25" s="144"/>
      <c r="W25" s="156"/>
      <c r="X25" s="166"/>
      <c r="Y25" s="167"/>
    </row>
    <row r="26" spans="1:96" s="155" customFormat="1" x14ac:dyDescent="0.25">
      <c r="A26" s="144" t="str">
        <f>Input!B27</f>
        <v>MA125A</v>
      </c>
      <c r="B26" s="156" t="str">
        <f>IF(AND($N$6&gt;=Input!D27,$N$6&lt;=Input!E27),"JA","NEE")</f>
        <v>JA</v>
      </c>
      <c r="C26" s="156" t="str">
        <f>IF(AND(($N$4*(100%-$N$10))&lt;=Input!F27,($N$4*(100%+$N$10))&gt;=Input!F27),"JA","NEE")</f>
        <v>NEE</v>
      </c>
      <c r="D26" s="156" t="str">
        <f>IF(AND(($M$9*(100%-$N$10))&lt;=($N$6*Input!G27),($M$9*(100%+$N$10))&gt;=($N$6*Input!G27)),"JA","NEE")</f>
        <v>NEE</v>
      </c>
      <c r="E26" s="160" t="str">
        <f t="shared" si="0"/>
        <v>NEE</v>
      </c>
      <c r="F26" s="144">
        <f>Input!F27</f>
        <v>4.05</v>
      </c>
      <c r="G26" s="144" t="str">
        <f>Input!D27&amp;"-"&amp;Input!E27</f>
        <v>1500-3000</v>
      </c>
      <c r="H26" s="144">
        <f>Input!G27</f>
        <v>1.9E-2</v>
      </c>
      <c r="I26" s="144" t="str">
        <f>Input!K27</f>
        <v>125</v>
      </c>
      <c r="J26" s="145" t="e">
        <f>VLOOKUP('FIND THE RIGHT GEARBOX'!A26,#REF!,3,FALSE)</f>
        <v>#REF!</v>
      </c>
      <c r="K26" s="145"/>
      <c r="L26" s="154"/>
      <c r="P26" s="156"/>
      <c r="Q26" s="156"/>
      <c r="R26" s="157"/>
      <c r="S26" s="164"/>
      <c r="T26" s="165"/>
      <c r="U26" s="164"/>
      <c r="V26" s="144"/>
      <c r="W26" s="156"/>
      <c r="X26" s="166"/>
      <c r="Y26" s="167"/>
    </row>
    <row r="27" spans="1:96" s="155" customFormat="1" x14ac:dyDescent="0.25">
      <c r="A27" s="144" t="str">
        <f>Input!B28</f>
        <v>MA125A</v>
      </c>
      <c r="B27" s="156" t="str">
        <f>IF(AND($N$6&gt;=Input!D28,$N$6&lt;=Input!E28),"JA","NEE")</f>
        <v>JA</v>
      </c>
      <c r="C27" s="156" t="str">
        <f>IF(AND(($N$4*(100%-$N$10))&lt;=Input!F28,($N$4*(100%+$N$10))&gt;=Input!F28),"JA","NEE")</f>
        <v>NEE</v>
      </c>
      <c r="D27" s="156" t="str">
        <f>IF(AND(($M$9*(100%-$N$10))&lt;=($N$6*Input!G28),($M$9*(100%+$N$10))&gt;=($N$6*Input!G28)),"JA","NEE")</f>
        <v>NEE</v>
      </c>
      <c r="E27" s="160" t="str">
        <f t="shared" si="0"/>
        <v>NEE</v>
      </c>
      <c r="F27" s="144">
        <f>Input!F28</f>
        <v>4.3899999999999997</v>
      </c>
      <c r="G27" s="144" t="str">
        <f>Input!D28&amp;"-"&amp;Input!E28</f>
        <v>1500-3000</v>
      </c>
      <c r="H27" s="144">
        <f>Input!G28</f>
        <v>1.7600000000000001E-2</v>
      </c>
      <c r="I27" s="144" t="str">
        <f>Input!K28</f>
        <v>125</v>
      </c>
      <c r="J27" s="145" t="e">
        <f>VLOOKUP('FIND THE RIGHT GEARBOX'!A27,#REF!,3,FALSE)</f>
        <v>#REF!</v>
      </c>
      <c r="K27" s="145"/>
      <c r="L27" s="154"/>
      <c r="P27" s="156"/>
      <c r="Q27" s="156"/>
      <c r="R27" s="157"/>
      <c r="S27" s="164"/>
      <c r="T27" s="165"/>
      <c r="U27" s="164"/>
      <c r="V27" s="144"/>
      <c r="W27" s="156"/>
      <c r="X27" s="166"/>
      <c r="Y27" s="167"/>
    </row>
    <row r="28" spans="1:96" s="155" customFormat="1" x14ac:dyDescent="0.25">
      <c r="A28" s="144" t="str">
        <f>Input!B29</f>
        <v>MA125A</v>
      </c>
      <c r="B28" s="156" t="str">
        <f>IF(AND($N$6&gt;=Input!D29,$N$6&lt;=Input!E29),"JA","NEE")</f>
        <v>JA</v>
      </c>
      <c r="C28" s="156" t="str">
        <f>IF(AND(($N$4*(100%-$N$10))&lt;=Input!F29,($N$4*(100%+$N$10))&gt;=Input!F29),"JA","NEE")</f>
        <v>JA</v>
      </c>
      <c r="D28" s="156" t="str">
        <f>IF(AND(($M$9*(100%-$N$10))&lt;=($N$6*Input!G29),($M$9*(100%+$N$10))&gt;=($N$6*Input!G29)),"JA","NEE")</f>
        <v>NEE</v>
      </c>
      <c r="E28" s="160" t="str">
        <f t="shared" si="0"/>
        <v>NEE</v>
      </c>
      <c r="F28" s="144">
        <f>Input!F29</f>
        <v>4.7</v>
      </c>
      <c r="G28" s="144" t="str">
        <f>Input!D29&amp;"-"&amp;Input!E29</f>
        <v>1500-3000</v>
      </c>
      <c r="H28" s="144">
        <f>Input!G29</f>
        <v>1.49E-2</v>
      </c>
      <c r="I28" s="144" t="str">
        <f>Input!K29</f>
        <v>125</v>
      </c>
      <c r="J28" s="145" t="e">
        <f>VLOOKUP('FIND THE RIGHT GEARBOX'!A28,#REF!,3,FALSE)</f>
        <v>#REF!</v>
      </c>
      <c r="K28" s="145"/>
      <c r="L28" s="154"/>
      <c r="P28" s="156"/>
      <c r="Q28" s="156"/>
      <c r="R28" s="157"/>
      <c r="S28" s="164"/>
      <c r="T28" s="165"/>
      <c r="U28" s="164"/>
      <c r="V28" s="144"/>
      <c r="W28" s="156"/>
      <c r="X28" s="166"/>
      <c r="Y28" s="167"/>
    </row>
    <row r="29" spans="1:96" s="155" customFormat="1" x14ac:dyDescent="0.25">
      <c r="A29" s="144" t="str">
        <f>Input!B30</f>
        <v>MA142A</v>
      </c>
      <c r="B29" s="156" t="str">
        <f>IF(AND($N$6&gt;=Input!D30,$N$6&lt;=Input!E30),"JA","NEE")</f>
        <v>JA</v>
      </c>
      <c r="C29" s="156" t="str">
        <f>IF(AND(($N$4*(100%-$N$10))&lt;=Input!F30,($N$4*(100%+$N$10))&gt;=Input!F30),"JA","NEE")</f>
        <v>NEE</v>
      </c>
      <c r="D29" s="156" t="str">
        <f>IF(AND(($M$9*(100%-$N$10))&lt;=($N$6*Input!G30),($M$9*(100%+$N$10))&gt;=($N$6*Input!G30)),"JA","NEE")</f>
        <v>NEE</v>
      </c>
      <c r="E29" s="160" t="str">
        <f t="shared" si="0"/>
        <v>NEE</v>
      </c>
      <c r="F29" s="144">
        <f>Input!F30</f>
        <v>1.97</v>
      </c>
      <c r="G29" s="144" t="str">
        <f>Input!D30&amp;"-"&amp;Input!E30</f>
        <v>1500-3000</v>
      </c>
      <c r="H29" s="144">
        <f>Input!G30</f>
        <v>4.1000000000000002E-2</v>
      </c>
      <c r="I29" s="144" t="str">
        <f>Input!K30</f>
        <v>142</v>
      </c>
      <c r="J29" s="145" t="e">
        <f>VLOOKUP('FIND THE RIGHT GEARBOX'!A29,#REF!,3,FALSE)</f>
        <v>#REF!</v>
      </c>
      <c r="K29" s="145"/>
      <c r="L29" s="154"/>
      <c r="P29" s="156"/>
      <c r="Q29" s="156"/>
      <c r="R29" s="157"/>
      <c r="S29" s="164"/>
      <c r="T29" s="165"/>
      <c r="U29" s="164"/>
      <c r="V29" s="144"/>
      <c r="W29" s="156"/>
      <c r="X29" s="166"/>
      <c r="Y29" s="167"/>
    </row>
    <row r="30" spans="1:96" s="155" customFormat="1" x14ac:dyDescent="0.25">
      <c r="A30" s="144" t="str">
        <f>Input!B31</f>
        <v>MA142A</v>
      </c>
      <c r="B30" s="156" t="str">
        <f>IF(AND($N$6&gt;=Input!D31,$N$6&lt;=Input!E31),"JA","NEE")</f>
        <v>JA</v>
      </c>
      <c r="C30" s="156" t="str">
        <f>IF(AND(($N$4*(100%-$N$10))&lt;=Input!F31,($N$4*(100%+$N$10))&gt;=Input!F31),"JA","NEE")</f>
        <v>NEE</v>
      </c>
      <c r="D30" s="156" t="str">
        <f>IF(AND(($M$9*(100%-$N$10))&lt;=($N$6*Input!G31),($M$9*(100%+$N$10))&gt;=($N$6*Input!G31)),"JA","NEE")</f>
        <v>NEE</v>
      </c>
      <c r="E30" s="160" t="str">
        <f t="shared" si="0"/>
        <v>NEE</v>
      </c>
      <c r="F30" s="144">
        <f>Input!F31</f>
        <v>2.52</v>
      </c>
      <c r="G30" s="144" t="str">
        <f>Input!D31&amp;"-"&amp;Input!E31</f>
        <v>1500-3000</v>
      </c>
      <c r="H30" s="144">
        <f>Input!G31</f>
        <v>4.1000000000000002E-2</v>
      </c>
      <c r="I30" s="144" t="str">
        <f>Input!K31</f>
        <v>142</v>
      </c>
      <c r="J30" s="145" t="e">
        <f>VLOOKUP('FIND THE RIGHT GEARBOX'!A30,#REF!,3,FALSE)</f>
        <v>#REF!</v>
      </c>
      <c r="K30" s="145"/>
      <c r="L30" s="154"/>
      <c r="P30" s="156"/>
      <c r="Q30" s="156"/>
      <c r="R30" s="157"/>
      <c r="S30" s="164"/>
      <c r="T30" s="165"/>
      <c r="U30" s="164"/>
      <c r="V30" s="144"/>
      <c r="W30" s="156"/>
      <c r="X30" s="166"/>
      <c r="Y30" s="167"/>
    </row>
    <row r="31" spans="1:96" s="155" customFormat="1" x14ac:dyDescent="0.25">
      <c r="A31" s="144" t="str">
        <f>Input!B32</f>
        <v>MA142A</v>
      </c>
      <c r="B31" s="156" t="str">
        <f>IF(AND($N$6&gt;=Input!D32,$N$6&lt;=Input!E32),"JA","NEE")</f>
        <v>JA</v>
      </c>
      <c r="C31" s="156" t="str">
        <f>IF(AND(($N$4*(100%-$N$10))&lt;=Input!F32,($N$4*(100%+$N$10))&gt;=Input!F32),"JA","NEE")</f>
        <v>NEE</v>
      </c>
      <c r="D31" s="156" t="str">
        <f>IF(AND(($M$9*(100%-$N$10))&lt;=($N$6*Input!G32),($M$9*(100%+$N$10))&gt;=($N$6*Input!G32)),"JA","NEE")</f>
        <v>NEE</v>
      </c>
      <c r="E31" s="160" t="str">
        <f t="shared" si="0"/>
        <v>NEE</v>
      </c>
      <c r="F31" s="144">
        <f>Input!F32</f>
        <v>3.03</v>
      </c>
      <c r="G31" s="144" t="str">
        <f>Input!D32&amp;"-"&amp;Input!E32</f>
        <v>1500-3000</v>
      </c>
      <c r="H31" s="144">
        <f>Input!G32</f>
        <v>4.1000000000000002E-2</v>
      </c>
      <c r="I31" s="144" t="str">
        <f>Input!K32</f>
        <v>142</v>
      </c>
      <c r="J31" s="145" t="e">
        <f>VLOOKUP('FIND THE RIGHT GEARBOX'!A31,#REF!,3,FALSE)</f>
        <v>#REF!</v>
      </c>
      <c r="K31" s="145"/>
      <c r="L31" s="154"/>
      <c r="P31" s="156"/>
      <c r="Q31" s="156"/>
      <c r="R31" s="157"/>
      <c r="S31" s="164"/>
      <c r="T31" s="165"/>
      <c r="U31" s="164"/>
      <c r="V31" s="144"/>
      <c r="W31" s="156"/>
      <c r="X31" s="166"/>
      <c r="Y31" s="167"/>
    </row>
    <row r="32" spans="1:96" s="155" customFormat="1" x14ac:dyDescent="0.25">
      <c r="A32" s="144" t="str">
        <f>Input!B33</f>
        <v>MA142A</v>
      </c>
      <c r="B32" s="156" t="str">
        <f>IF(AND($N$6&gt;=Input!D33,$N$6&lt;=Input!E33),"JA","NEE")</f>
        <v>JA</v>
      </c>
      <c r="C32" s="156" t="str">
        <f>IF(AND(($N$4*(100%-$N$10))&lt;=Input!F33,($N$4*(100%+$N$10))&gt;=Input!F33),"JA","NEE")</f>
        <v>NEE</v>
      </c>
      <c r="D32" s="156" t="str">
        <f>IF(AND(($M$9*(100%-$N$10))&lt;=($N$6*Input!G33),($M$9*(100%+$N$10))&gt;=($N$6*Input!G33)),"JA","NEE")</f>
        <v>NEE</v>
      </c>
      <c r="E32" s="160" t="str">
        <f t="shared" si="0"/>
        <v>NEE</v>
      </c>
      <c r="F32" s="144">
        <f>Input!F33</f>
        <v>3.54</v>
      </c>
      <c r="G32" s="144" t="str">
        <f>Input!D33&amp;"-"&amp;Input!E33</f>
        <v>1500-3000</v>
      </c>
      <c r="H32" s="144">
        <f>Input!G33</f>
        <v>3.5000000000000003E-2</v>
      </c>
      <c r="I32" s="144" t="str">
        <f>Input!K33</f>
        <v>142</v>
      </c>
      <c r="J32" s="145" t="e">
        <f>VLOOKUP('FIND THE RIGHT GEARBOX'!A32,#REF!,3,FALSE)</f>
        <v>#REF!</v>
      </c>
      <c r="K32" s="145"/>
      <c r="L32" s="154"/>
      <c r="P32" s="156"/>
      <c r="Q32" s="156"/>
      <c r="R32" s="157"/>
      <c r="S32" s="164"/>
      <c r="T32" s="165"/>
      <c r="U32" s="164"/>
      <c r="V32" s="144"/>
      <c r="W32" s="156"/>
      <c r="X32" s="166"/>
      <c r="Y32" s="167"/>
    </row>
    <row r="33" spans="1:25" s="155" customFormat="1" x14ac:dyDescent="0.25">
      <c r="A33" s="144" t="str">
        <f>Input!B34</f>
        <v>MA142A</v>
      </c>
      <c r="B33" s="156" t="str">
        <f>IF(AND($N$6&gt;=Input!D34,$N$6&lt;=Input!E34),"JA","NEE")</f>
        <v>JA</v>
      </c>
      <c r="C33" s="156" t="str">
        <f>IF(AND(($N$4*(100%-$N$10))&lt;=Input!F34,($N$4*(100%+$N$10))&gt;=Input!F34),"JA","NEE")</f>
        <v>NEE</v>
      </c>
      <c r="D33" s="156" t="str">
        <f>IF(AND(($M$9*(100%-$N$10))&lt;=($N$6*Input!G34),($M$9*(100%+$N$10))&gt;=($N$6*Input!G34)),"JA","NEE")</f>
        <v>NEE</v>
      </c>
      <c r="E33" s="160" t="str">
        <f t="shared" si="0"/>
        <v>NEE</v>
      </c>
      <c r="F33" s="144">
        <f>Input!F34</f>
        <v>3.95</v>
      </c>
      <c r="G33" s="144" t="str">
        <f>Input!D34&amp;"-"&amp;Input!E34</f>
        <v>1500-3000</v>
      </c>
      <c r="H33" s="144">
        <f>Input!G34</f>
        <v>3.1E-2</v>
      </c>
      <c r="I33" s="144" t="str">
        <f>Input!K34</f>
        <v>142</v>
      </c>
      <c r="J33" s="145" t="e">
        <f>VLOOKUP('FIND THE RIGHT GEARBOX'!A33,#REF!,3,FALSE)</f>
        <v>#REF!</v>
      </c>
      <c r="K33" s="145"/>
      <c r="L33" s="154"/>
      <c r="P33" s="156"/>
      <c r="Q33" s="156"/>
      <c r="R33" s="157"/>
      <c r="S33" s="164"/>
      <c r="T33" s="165"/>
      <c r="U33" s="164"/>
      <c r="V33" s="144"/>
      <c r="W33" s="156"/>
      <c r="X33" s="166"/>
      <c r="Y33" s="167"/>
    </row>
    <row r="34" spans="1:25" s="155" customFormat="1" x14ac:dyDescent="0.25">
      <c r="A34" s="144" t="str">
        <f>Input!B35</f>
        <v>MA142A</v>
      </c>
      <c r="B34" s="156" t="str">
        <f>IF(AND($N$6&gt;=Input!D35,$N$6&lt;=Input!E35),"JA","NEE")</f>
        <v>JA</v>
      </c>
      <c r="C34" s="156" t="str">
        <f>IF(AND(($N$4*(100%-$N$10))&lt;=Input!F35,($N$4*(100%+$N$10))&gt;=Input!F35),"JA","NEE")</f>
        <v>JA</v>
      </c>
      <c r="D34" s="156" t="str">
        <f>IF(AND(($M$9*(100%-$N$10))&lt;=($N$6*Input!G35),($M$9*(100%+$N$10))&gt;=($N$6*Input!G35)),"JA","NEE")</f>
        <v>NEE</v>
      </c>
      <c r="E34" s="160" t="str">
        <f t="shared" si="0"/>
        <v>NEE</v>
      </c>
      <c r="F34" s="144">
        <f>Input!F35</f>
        <v>4.5</v>
      </c>
      <c r="G34" s="144" t="str">
        <f>Input!D35&amp;"-"&amp;Input!E35</f>
        <v>1500-3000</v>
      </c>
      <c r="H34" s="144">
        <f>Input!G35</f>
        <v>2.5999999999999999E-2</v>
      </c>
      <c r="I34" s="144" t="str">
        <f>Input!K35</f>
        <v>142</v>
      </c>
      <c r="J34" s="145" t="e">
        <f>VLOOKUP('FIND THE RIGHT GEARBOX'!A34,#REF!,3,FALSE)</f>
        <v>#REF!</v>
      </c>
      <c r="K34" s="145"/>
      <c r="L34" s="154"/>
      <c r="P34" s="156"/>
      <c r="Q34" s="156"/>
      <c r="R34" s="157"/>
      <c r="S34" s="164"/>
      <c r="T34" s="165"/>
      <c r="U34" s="164"/>
      <c r="V34" s="144"/>
      <c r="W34" s="156"/>
      <c r="X34" s="166"/>
      <c r="Y34" s="167"/>
    </row>
    <row r="35" spans="1:25" s="155" customFormat="1" x14ac:dyDescent="0.25">
      <c r="A35" s="144" t="str">
        <f>Input!B36</f>
        <v>MA142A</v>
      </c>
      <c r="B35" s="156" t="str">
        <f>IF(AND($N$6&gt;=Input!D36,$N$6&lt;=Input!E36),"JA","NEE")</f>
        <v>JA</v>
      </c>
      <c r="C35" s="156" t="str">
        <f>IF(AND(($N$4*(100%-$N$10))&lt;=Input!F36,($N$4*(100%+$N$10))&gt;=Input!F36),"JA","NEE")</f>
        <v>JA</v>
      </c>
      <c r="D35" s="156" t="str">
        <f>IF(AND(($M$9*(100%-$N$10))&lt;=($N$6*Input!G36),($M$9*(100%+$N$10))&gt;=($N$6*Input!G36)),"JA","NEE")</f>
        <v>NEE</v>
      </c>
      <c r="E35" s="160" t="str">
        <f t="shared" si="0"/>
        <v>NEE</v>
      </c>
      <c r="F35" s="144">
        <f>Input!F36</f>
        <v>5.0599999999999996</v>
      </c>
      <c r="G35" s="144" t="str">
        <f>Input!D36&amp;"-"&amp;Input!E36</f>
        <v>1500-3000</v>
      </c>
      <c r="H35" s="144">
        <f>Input!G36</f>
        <v>2.1999999999999999E-2</v>
      </c>
      <c r="I35" s="144" t="str">
        <f>Input!K36</f>
        <v>142</v>
      </c>
      <c r="J35" s="145" t="e">
        <f>VLOOKUP('FIND THE RIGHT GEARBOX'!A35,#REF!,3,FALSE)</f>
        <v>#REF!</v>
      </c>
      <c r="K35" s="145"/>
      <c r="L35" s="154"/>
      <c r="P35" s="156"/>
      <c r="Q35" s="156"/>
      <c r="R35" s="157"/>
      <c r="S35" s="164"/>
      <c r="T35" s="165"/>
      <c r="U35" s="164"/>
      <c r="V35" s="144"/>
      <c r="W35" s="156"/>
      <c r="X35" s="166"/>
      <c r="Y35" s="167"/>
    </row>
    <row r="36" spans="1:25" s="155" customFormat="1" x14ac:dyDescent="0.25">
      <c r="A36" s="144" t="str">
        <f>Input!B37</f>
        <v>MA142A</v>
      </c>
      <c r="B36" s="156" t="str">
        <f>IF(AND($N$6&gt;=Input!D37,$N$6&lt;=Input!E37),"JA","NEE")</f>
        <v>JA</v>
      </c>
      <c r="C36" s="156" t="str">
        <f>IF(AND(($N$4*(100%-$N$10))&lt;=Input!F37,($N$4*(100%+$N$10))&gt;=Input!F37),"JA","NEE")</f>
        <v>JA</v>
      </c>
      <c r="D36" s="156" t="str">
        <f>IF(AND(($M$9*(100%-$N$10))&lt;=($N$6*Input!G37),($M$9*(100%+$N$10))&gt;=($N$6*Input!G37)),"JA","NEE")</f>
        <v>NEE</v>
      </c>
      <c r="E36" s="160" t="str">
        <f t="shared" si="0"/>
        <v>NEE</v>
      </c>
      <c r="F36" s="144">
        <f>Input!F37</f>
        <v>5.47</v>
      </c>
      <c r="G36" s="144" t="str">
        <f>Input!D37&amp;"-"&amp;Input!E37</f>
        <v>1500-3000</v>
      </c>
      <c r="H36" s="144">
        <f>Input!G37</f>
        <v>1.7000000000000001E-2</v>
      </c>
      <c r="I36" s="144" t="str">
        <f>Input!K37</f>
        <v>142</v>
      </c>
      <c r="J36" s="145" t="e">
        <f>VLOOKUP('FIND THE RIGHT GEARBOX'!A36,#REF!,3,FALSE)</f>
        <v>#REF!</v>
      </c>
      <c r="K36" s="145"/>
      <c r="L36" s="154"/>
      <c r="P36" s="156"/>
      <c r="Q36" s="156"/>
      <c r="R36" s="157"/>
      <c r="S36" s="164"/>
      <c r="T36" s="165"/>
      <c r="U36" s="164"/>
      <c r="V36" s="144"/>
      <c r="W36" s="156"/>
      <c r="X36" s="166"/>
      <c r="Y36" s="167"/>
    </row>
    <row r="37" spans="1:25" s="155" customFormat="1" x14ac:dyDescent="0.25">
      <c r="A37" s="144" t="str">
        <f>Input!B38</f>
        <v>40A</v>
      </c>
      <c r="B37" s="156" t="str">
        <f>IF(AND($N$6&gt;=Input!D38,$N$6&lt;=Input!E38),"JA","NEE")</f>
        <v>JA</v>
      </c>
      <c r="C37" s="156" t="str">
        <f>IF(AND(($N$4*(100%-$N$10))&lt;=Input!F38,($N$4*(100%+$N$10))&gt;=Input!F38),"JA","NEE")</f>
        <v>NEE</v>
      </c>
      <c r="D37" s="156" t="str">
        <f>IF(AND(($M$9*(100%-$N$10))&lt;=($N$6*Input!G38),($M$9*(100%+$N$10))&gt;=($N$6*Input!G38)),"JA","NEE")</f>
        <v>NEE</v>
      </c>
      <c r="E37" s="160" t="str">
        <f t="shared" si="0"/>
        <v>NEE</v>
      </c>
      <c r="F37" s="144">
        <f>Input!F38</f>
        <v>2.0699999999999998</v>
      </c>
      <c r="G37" s="144" t="str">
        <f>Input!D38&amp;"-"&amp;Input!E38</f>
        <v>750-2000</v>
      </c>
      <c r="H37" s="144">
        <f>Input!G38</f>
        <v>0.04</v>
      </c>
      <c r="I37" s="144" t="str">
        <f>Input!K38</f>
        <v>170</v>
      </c>
      <c r="J37" s="145" t="e">
        <f>VLOOKUP('FIND THE RIGHT GEARBOX'!A37,#REF!,3,FALSE)</f>
        <v>#REF!</v>
      </c>
      <c r="K37" s="145"/>
      <c r="L37" s="154"/>
      <c r="P37" s="156"/>
      <c r="Q37" s="156"/>
      <c r="R37" s="157"/>
      <c r="S37" s="164"/>
      <c r="T37" s="165"/>
      <c r="U37" s="164"/>
      <c r="V37" s="144"/>
      <c r="W37" s="156"/>
      <c r="X37" s="166"/>
      <c r="Y37" s="167"/>
    </row>
    <row r="38" spans="1:25" s="155" customFormat="1" x14ac:dyDescent="0.25">
      <c r="A38" s="144" t="str">
        <f>Input!B39</f>
        <v>40A</v>
      </c>
      <c r="B38" s="156" t="str">
        <f>IF(AND($N$6&gt;=Input!D39,$N$6&lt;=Input!E39),"JA","NEE")</f>
        <v>JA</v>
      </c>
      <c r="C38" s="156" t="str">
        <f>IF(AND(($N$4*(100%-$N$10))&lt;=Input!F39,($N$4*(100%+$N$10))&gt;=Input!F39),"JA","NEE")</f>
        <v>NEE</v>
      </c>
      <c r="D38" s="156" t="str">
        <f>IF(AND(($M$9*(100%-$N$10))&lt;=($N$6*Input!G39),($M$9*(100%+$N$10))&gt;=($N$6*Input!G39)),"JA","NEE")</f>
        <v>NEE</v>
      </c>
      <c r="E38" s="160" t="str">
        <f t="shared" si="0"/>
        <v>NEE</v>
      </c>
      <c r="F38" s="144">
        <f>Input!F39</f>
        <v>2.96</v>
      </c>
      <c r="G38" s="144" t="str">
        <f>Input!D39&amp;"-"&amp;Input!E39</f>
        <v>750-2000</v>
      </c>
      <c r="H38" s="144">
        <f>Input!G39</f>
        <v>0.04</v>
      </c>
      <c r="I38" s="144" t="str">
        <f>Input!K39</f>
        <v>170</v>
      </c>
      <c r="J38" s="145" t="e">
        <f>VLOOKUP('FIND THE RIGHT GEARBOX'!A38,#REF!,3,FALSE)</f>
        <v>#REF!</v>
      </c>
      <c r="K38" s="145"/>
      <c r="L38" s="154"/>
      <c r="P38" s="156"/>
      <c r="Q38" s="156"/>
      <c r="R38" s="157"/>
      <c r="S38" s="164"/>
      <c r="T38" s="165"/>
      <c r="U38" s="164"/>
      <c r="V38" s="144"/>
      <c r="W38" s="156"/>
      <c r="X38" s="166"/>
      <c r="Y38" s="167"/>
    </row>
    <row r="39" spans="1:25" s="155" customFormat="1" x14ac:dyDescent="0.25">
      <c r="A39" s="144" t="str">
        <f>Input!B40</f>
        <v>40A</v>
      </c>
      <c r="B39" s="156" t="str">
        <f>IF(AND($N$6&gt;=Input!D40,$N$6&lt;=Input!E40),"JA","NEE")</f>
        <v>JA</v>
      </c>
      <c r="C39" s="156" t="str">
        <f>IF(AND(($N$4*(100%-$N$10))&lt;=Input!F40,($N$4*(100%+$N$10))&gt;=Input!F40),"JA","NEE")</f>
        <v>NEE</v>
      </c>
      <c r="D39" s="156" t="str">
        <f>IF(AND(($M$9*(100%-$N$10))&lt;=($N$6*Input!G40),($M$9*(100%+$N$10))&gt;=($N$6*Input!G40)),"JA","NEE")</f>
        <v>NEE</v>
      </c>
      <c r="E39" s="160" t="str">
        <f t="shared" si="0"/>
        <v>NEE</v>
      </c>
      <c r="F39" s="144">
        <f>Input!F40</f>
        <v>3.44</v>
      </c>
      <c r="G39" s="144" t="str">
        <f>Input!D40&amp;"-"&amp;Input!E40</f>
        <v>750-2000</v>
      </c>
      <c r="H39" s="144">
        <f>Input!G40</f>
        <v>3.4000000000000002E-2</v>
      </c>
      <c r="I39" s="144" t="str">
        <f>Input!K40</f>
        <v>170</v>
      </c>
      <c r="J39" s="145" t="e">
        <f>VLOOKUP('FIND THE RIGHT GEARBOX'!A39,#REF!,3,FALSE)</f>
        <v>#REF!</v>
      </c>
      <c r="K39" s="145"/>
      <c r="L39" s="154"/>
      <c r="P39" s="156"/>
      <c r="Q39" s="156"/>
      <c r="R39" s="157"/>
      <c r="S39" s="164"/>
      <c r="T39" s="165"/>
      <c r="U39" s="164"/>
      <c r="V39" s="144"/>
      <c r="W39" s="156"/>
      <c r="X39" s="166"/>
      <c r="Y39" s="167"/>
    </row>
    <row r="40" spans="1:25" s="155" customFormat="1" x14ac:dyDescent="0.25">
      <c r="A40" s="144" t="str">
        <f>Input!B41</f>
        <v>MB170</v>
      </c>
      <c r="B40" s="156" t="str">
        <f>IF(AND($N$6&gt;=Input!D41,$N$6&lt;=Input!E41),"JA","NEE")</f>
        <v>JA</v>
      </c>
      <c r="C40" s="156" t="str">
        <f>IF(AND(($N$4*(100%-$N$10))&lt;=Input!F41,($N$4*(100%+$N$10))&gt;=Input!F41),"JA","NEE")</f>
        <v>NEE</v>
      </c>
      <c r="D40" s="156" t="str">
        <f>IF(AND(($M$9*(100%-$N$10))&lt;=($N$6*Input!G41),($M$9*(100%+$N$10))&gt;=($N$6*Input!G41)),"JA","NEE")</f>
        <v>NEE</v>
      </c>
      <c r="E40" s="160" t="str">
        <f t="shared" si="0"/>
        <v>NEE</v>
      </c>
      <c r="F40" s="144">
        <f>Input!F41</f>
        <v>1.97</v>
      </c>
      <c r="G40" s="144" t="str">
        <f>Input!D41&amp;"-"&amp;Input!E41</f>
        <v>1000-2500</v>
      </c>
      <c r="H40" s="144">
        <f>Input!G41</f>
        <v>5.2999999999999999E-2</v>
      </c>
      <c r="I40" s="144" t="str">
        <f>Input!K41</f>
        <v>170</v>
      </c>
      <c r="J40" s="145" t="e">
        <f>VLOOKUP('FIND THE RIGHT GEARBOX'!A40,#REF!,3,FALSE)</f>
        <v>#REF!</v>
      </c>
      <c r="K40" s="145"/>
      <c r="L40" s="154"/>
      <c r="P40" s="156"/>
      <c r="Q40" s="156"/>
      <c r="R40" s="157"/>
      <c r="S40" s="164"/>
      <c r="T40" s="165"/>
      <c r="U40" s="164"/>
      <c r="V40" s="144"/>
      <c r="W40" s="156"/>
      <c r="X40" s="166"/>
      <c r="Y40" s="167"/>
    </row>
    <row r="41" spans="1:25" s="155" customFormat="1" x14ac:dyDescent="0.25">
      <c r="A41" s="144" t="str">
        <f>Input!B42</f>
        <v>MB170</v>
      </c>
      <c r="B41" s="156" t="str">
        <f>IF(AND($N$6&gt;=Input!D42,$N$6&lt;=Input!E42),"JA","NEE")</f>
        <v>JA</v>
      </c>
      <c r="C41" s="156" t="str">
        <f>IF(AND(($N$4*(100%-$N$10))&lt;=Input!F42,($N$4*(100%+$N$10))&gt;=Input!F42),"JA","NEE")</f>
        <v>NEE</v>
      </c>
      <c r="D41" s="156" t="str">
        <f>IF(AND(($M$9*(100%-$N$10))&lt;=($N$6*Input!G42),($M$9*(100%+$N$10))&gt;=($N$6*Input!G42)),"JA","NEE")</f>
        <v>NEE</v>
      </c>
      <c r="E41" s="160" t="str">
        <f t="shared" si="0"/>
        <v>NEE</v>
      </c>
      <c r="F41" s="144">
        <f>Input!F42</f>
        <v>2.52</v>
      </c>
      <c r="G41" s="144" t="str">
        <f>Input!D42&amp;"-"&amp;Input!E42</f>
        <v>1000-2500</v>
      </c>
      <c r="H41" s="144">
        <f>Input!G42</f>
        <v>5.2999999999999999E-2</v>
      </c>
      <c r="I41" s="144" t="str">
        <f>Input!K42</f>
        <v>170</v>
      </c>
      <c r="J41" s="145" t="e">
        <f>VLOOKUP('FIND THE RIGHT GEARBOX'!A41,#REF!,3,FALSE)</f>
        <v>#REF!</v>
      </c>
      <c r="K41" s="145"/>
      <c r="L41" s="154"/>
      <c r="P41" s="156"/>
      <c r="Q41" s="156"/>
      <c r="R41" s="157"/>
      <c r="S41" s="164"/>
      <c r="T41" s="165"/>
      <c r="U41" s="164"/>
      <c r="V41" s="144"/>
      <c r="W41" s="156"/>
      <c r="X41" s="166"/>
      <c r="Y41" s="167"/>
    </row>
    <row r="42" spans="1:25" s="155" customFormat="1" x14ac:dyDescent="0.25">
      <c r="A42" s="144" t="str">
        <f>Input!B43</f>
        <v>MB170</v>
      </c>
      <c r="B42" s="156" t="str">
        <f>IF(AND($N$6&gt;=Input!D43,$N$6&lt;=Input!E43),"JA","NEE")</f>
        <v>JA</v>
      </c>
      <c r="C42" s="156" t="str">
        <f>IF(AND(($N$4*(100%-$N$10))&lt;=Input!F43,($N$4*(100%+$N$10))&gt;=Input!F43),"JA","NEE")</f>
        <v>NEE</v>
      </c>
      <c r="D42" s="156" t="str">
        <f>IF(AND(($M$9*(100%-$N$10))&lt;=($N$6*Input!G43),($M$9*(100%+$N$10))&gt;=($N$6*Input!G43)),"JA","NEE")</f>
        <v>NEE</v>
      </c>
      <c r="E42" s="160" t="str">
        <f t="shared" si="0"/>
        <v>NEE</v>
      </c>
      <c r="F42" s="144">
        <f>Input!F43</f>
        <v>3.04</v>
      </c>
      <c r="G42" s="144" t="str">
        <f>Input!D43&amp;"-"&amp;Input!E43</f>
        <v>1000-2500</v>
      </c>
      <c r="H42" s="144">
        <f>Input!G43</f>
        <v>5.2999999999999999E-2</v>
      </c>
      <c r="I42" s="144" t="str">
        <f>Input!K43</f>
        <v>170</v>
      </c>
      <c r="J42" s="145" t="e">
        <f>VLOOKUP('FIND THE RIGHT GEARBOX'!A42,#REF!,3,FALSE)</f>
        <v>#REF!</v>
      </c>
      <c r="K42" s="145"/>
      <c r="L42" s="154"/>
      <c r="P42" s="156"/>
      <c r="Q42" s="156"/>
      <c r="R42" s="157"/>
      <c r="S42" s="164"/>
      <c r="T42" s="165"/>
      <c r="U42" s="164"/>
      <c r="V42" s="144"/>
      <c r="W42" s="156"/>
      <c r="X42" s="166"/>
      <c r="Y42" s="167"/>
    </row>
    <row r="43" spans="1:25" s="155" customFormat="1" x14ac:dyDescent="0.25">
      <c r="A43" s="144" t="str">
        <f>Input!B44</f>
        <v>MB170</v>
      </c>
      <c r="B43" s="156" t="str">
        <f>IF(AND($N$6&gt;=Input!D44,$N$6&lt;=Input!E44),"JA","NEE")</f>
        <v>JA</v>
      </c>
      <c r="C43" s="156" t="str">
        <f>IF(AND(($N$4*(100%-$N$10))&lt;=Input!F44,($N$4*(100%+$N$10))&gt;=Input!F44),"JA","NEE")</f>
        <v>NEE</v>
      </c>
      <c r="D43" s="156" t="str">
        <f>IF(AND(($M$9*(100%-$N$10))&lt;=($N$6*Input!G44),($M$9*(100%+$N$10))&gt;=($N$6*Input!G44)),"JA","NEE")</f>
        <v>NEE</v>
      </c>
      <c r="E43" s="160" t="str">
        <f t="shared" si="0"/>
        <v>NEE</v>
      </c>
      <c r="F43" s="144">
        <f>Input!F44</f>
        <v>3.54</v>
      </c>
      <c r="G43" s="144" t="str">
        <f>Input!D44&amp;"-"&amp;Input!E44</f>
        <v>1000-2500</v>
      </c>
      <c r="H43" s="144">
        <f>Input!G44</f>
        <v>5.2999999999999999E-2</v>
      </c>
      <c r="I43" s="144" t="str">
        <f>Input!K44</f>
        <v>170</v>
      </c>
      <c r="J43" s="145" t="e">
        <f>VLOOKUP('FIND THE RIGHT GEARBOX'!A43,#REF!,3,FALSE)</f>
        <v>#REF!</v>
      </c>
      <c r="K43" s="145"/>
      <c r="L43" s="154"/>
      <c r="P43" s="156"/>
      <c r="Q43" s="156"/>
      <c r="R43" s="157"/>
      <c r="S43" s="164"/>
      <c r="T43" s="165"/>
      <c r="U43" s="164"/>
      <c r="V43" s="144"/>
      <c r="W43" s="156"/>
      <c r="X43" s="166"/>
      <c r="Y43" s="167"/>
    </row>
    <row r="44" spans="1:25" s="155" customFormat="1" x14ac:dyDescent="0.25">
      <c r="A44" s="144" t="str">
        <f>Input!B45</f>
        <v>MB170</v>
      </c>
      <c r="B44" s="156" t="str">
        <f>IF(AND($N$6&gt;=Input!D45,$N$6&lt;=Input!E45),"JA","NEE")</f>
        <v>JA</v>
      </c>
      <c r="C44" s="156" t="str">
        <f>IF(AND(($N$4*(100%-$N$10))&lt;=Input!F45,($N$4*(100%+$N$10))&gt;=Input!F45),"JA","NEE")</f>
        <v>NEE</v>
      </c>
      <c r="D44" s="156" t="str">
        <f>IF(AND(($M$9*(100%-$N$10))&lt;=($N$6*Input!G45),($M$9*(100%+$N$10))&gt;=($N$6*Input!G45)),"JA","NEE")</f>
        <v>NEE</v>
      </c>
      <c r="E44" s="160" t="str">
        <f t="shared" si="0"/>
        <v>NEE</v>
      </c>
      <c r="F44" s="144">
        <f>Input!F45</f>
        <v>3.96</v>
      </c>
      <c r="G44" s="144" t="str">
        <f>Input!D45&amp;"-"&amp;Input!E45</f>
        <v>1000-2500</v>
      </c>
      <c r="H44" s="144">
        <f>Input!G45</f>
        <v>5.2999999999999999E-2</v>
      </c>
      <c r="I44" s="144" t="str">
        <f>Input!K45</f>
        <v>170</v>
      </c>
      <c r="J44" s="145" t="e">
        <f>VLOOKUP('FIND THE RIGHT GEARBOX'!A44,#REF!,3,FALSE)</f>
        <v>#REF!</v>
      </c>
      <c r="K44" s="145"/>
      <c r="L44" s="154"/>
      <c r="P44" s="156"/>
      <c r="Q44" s="156"/>
      <c r="R44" s="157"/>
      <c r="S44" s="164"/>
      <c r="T44" s="165"/>
      <c r="U44" s="164"/>
      <c r="V44" s="144"/>
      <c r="W44" s="156"/>
      <c r="X44" s="166"/>
      <c r="Y44" s="167"/>
    </row>
    <row r="45" spans="1:25" s="155" customFormat="1" x14ac:dyDescent="0.25">
      <c r="A45" s="144" t="str">
        <f>Input!B46</f>
        <v>MB170</v>
      </c>
      <c r="B45" s="156" t="str">
        <f>IF(AND($N$6&gt;=Input!D46,$N$6&lt;=Input!E46),"JA","NEE")</f>
        <v>JA</v>
      </c>
      <c r="C45" s="156" t="str">
        <f>IF(AND(($N$4*(100%-$N$10))&lt;=Input!F46,($N$4*(100%+$N$10))&gt;=Input!F46),"JA","NEE")</f>
        <v>JA</v>
      </c>
      <c r="D45" s="156" t="str">
        <f>IF(AND(($M$9*(100%-$N$10))&lt;=($N$6*Input!G46),($M$9*(100%+$N$10))&gt;=($N$6*Input!G46)),"JA","NEE")</f>
        <v>NEE</v>
      </c>
      <c r="E45" s="160" t="str">
        <f t="shared" si="0"/>
        <v>NEE</v>
      </c>
      <c r="F45" s="144">
        <f>Input!F46</f>
        <v>4.5</v>
      </c>
      <c r="G45" s="144" t="str">
        <f>Input!D46&amp;"-"&amp;Input!E46</f>
        <v>1000-2500</v>
      </c>
      <c r="H45" s="144">
        <f>Input!G46</f>
        <v>4.2000000000000003E-2</v>
      </c>
      <c r="I45" s="144" t="str">
        <f>Input!K46</f>
        <v>170</v>
      </c>
      <c r="J45" s="145" t="e">
        <f>VLOOKUP('FIND THE RIGHT GEARBOX'!A45,#REF!,3,FALSE)</f>
        <v>#REF!</v>
      </c>
      <c r="K45" s="145"/>
      <c r="L45" s="154"/>
      <c r="P45" s="156"/>
      <c r="Q45" s="156"/>
      <c r="R45" s="157"/>
      <c r="S45" s="164"/>
      <c r="T45" s="165"/>
      <c r="U45" s="164"/>
      <c r="V45" s="144"/>
      <c r="W45" s="156"/>
      <c r="X45" s="166"/>
      <c r="Y45" s="167"/>
    </row>
    <row r="46" spans="1:25" s="155" customFormat="1" x14ac:dyDescent="0.25">
      <c r="A46" s="144" t="str">
        <f>Input!B47</f>
        <v>MB170</v>
      </c>
      <c r="B46" s="156" t="str">
        <f>IF(AND($N$6&gt;=Input!D47,$N$6&lt;=Input!E47),"JA","NEE")</f>
        <v>JA</v>
      </c>
      <c r="C46" s="156" t="str">
        <f>IF(AND(($N$4*(100%-$N$10))&lt;=Input!F47,($N$4*(100%+$N$10))&gt;=Input!F47),"JA","NEE")</f>
        <v>JA</v>
      </c>
      <c r="D46" s="156" t="str">
        <f>IF(AND(($M$9*(100%-$N$10))&lt;=($N$6*Input!G47),($M$9*(100%+$N$10))&gt;=($N$6*Input!G47)),"JA","NEE")</f>
        <v>NEE</v>
      </c>
      <c r="E46" s="160" t="str">
        <f t="shared" si="0"/>
        <v>NEE</v>
      </c>
      <c r="F46" s="144">
        <f>Input!F47</f>
        <v>5.0599999999999996</v>
      </c>
      <c r="G46" s="144" t="str">
        <f>Input!D47&amp;"-"&amp;Input!E47</f>
        <v>1000-2500</v>
      </c>
      <c r="H46" s="144">
        <f>Input!G47</f>
        <v>4.2000000000000003E-2</v>
      </c>
      <c r="I46" s="144" t="str">
        <f>Input!K47</f>
        <v>170</v>
      </c>
      <c r="J46" s="145" t="e">
        <f>VLOOKUP('FIND THE RIGHT GEARBOX'!A46,#REF!,3,FALSE)</f>
        <v>#REF!</v>
      </c>
      <c r="K46" s="145"/>
      <c r="L46" s="154"/>
      <c r="P46" s="156"/>
      <c r="Q46" s="156"/>
      <c r="R46" s="157"/>
      <c r="S46" s="164"/>
      <c r="T46" s="165"/>
      <c r="U46" s="164"/>
      <c r="V46" s="144"/>
      <c r="W46" s="156"/>
      <c r="X46" s="166"/>
      <c r="Y46" s="167"/>
    </row>
    <row r="47" spans="1:25" s="155" customFormat="1" x14ac:dyDescent="0.25">
      <c r="A47" s="144" t="str">
        <f>Input!B48</f>
        <v>MB170</v>
      </c>
      <c r="B47" s="156" t="str">
        <f>IF(AND($N$6&gt;=Input!D48,$N$6&lt;=Input!E48),"JA","NEE")</f>
        <v>JA</v>
      </c>
      <c r="C47" s="156" t="str">
        <f>IF(AND(($N$4*(100%-$N$10))&lt;=Input!F48,($N$4*(100%+$N$10))&gt;=Input!F48),"JA","NEE")</f>
        <v>JA</v>
      </c>
      <c r="D47" s="156" t="str">
        <f>IF(AND(($M$9*(100%-$N$10))&lt;=($N$6*Input!G48),($M$9*(100%+$N$10))&gt;=($N$6*Input!G48)),"JA","NEE")</f>
        <v>NEE</v>
      </c>
      <c r="E47" s="160" t="str">
        <f t="shared" si="0"/>
        <v>NEE</v>
      </c>
      <c r="F47" s="144">
        <f>Input!F48</f>
        <v>5.47</v>
      </c>
      <c r="G47" s="144" t="str">
        <f>Input!D48&amp;"-"&amp;Input!E48</f>
        <v>1000-2500</v>
      </c>
      <c r="H47" s="144">
        <f>Input!G48</f>
        <v>3.6999999999999998E-2</v>
      </c>
      <c r="I47" s="144" t="str">
        <f>Input!K48</f>
        <v>170</v>
      </c>
      <c r="J47" s="145" t="e">
        <f>VLOOKUP('FIND THE RIGHT GEARBOX'!A47,#REF!,3,FALSE)</f>
        <v>#REF!</v>
      </c>
      <c r="K47" s="145"/>
      <c r="L47" s="154"/>
      <c r="P47" s="156"/>
      <c r="Q47" s="156"/>
      <c r="R47" s="157"/>
      <c r="S47" s="164"/>
      <c r="T47" s="165"/>
      <c r="U47" s="164"/>
      <c r="V47" s="144"/>
      <c r="W47" s="156"/>
      <c r="X47" s="166"/>
      <c r="Y47" s="167"/>
    </row>
    <row r="48" spans="1:25" s="155" customFormat="1" x14ac:dyDescent="0.25">
      <c r="A48" s="144" t="str">
        <f>Input!B49</f>
        <v>MB170</v>
      </c>
      <c r="B48" s="156" t="str">
        <f>IF(AND($N$6&gt;=Input!D49,$N$6&lt;=Input!E49),"JA","NEE")</f>
        <v>JA</v>
      </c>
      <c r="C48" s="156" t="str">
        <f>IF(AND(($N$4*(100%-$N$10))&lt;=Input!F49,($N$4*(100%+$N$10))&gt;=Input!F49),"JA","NEE")</f>
        <v>NEE</v>
      </c>
      <c r="D48" s="156" t="str">
        <f>IF(AND(($M$9*(100%-$N$10))&lt;=($N$6*Input!G49),($M$9*(100%+$N$10))&gt;=($N$6*Input!G49)),"JA","NEE")</f>
        <v>NEE</v>
      </c>
      <c r="E48" s="160" t="str">
        <f t="shared" si="0"/>
        <v>NEE</v>
      </c>
      <c r="F48" s="144">
        <f>Input!F49</f>
        <v>5.88</v>
      </c>
      <c r="G48" s="144" t="str">
        <f>Input!D49&amp;"-"&amp;Input!E49</f>
        <v>1000-2500</v>
      </c>
      <c r="H48" s="144">
        <f>Input!G49</f>
        <v>3.6999999999999998E-2</v>
      </c>
      <c r="I48" s="144" t="str">
        <f>Input!K49</f>
        <v>170</v>
      </c>
      <c r="J48" s="145" t="e">
        <f>VLOOKUP('FIND THE RIGHT GEARBOX'!A48,#REF!,3,FALSE)</f>
        <v>#REF!</v>
      </c>
      <c r="K48" s="145"/>
      <c r="L48" s="154"/>
      <c r="P48" s="156"/>
      <c r="Q48" s="156"/>
      <c r="R48" s="157"/>
      <c r="S48" s="164"/>
      <c r="T48" s="165"/>
      <c r="U48" s="164"/>
      <c r="V48" s="144"/>
      <c r="W48" s="156"/>
      <c r="X48" s="166"/>
      <c r="Y48" s="167"/>
    </row>
    <row r="49" spans="1:25" s="155" customFormat="1" x14ac:dyDescent="0.25">
      <c r="A49" s="144" t="str">
        <f>Input!B50</f>
        <v>120C</v>
      </c>
      <c r="B49" s="156" t="str">
        <f>IF(AND($N$6&gt;=Input!D50,$N$6&lt;=Input!E50),"JA","NEE")</f>
        <v>JA</v>
      </c>
      <c r="C49" s="156" t="str">
        <f>IF(AND(($N$4*(100%-$N$10))&lt;=Input!F50,($N$4*(100%+$N$10))&gt;=Input!F50),"JA","NEE")</f>
        <v>NEE</v>
      </c>
      <c r="D49" s="156" t="str">
        <f>IF(AND(($M$9*(100%-$N$10))&lt;=($N$6*Input!G50),($M$9*(100%+$N$10))&gt;=($N$6*Input!G50)),"JA","NEE")</f>
        <v>NEE</v>
      </c>
      <c r="E49" s="160" t="str">
        <f t="shared" si="0"/>
        <v>NEE</v>
      </c>
      <c r="F49" s="144">
        <f>Input!F50</f>
        <v>1.48</v>
      </c>
      <c r="G49" s="144" t="str">
        <f>Input!D50&amp;"-"&amp;Input!E50</f>
        <v>1000-2500</v>
      </c>
      <c r="H49" s="144">
        <f>Input!G50</f>
        <v>0.13600000000000001</v>
      </c>
      <c r="I49" s="144" t="str">
        <f>Input!K50</f>
        <v>180</v>
      </c>
      <c r="J49" s="145" t="e">
        <f>VLOOKUP('FIND THE RIGHT GEARBOX'!A49,#REF!,3,FALSE)</f>
        <v>#REF!</v>
      </c>
      <c r="K49" s="145"/>
      <c r="L49" s="154"/>
      <c r="P49" s="156"/>
      <c r="Q49" s="156"/>
      <c r="R49" s="157"/>
      <c r="S49" s="164"/>
      <c r="T49" s="165"/>
      <c r="U49" s="164"/>
      <c r="V49" s="144"/>
      <c r="W49" s="156"/>
      <c r="X49" s="166"/>
      <c r="Y49" s="167"/>
    </row>
    <row r="50" spans="1:25" s="155" customFormat="1" x14ac:dyDescent="0.25">
      <c r="A50" s="144" t="str">
        <f>Input!B51</f>
        <v>120C</v>
      </c>
      <c r="B50" s="156" t="str">
        <f>IF(AND($N$6&gt;=Input!D51,$N$6&lt;=Input!E51),"JA","NEE")</f>
        <v>JA</v>
      </c>
      <c r="C50" s="156" t="str">
        <f>IF(AND(($N$4*(100%-$N$10))&lt;=Input!F51,($N$4*(100%+$N$10))&gt;=Input!F51),"JA","NEE")</f>
        <v>NEE</v>
      </c>
      <c r="D50" s="156" t="str">
        <f>IF(AND(($M$9*(100%-$N$10))&lt;=($N$6*Input!G51),($M$9*(100%+$N$10))&gt;=($N$6*Input!G51)),"JA","NEE")</f>
        <v>NEE</v>
      </c>
      <c r="E50" s="160" t="str">
        <f t="shared" si="0"/>
        <v>NEE</v>
      </c>
      <c r="F50" s="144">
        <f>Input!F51</f>
        <v>1.94</v>
      </c>
      <c r="G50" s="144" t="str">
        <f>Input!D51&amp;"-"&amp;Input!E51</f>
        <v>1000-2500</v>
      </c>
      <c r="H50" s="144">
        <f>Input!G51</f>
        <v>0.13600000000000001</v>
      </c>
      <c r="I50" s="144" t="str">
        <f>Input!K51</f>
        <v>180</v>
      </c>
      <c r="J50" s="145" t="e">
        <f>VLOOKUP('FIND THE RIGHT GEARBOX'!A50,#REF!,3,FALSE)</f>
        <v>#REF!</v>
      </c>
      <c r="K50" s="145"/>
      <c r="L50" s="154"/>
      <c r="P50" s="156"/>
      <c r="Q50" s="156"/>
      <c r="R50" s="157"/>
      <c r="S50" s="164"/>
      <c r="T50" s="165"/>
      <c r="U50" s="164"/>
      <c r="V50" s="144"/>
      <c r="W50" s="156"/>
      <c r="X50" s="166"/>
      <c r="Y50" s="167"/>
    </row>
    <row r="51" spans="1:25" s="155" customFormat="1" x14ac:dyDescent="0.25">
      <c r="A51" s="144" t="str">
        <f>Input!B52</f>
        <v>120C</v>
      </c>
      <c r="B51" s="156" t="str">
        <f>IF(AND($N$6&gt;=Input!D52,$N$6&lt;=Input!E52),"JA","NEE")</f>
        <v>JA</v>
      </c>
      <c r="C51" s="156" t="str">
        <f>IF(AND(($N$4*(100%-$N$10))&lt;=Input!F52,($N$4*(100%+$N$10))&gt;=Input!F52),"JA","NEE")</f>
        <v>NEE</v>
      </c>
      <c r="D51" s="156" t="str">
        <f>IF(AND(($M$9*(100%-$N$10))&lt;=($N$6*Input!G52),($M$9*(100%+$N$10))&gt;=($N$6*Input!G52)),"JA","NEE")</f>
        <v>NEE</v>
      </c>
      <c r="E51" s="160" t="str">
        <f t="shared" si="0"/>
        <v>NEE</v>
      </c>
      <c r="F51" s="144">
        <f>Input!F52</f>
        <v>2.4500000000000002</v>
      </c>
      <c r="G51" s="144" t="str">
        <f>Input!D52&amp;"-"&amp;Input!E52</f>
        <v>1000-2500</v>
      </c>
      <c r="H51" s="144">
        <f>Input!G52</f>
        <v>0.13600000000000001</v>
      </c>
      <c r="I51" s="144" t="str">
        <f>Input!K52</f>
        <v>180</v>
      </c>
      <c r="J51" s="145" t="e">
        <f>VLOOKUP('FIND THE RIGHT GEARBOX'!A51,#REF!,3,FALSE)</f>
        <v>#REF!</v>
      </c>
      <c r="K51" s="145"/>
      <c r="L51" s="154"/>
      <c r="P51" s="156"/>
      <c r="Q51" s="156"/>
      <c r="R51" s="157"/>
      <c r="S51" s="164"/>
      <c r="T51" s="165"/>
      <c r="U51" s="164"/>
      <c r="V51" s="144"/>
      <c r="W51" s="156"/>
      <c r="X51" s="166"/>
      <c r="Y51" s="167"/>
    </row>
    <row r="52" spans="1:25" s="155" customFormat="1" x14ac:dyDescent="0.25">
      <c r="A52" s="144" t="str">
        <f>Input!B53</f>
        <v>120C</v>
      </c>
      <c r="B52" s="156" t="str">
        <f>IF(AND($N$6&gt;=Input!D53,$N$6&lt;=Input!E53),"JA","NEE")</f>
        <v>JA</v>
      </c>
      <c r="C52" s="156" t="str">
        <f>IF(AND(($N$4*(100%-$N$10))&lt;=Input!F53,($N$4*(100%+$N$10))&gt;=Input!F53),"JA","NEE")</f>
        <v>NEE</v>
      </c>
      <c r="D52" s="156" t="str">
        <f>IF(AND(($M$9*(100%-$N$10))&lt;=($N$6*Input!G53),($M$9*(100%+$N$10))&gt;=($N$6*Input!G53)),"JA","NEE")</f>
        <v>NEE</v>
      </c>
      <c r="E52" s="160" t="str">
        <f t="shared" si="0"/>
        <v>NEE</v>
      </c>
      <c r="F52" s="144">
        <f>Input!F53</f>
        <v>2.96</v>
      </c>
      <c r="G52" s="144" t="str">
        <f>Input!D53&amp;"-"&amp;Input!E53</f>
        <v>1000-2500</v>
      </c>
      <c r="H52" s="144">
        <f>Input!G53</f>
        <v>0.122</v>
      </c>
      <c r="I52" s="144" t="str">
        <f>Input!K53</f>
        <v>180</v>
      </c>
      <c r="J52" s="145" t="e">
        <f>VLOOKUP('FIND THE RIGHT GEARBOX'!A52,#REF!,3,FALSE)</f>
        <v>#REF!</v>
      </c>
      <c r="K52" s="145"/>
      <c r="L52" s="154"/>
      <c r="P52" s="156"/>
      <c r="Q52" s="156"/>
      <c r="R52" s="157"/>
      <c r="S52" s="164"/>
      <c r="T52" s="165"/>
      <c r="U52" s="164"/>
      <c r="V52" s="144"/>
      <c r="W52" s="156"/>
      <c r="X52" s="166"/>
      <c r="Y52" s="167"/>
    </row>
    <row r="53" spans="1:25" s="155" customFormat="1" x14ac:dyDescent="0.25">
      <c r="A53" s="144" t="str">
        <f>Input!B54</f>
        <v>120C</v>
      </c>
      <c r="B53" s="156" t="str">
        <f>IF(AND($N$6&gt;=Input!D54,$N$6&lt;=Input!E54),"JA","NEE")</f>
        <v>JA</v>
      </c>
      <c r="C53" s="156" t="str">
        <f>IF(AND(($N$4*(100%-$N$10))&lt;=Input!F54,($N$4*(100%+$N$10))&gt;=Input!F54),"JA","NEE")</f>
        <v>NEE</v>
      </c>
      <c r="D53" s="156" t="str">
        <f>IF(AND(($M$9*(100%-$N$10))&lt;=($N$6*Input!G54),($M$9*(100%+$N$10))&gt;=($N$6*Input!G54)),"JA","NEE")</f>
        <v>NEE</v>
      </c>
      <c r="E53" s="160" t="str">
        <f t="shared" si="0"/>
        <v>NEE</v>
      </c>
      <c r="F53" s="144">
        <f>Input!F54</f>
        <v>3.35</v>
      </c>
      <c r="G53" s="144" t="str">
        <f>Input!D54&amp;"-"&amp;Input!E54</f>
        <v>1000-2500</v>
      </c>
      <c r="H53" s="144">
        <f>Input!G54</f>
        <v>0.109</v>
      </c>
      <c r="I53" s="144" t="str">
        <f>Input!K54</f>
        <v>180</v>
      </c>
      <c r="J53" s="145" t="e">
        <f>VLOOKUP('FIND THE RIGHT GEARBOX'!A53,#REF!,3,FALSE)</f>
        <v>#REF!</v>
      </c>
      <c r="K53" s="145"/>
      <c r="L53" s="154"/>
      <c r="P53" s="156"/>
      <c r="Q53" s="156"/>
      <c r="R53" s="157"/>
      <c r="S53" s="164"/>
      <c r="T53" s="165"/>
      <c r="U53" s="164"/>
      <c r="V53" s="144"/>
      <c r="W53" s="156"/>
      <c r="X53" s="166"/>
      <c r="Y53" s="167"/>
    </row>
    <row r="54" spans="1:25" s="155" customFormat="1" x14ac:dyDescent="0.25">
      <c r="A54" s="144" t="str">
        <f>Input!B55</f>
        <v>135A</v>
      </c>
      <c r="B54" s="156" t="str">
        <f>IF(AND($N$6&gt;=Input!D55,$N$6&lt;=Input!E55),"JA","NEE")</f>
        <v>JA</v>
      </c>
      <c r="C54" s="156" t="str">
        <f>IF(AND(($N$4*(100%-$N$10))&lt;=Input!F55,($N$4*(100%+$N$10))&gt;=Input!F55),"JA","NEE")</f>
        <v>NEE</v>
      </c>
      <c r="D54" s="156" t="str">
        <f>IF(AND(($M$9*(100%-$N$10))&lt;=($N$6*Input!G55),($M$9*(100%+$N$10))&gt;=($N$6*Input!G55)),"JA","NEE")</f>
        <v>NEE</v>
      </c>
      <c r="E54" s="160" t="str">
        <f t="shared" si="0"/>
        <v>NEE</v>
      </c>
      <c r="F54" s="144">
        <f>Input!F55</f>
        <v>2.0299999999999998</v>
      </c>
      <c r="G54" s="144" t="str">
        <f>Input!D55&amp;"-"&amp;Input!E55</f>
        <v>1000-2000</v>
      </c>
      <c r="H54" s="144">
        <f>Input!G55</f>
        <v>0.13400000000000001</v>
      </c>
      <c r="I54" s="144" t="str">
        <f>Input!K55</f>
        <v>225</v>
      </c>
      <c r="J54" s="145" t="e">
        <f>VLOOKUP('FIND THE RIGHT GEARBOX'!A54,#REF!,3,FALSE)</f>
        <v>#REF!</v>
      </c>
      <c r="K54" s="145"/>
      <c r="L54" s="154"/>
      <c r="P54" s="156"/>
      <c r="Q54" s="156"/>
      <c r="R54" s="157"/>
      <c r="S54" s="164"/>
      <c r="T54" s="165"/>
      <c r="U54" s="164"/>
      <c r="V54" s="144"/>
      <c r="W54" s="156"/>
      <c r="X54" s="166"/>
      <c r="Y54" s="167"/>
    </row>
    <row r="55" spans="1:25" s="155" customFormat="1" x14ac:dyDescent="0.25">
      <c r="A55" s="144" t="str">
        <f>Input!B56</f>
        <v>135A</v>
      </c>
      <c r="B55" s="156" t="str">
        <f>IF(AND($N$6&gt;=Input!D56,$N$6&lt;=Input!E56),"JA","NEE")</f>
        <v>JA</v>
      </c>
      <c r="C55" s="156" t="str">
        <f>IF(AND(($N$4*(100%-$N$10))&lt;=Input!F56,($N$4*(100%+$N$10))&gt;=Input!F56),"JA","NEE")</f>
        <v>NEE</v>
      </c>
      <c r="D55" s="156" t="str">
        <f>IF(AND(($M$9*(100%-$N$10))&lt;=($N$6*Input!G56),($M$9*(100%+$N$10))&gt;=($N$6*Input!G56)),"JA","NEE")</f>
        <v>NEE</v>
      </c>
      <c r="E55" s="160" t="str">
        <f t="shared" si="0"/>
        <v>NEE</v>
      </c>
      <c r="F55" s="144">
        <f>Input!F56</f>
        <v>2.59</v>
      </c>
      <c r="G55" s="144" t="str">
        <f>Input!D56&amp;"-"&amp;Input!E56</f>
        <v>1000-2000</v>
      </c>
      <c r="H55" s="144">
        <f>Input!G56</f>
        <v>0.13400000000000001</v>
      </c>
      <c r="I55" s="144" t="str">
        <f>Input!K56</f>
        <v>225</v>
      </c>
      <c r="J55" s="145" t="e">
        <f>VLOOKUP('FIND THE RIGHT GEARBOX'!A55,#REF!,3,FALSE)</f>
        <v>#REF!</v>
      </c>
      <c r="K55" s="145"/>
      <c r="L55" s="154"/>
      <c r="P55" s="156"/>
      <c r="Q55" s="156"/>
      <c r="R55" s="157"/>
      <c r="S55" s="164"/>
      <c r="T55" s="165"/>
      <c r="U55" s="164"/>
      <c r="V55" s="144"/>
      <c r="W55" s="156"/>
      <c r="X55" s="166"/>
      <c r="Y55" s="167"/>
    </row>
    <row r="56" spans="1:25" s="155" customFormat="1" x14ac:dyDescent="0.25">
      <c r="A56" s="144" t="str">
        <f>Input!B57</f>
        <v>135A</v>
      </c>
      <c r="B56" s="156" t="str">
        <f>IF(AND($N$6&gt;=Input!D57,$N$6&lt;=Input!E57),"JA","NEE")</f>
        <v>JA</v>
      </c>
      <c r="C56" s="156" t="str">
        <f>IF(AND(($N$4*(100%-$N$10))&lt;=Input!F57,($N$4*(100%+$N$10))&gt;=Input!F57),"JA","NEE")</f>
        <v>NEE</v>
      </c>
      <c r="D56" s="156" t="str">
        <f>IF(AND(($M$9*(100%-$N$10))&lt;=($N$6*Input!G57),($M$9*(100%+$N$10))&gt;=($N$6*Input!G57)),"JA","NEE")</f>
        <v>NEE</v>
      </c>
      <c r="E56" s="160" t="str">
        <f t="shared" si="0"/>
        <v>NEE</v>
      </c>
      <c r="F56" s="144">
        <f>Input!F57</f>
        <v>3.04</v>
      </c>
      <c r="G56" s="144" t="str">
        <f>Input!D57&amp;"-"&amp;Input!E57</f>
        <v>1000-2000</v>
      </c>
      <c r="H56" s="144">
        <f>Input!G57</f>
        <v>0.13400000000000001</v>
      </c>
      <c r="I56" s="144" t="str">
        <f>Input!K57</f>
        <v>225</v>
      </c>
      <c r="J56" s="145" t="e">
        <f>VLOOKUP('FIND THE RIGHT GEARBOX'!A56,#REF!,3,FALSE)</f>
        <v>#REF!</v>
      </c>
      <c r="K56" s="145"/>
      <c r="L56" s="154"/>
      <c r="P56" s="156"/>
      <c r="Q56" s="156"/>
      <c r="R56" s="157"/>
      <c r="S56" s="164"/>
      <c r="T56" s="165"/>
      <c r="U56" s="164"/>
      <c r="V56" s="144"/>
      <c r="W56" s="156"/>
      <c r="X56" s="166"/>
      <c r="Y56" s="167"/>
    </row>
    <row r="57" spans="1:25" s="155" customFormat="1" x14ac:dyDescent="0.25">
      <c r="A57" s="144" t="str">
        <f>Input!B58</f>
        <v>135A</v>
      </c>
      <c r="B57" s="156" t="str">
        <f>IF(AND($N$6&gt;=Input!D58,$N$6&lt;=Input!E58),"JA","NEE")</f>
        <v>JA</v>
      </c>
      <c r="C57" s="156" t="str">
        <f>IF(AND(($N$4*(100%-$N$10))&lt;=Input!F58,($N$4*(100%+$N$10))&gt;=Input!F58),"JA","NEE")</f>
        <v>NEE</v>
      </c>
      <c r="D57" s="156" t="str">
        <f>IF(AND(($M$9*(100%-$N$10))&lt;=($N$6*Input!G58),($M$9*(100%+$N$10))&gt;=($N$6*Input!G58)),"JA","NEE")</f>
        <v>NEE</v>
      </c>
      <c r="E57" s="160" t="str">
        <f t="shared" si="0"/>
        <v>NEE</v>
      </c>
      <c r="F57" s="144">
        <f>Input!F58</f>
        <v>3.62</v>
      </c>
      <c r="G57" s="144" t="str">
        <f>Input!D58&amp;"-"&amp;Input!E58</f>
        <v>1000-2000</v>
      </c>
      <c r="H57" s="144">
        <f>Input!G58</f>
        <v>0.13400000000000001</v>
      </c>
      <c r="I57" s="144" t="str">
        <f>Input!K58</f>
        <v>225</v>
      </c>
      <c r="J57" s="145" t="e">
        <f>VLOOKUP('FIND THE RIGHT GEARBOX'!A57,#REF!,3,FALSE)</f>
        <v>#REF!</v>
      </c>
      <c r="K57" s="145"/>
      <c r="L57" s="154"/>
      <c r="P57" s="156"/>
      <c r="Q57" s="156"/>
      <c r="R57" s="157"/>
      <c r="S57" s="164"/>
      <c r="T57" s="165"/>
      <c r="U57" s="164"/>
      <c r="V57" s="144"/>
      <c r="W57" s="156"/>
      <c r="X57" s="166"/>
      <c r="Y57" s="167"/>
    </row>
    <row r="58" spans="1:25" s="155" customFormat="1" x14ac:dyDescent="0.25">
      <c r="A58" s="144" t="str">
        <f>Input!B59</f>
        <v>135A</v>
      </c>
      <c r="B58" s="156" t="str">
        <f>IF(AND($N$6&gt;=Input!D59,$N$6&lt;=Input!E59),"JA","NEE")</f>
        <v>JA</v>
      </c>
      <c r="C58" s="156" t="str">
        <f>IF(AND(($N$4*(100%-$N$10))&lt;=Input!F59,($N$4*(100%+$N$10))&gt;=Input!F59),"JA","NEE")</f>
        <v>NEE</v>
      </c>
      <c r="D58" s="156" t="str">
        <f>IF(AND(($M$9*(100%-$N$10))&lt;=($N$6*Input!G59),($M$9*(100%+$N$10))&gt;=($N$6*Input!G59)),"JA","NEE")</f>
        <v>NEE</v>
      </c>
      <c r="E58" s="160" t="str">
        <f t="shared" si="0"/>
        <v>NEE</v>
      </c>
      <c r="F58" s="144">
        <f>Input!F59</f>
        <v>4.1100000000000003</v>
      </c>
      <c r="G58" s="144" t="str">
        <f>Input!D59&amp;"-"&amp;Input!E59</f>
        <v>1000-2000</v>
      </c>
      <c r="H58" s="144">
        <f>Input!G59</f>
        <v>0.13400000000000001</v>
      </c>
      <c r="I58" s="144" t="str">
        <f>Input!K59</f>
        <v>225</v>
      </c>
      <c r="J58" s="145" t="e">
        <f>VLOOKUP('FIND THE RIGHT GEARBOX'!A58,#REF!,3,FALSE)</f>
        <v>#REF!</v>
      </c>
      <c r="K58" s="145"/>
      <c r="L58" s="154"/>
      <c r="P58" s="156"/>
      <c r="Q58" s="156"/>
      <c r="R58" s="157"/>
      <c r="S58" s="164"/>
      <c r="T58" s="165"/>
      <c r="U58" s="164"/>
      <c r="V58" s="144"/>
      <c r="W58" s="156"/>
      <c r="X58" s="166"/>
      <c r="Y58" s="167"/>
    </row>
    <row r="59" spans="1:25" s="155" customFormat="1" x14ac:dyDescent="0.25">
      <c r="A59" s="144" t="str">
        <f>Input!B60</f>
        <v>135A</v>
      </c>
      <c r="B59" s="156" t="str">
        <f>IF(AND($N$6&gt;=Input!D60,$N$6&lt;=Input!E60),"JA","NEE")</f>
        <v>JA</v>
      </c>
      <c r="C59" s="156" t="str">
        <f>IF(AND(($N$4*(100%-$N$10))&lt;=Input!F60,($N$4*(100%+$N$10))&gt;=Input!F60),"JA","NEE")</f>
        <v>JA</v>
      </c>
      <c r="D59" s="156" t="str">
        <f>IF(AND(($M$9*(100%-$N$10))&lt;=($N$6*Input!G60),($M$9*(100%+$N$10))&gt;=($N$6*Input!G60)),"JA","NEE")</f>
        <v>NEE</v>
      </c>
      <c r="E59" s="160" t="str">
        <f t="shared" si="0"/>
        <v>NEE</v>
      </c>
      <c r="F59" s="144">
        <f>Input!F60</f>
        <v>4.6500000000000004</v>
      </c>
      <c r="G59" s="144" t="str">
        <f>Input!D60&amp;"-"&amp;Input!E60</f>
        <v>1000-2000</v>
      </c>
      <c r="H59" s="144">
        <f>Input!G60</f>
        <v>0.125</v>
      </c>
      <c r="I59" s="144" t="str">
        <f>Input!K60</f>
        <v>225</v>
      </c>
      <c r="J59" s="145" t="e">
        <f>VLOOKUP('FIND THE RIGHT GEARBOX'!A59,#REF!,3,FALSE)</f>
        <v>#REF!</v>
      </c>
      <c r="K59" s="145"/>
      <c r="L59" s="154"/>
      <c r="P59" s="156"/>
      <c r="Q59" s="156"/>
      <c r="R59" s="157"/>
      <c r="S59" s="164"/>
      <c r="T59" s="165"/>
      <c r="U59" s="164"/>
      <c r="V59" s="144"/>
      <c r="W59" s="156"/>
      <c r="X59" s="166"/>
      <c r="Y59" s="167"/>
    </row>
    <row r="60" spans="1:25" s="155" customFormat="1" x14ac:dyDescent="0.25">
      <c r="A60" s="144" t="str">
        <f>Input!B61</f>
        <v>135A</v>
      </c>
      <c r="B60" s="156" t="str">
        <f>IF(AND($N$6&gt;=Input!D61,$N$6&lt;=Input!E61),"JA","NEE")</f>
        <v>JA</v>
      </c>
      <c r="C60" s="156" t="str">
        <f>IF(AND(($N$4*(100%-$N$10))&lt;=Input!F61,($N$4*(100%+$N$10))&gt;=Input!F61),"JA","NEE")</f>
        <v>JA</v>
      </c>
      <c r="D60" s="156" t="str">
        <f>IF(AND(($M$9*(100%-$N$10))&lt;=($N$6*Input!G61),($M$9*(100%+$N$10))&gt;=($N$6*Input!G61)),"JA","NEE")</f>
        <v>NEE</v>
      </c>
      <c r="E60" s="160" t="str">
        <f t="shared" si="0"/>
        <v>NEE</v>
      </c>
      <c r="F60" s="144">
        <f>Input!F61</f>
        <v>5.0599999999999996</v>
      </c>
      <c r="G60" s="144" t="str">
        <f>Input!D61&amp;"-"&amp;Input!E61</f>
        <v>1000-2000</v>
      </c>
      <c r="H60" s="144">
        <f>Input!G61</f>
        <v>0.11799999999999999</v>
      </c>
      <c r="I60" s="144" t="str">
        <f>Input!K61</f>
        <v>225</v>
      </c>
      <c r="J60" s="145" t="e">
        <f>VLOOKUP('FIND THE RIGHT GEARBOX'!A60,#REF!,3,FALSE)</f>
        <v>#REF!</v>
      </c>
      <c r="K60" s="145"/>
      <c r="L60" s="154"/>
      <c r="P60" s="156"/>
      <c r="Q60" s="156"/>
      <c r="R60" s="157"/>
      <c r="S60" s="164"/>
      <c r="T60" s="165"/>
      <c r="U60" s="164"/>
      <c r="V60" s="144"/>
      <c r="W60" s="156"/>
      <c r="X60" s="166"/>
      <c r="Y60" s="167"/>
    </row>
    <row r="61" spans="1:25" s="155" customFormat="1" x14ac:dyDescent="0.25">
      <c r="A61" s="144" t="str">
        <f>Input!B62</f>
        <v>135A</v>
      </c>
      <c r="B61" s="156" t="str">
        <f>IF(AND($N$6&gt;=Input!D62,$N$6&lt;=Input!E62),"JA","NEE")</f>
        <v>JA</v>
      </c>
      <c r="C61" s="156" t="str">
        <f>IF(AND(($N$4*(100%-$N$10))&lt;=Input!F62,($N$4*(100%+$N$10))&gt;=Input!F62),"JA","NEE")</f>
        <v>JA</v>
      </c>
      <c r="D61" s="156" t="str">
        <f>IF(AND(($M$9*(100%-$N$10))&lt;=($N$6*Input!G62),($M$9*(100%+$N$10))&gt;=($N$6*Input!G62)),"JA","NEE")</f>
        <v>NEE</v>
      </c>
      <c r="E61" s="160" t="str">
        <f t="shared" si="0"/>
        <v>NEE</v>
      </c>
      <c r="F61" s="144">
        <f>Input!F62</f>
        <v>5.47</v>
      </c>
      <c r="G61" s="144" t="str">
        <f>Input!D62&amp;"-"&amp;Input!E62</f>
        <v>1000-2000</v>
      </c>
      <c r="H61" s="144">
        <f>Input!G62</f>
        <v>0.10299999999999999</v>
      </c>
      <c r="I61" s="144" t="str">
        <f>Input!K62</f>
        <v>225</v>
      </c>
      <c r="J61" s="145" t="e">
        <f>VLOOKUP('FIND THE RIGHT GEARBOX'!A61,#REF!,3,FALSE)</f>
        <v>#REF!</v>
      </c>
      <c r="K61" s="145"/>
      <c r="L61" s="154"/>
      <c r="P61" s="156"/>
      <c r="Q61" s="156"/>
      <c r="R61" s="157"/>
      <c r="S61" s="164"/>
      <c r="T61" s="165"/>
      <c r="U61" s="164"/>
      <c r="V61" s="144"/>
      <c r="W61" s="156"/>
      <c r="X61" s="166"/>
      <c r="Y61" s="167"/>
    </row>
    <row r="62" spans="1:25" s="155" customFormat="1" x14ac:dyDescent="0.25">
      <c r="A62" s="144" t="str">
        <f>Input!B63</f>
        <v>135A</v>
      </c>
      <c r="B62" s="156" t="str">
        <f>IF(AND($N$6&gt;=Input!D63,$N$6&lt;=Input!E63),"JA","NEE")</f>
        <v>JA</v>
      </c>
      <c r="C62" s="156" t="str">
        <f>IF(AND(($N$4*(100%-$N$10))&lt;=Input!F63,($N$4*(100%+$N$10))&gt;=Input!F63),"JA","NEE")</f>
        <v>NEE</v>
      </c>
      <c r="D62" s="156" t="str">
        <f>IF(AND(($M$9*(100%-$N$10))&lt;=($N$6*Input!G63),($M$9*(100%+$N$10))&gt;=($N$6*Input!G63)),"JA","NEE")</f>
        <v>NEE</v>
      </c>
      <c r="E62" s="160" t="str">
        <f t="shared" si="0"/>
        <v>NEE</v>
      </c>
      <c r="F62" s="144">
        <f>Input!F63</f>
        <v>5.81</v>
      </c>
      <c r="G62" s="144" t="str">
        <f>Input!D63&amp;"-"&amp;Input!E63</f>
        <v>1000-2000</v>
      </c>
      <c r="H62" s="144">
        <f>Input!G63</f>
        <v>9.4E-2</v>
      </c>
      <c r="I62" s="144" t="str">
        <f>Input!K63</f>
        <v>225</v>
      </c>
      <c r="J62" s="145" t="e">
        <f>VLOOKUP('FIND THE RIGHT GEARBOX'!A62,#REF!,3,FALSE)</f>
        <v>#REF!</v>
      </c>
      <c r="K62" s="145"/>
      <c r="L62" s="154"/>
      <c r="P62" s="156"/>
      <c r="Q62" s="156"/>
      <c r="R62" s="157"/>
      <c r="S62" s="164"/>
      <c r="T62" s="165"/>
      <c r="U62" s="164"/>
      <c r="V62" s="144"/>
      <c r="W62" s="156"/>
      <c r="X62" s="166"/>
      <c r="Y62" s="167"/>
    </row>
    <row r="63" spans="1:25" s="155" customFormat="1" x14ac:dyDescent="0.25">
      <c r="A63" s="144" t="str">
        <f>Input!B64</f>
        <v>HC138</v>
      </c>
      <c r="B63" s="156" t="str">
        <f>IF(AND($N$6&gt;=Input!D64,$N$6&lt;=Input!E64),"JA","NEE")</f>
        <v>JA</v>
      </c>
      <c r="C63" s="156" t="str">
        <f>IF(AND(($N$4*(100%-$N$10))&lt;=Input!F64,($N$4*(100%+$N$10))&gt;=Input!F64),"JA","NEE")</f>
        <v>NEE</v>
      </c>
      <c r="D63" s="156" t="str">
        <f>IF(AND(($M$9*(100%-$N$10))&lt;=($N$6*Input!G64),($M$9*(100%+$N$10))&gt;=($N$6*Input!G64)),"JA","NEE")</f>
        <v>NEE</v>
      </c>
      <c r="E63" s="160" t="str">
        <f t="shared" si="0"/>
        <v>NEE</v>
      </c>
      <c r="F63" s="144">
        <f>Input!F64</f>
        <v>2</v>
      </c>
      <c r="G63" s="144" t="str">
        <f>Input!D64&amp;"-"&amp;Input!E64</f>
        <v>1000-2500</v>
      </c>
      <c r="H63" s="144">
        <f>Input!G64</f>
        <v>0.15</v>
      </c>
      <c r="I63" s="144" t="str">
        <f>Input!K64</f>
        <v>225</v>
      </c>
      <c r="J63" s="145" t="e">
        <f>VLOOKUP('FIND THE RIGHT GEARBOX'!A63,#REF!,3,FALSE)</f>
        <v>#REF!</v>
      </c>
      <c r="K63" s="145"/>
      <c r="L63" s="154"/>
      <c r="P63" s="156"/>
      <c r="Q63" s="156"/>
      <c r="R63" s="157"/>
      <c r="S63" s="164"/>
      <c r="T63" s="165"/>
      <c r="U63" s="164"/>
      <c r="V63" s="144"/>
      <c r="W63" s="156"/>
      <c r="X63" s="166"/>
      <c r="Y63" s="167"/>
    </row>
    <row r="64" spans="1:25" s="155" customFormat="1" x14ac:dyDescent="0.25">
      <c r="A64" s="144" t="str">
        <f>Input!B65</f>
        <v>HC138</v>
      </c>
      <c r="B64" s="156" t="str">
        <f>IF(AND($N$6&gt;=Input!D65,$N$6&lt;=Input!E65),"JA","NEE")</f>
        <v>JA</v>
      </c>
      <c r="C64" s="156" t="str">
        <f>IF(AND(($N$4*(100%-$N$10))&lt;=Input!F65,($N$4*(100%+$N$10))&gt;=Input!F65),"JA","NEE")</f>
        <v>NEE</v>
      </c>
      <c r="D64" s="156" t="str">
        <f>IF(AND(($M$9*(100%-$N$10))&lt;=($N$6*Input!G65),($M$9*(100%+$N$10))&gt;=($N$6*Input!G65)),"JA","NEE")</f>
        <v>NEE</v>
      </c>
      <c r="E64" s="160" t="str">
        <f t="shared" si="0"/>
        <v>NEE</v>
      </c>
      <c r="F64" s="144">
        <f>Input!F65</f>
        <v>2.52</v>
      </c>
      <c r="G64" s="144" t="str">
        <f>Input!D65&amp;"-"&amp;Input!E65</f>
        <v>1000-2500</v>
      </c>
      <c r="H64" s="144">
        <f>Input!G65</f>
        <v>0.15</v>
      </c>
      <c r="I64" s="144" t="str">
        <f>Input!K65</f>
        <v>225</v>
      </c>
      <c r="J64" s="145" t="e">
        <f>VLOOKUP('FIND THE RIGHT GEARBOX'!A64,#REF!,3,FALSE)</f>
        <v>#REF!</v>
      </c>
      <c r="K64" s="145"/>
      <c r="L64" s="154"/>
      <c r="P64" s="156"/>
      <c r="Q64" s="156"/>
      <c r="R64" s="157"/>
      <c r="S64" s="164"/>
      <c r="T64" s="165"/>
      <c r="U64" s="164"/>
      <c r="V64" s="144"/>
      <c r="W64" s="156"/>
      <c r="X64" s="166"/>
      <c r="Y64" s="167"/>
    </row>
    <row r="65" spans="1:25" s="155" customFormat="1" x14ac:dyDescent="0.25">
      <c r="A65" s="144" t="str">
        <f>Input!B66</f>
        <v>HC138</v>
      </c>
      <c r="B65" s="156" t="str">
        <f>IF(AND($N$6&gt;=Input!D66,$N$6&lt;=Input!E66),"JA","NEE")</f>
        <v>JA</v>
      </c>
      <c r="C65" s="156" t="str">
        <f>IF(AND(($N$4*(100%-$N$10))&lt;=Input!F66,($N$4*(100%+$N$10))&gt;=Input!F66),"JA","NEE")</f>
        <v>NEE</v>
      </c>
      <c r="D65" s="156" t="str">
        <f>IF(AND(($M$9*(100%-$N$10))&lt;=($N$6*Input!G66),($M$9*(100%+$N$10))&gt;=($N$6*Input!G66)),"JA","NEE")</f>
        <v>NEE</v>
      </c>
      <c r="E65" s="160" t="str">
        <f t="shared" si="0"/>
        <v>NEE</v>
      </c>
      <c r="F65" s="144">
        <f>Input!F66</f>
        <v>3</v>
      </c>
      <c r="G65" s="144" t="str">
        <f>Input!D66&amp;"-"&amp;Input!E66</f>
        <v>1000-2500</v>
      </c>
      <c r="H65" s="144">
        <f>Input!G66</f>
        <v>0.15</v>
      </c>
      <c r="I65" s="144" t="str">
        <f>Input!K66</f>
        <v>225</v>
      </c>
      <c r="J65" s="145" t="e">
        <f>VLOOKUP('FIND THE RIGHT GEARBOX'!A65,#REF!,3,FALSE)</f>
        <v>#REF!</v>
      </c>
      <c r="K65" s="145"/>
      <c r="L65" s="154"/>
      <c r="P65" s="156"/>
      <c r="Q65" s="156"/>
      <c r="R65" s="157"/>
      <c r="S65" s="164"/>
      <c r="T65" s="165"/>
      <c r="U65" s="164"/>
      <c r="V65" s="144"/>
      <c r="W65" s="156"/>
      <c r="X65" s="166"/>
      <c r="Y65" s="167"/>
    </row>
    <row r="66" spans="1:25" s="155" customFormat="1" x14ac:dyDescent="0.25">
      <c r="A66" s="144" t="str">
        <f>Input!B67</f>
        <v>HC138</v>
      </c>
      <c r="B66" s="156" t="str">
        <f>IF(AND($N$6&gt;=Input!D67,$N$6&lt;=Input!E67),"JA","NEE")</f>
        <v>JA</v>
      </c>
      <c r="C66" s="156" t="str">
        <f>IF(AND(($N$4*(100%-$N$10))&lt;=Input!F67,($N$4*(100%+$N$10))&gt;=Input!F67),"JA","NEE")</f>
        <v>NEE</v>
      </c>
      <c r="D66" s="156" t="str">
        <f>IF(AND(($M$9*(100%-$N$10))&lt;=($N$6*Input!G67),($M$9*(100%+$N$10))&gt;=($N$6*Input!G67)),"JA","NEE")</f>
        <v>NEE</v>
      </c>
      <c r="E66" s="160" t="str">
        <f t="shared" si="0"/>
        <v>NEE</v>
      </c>
      <c r="F66" s="144">
        <f>Input!F67</f>
        <v>3.57</v>
      </c>
      <c r="G66" s="144" t="str">
        <f>Input!D67&amp;"-"&amp;Input!E67</f>
        <v>1000-2500</v>
      </c>
      <c r="H66" s="144">
        <f>Input!G67</f>
        <v>0.15</v>
      </c>
      <c r="I66" s="144" t="str">
        <f>Input!K67</f>
        <v>225</v>
      </c>
      <c r="J66" s="145" t="e">
        <f>VLOOKUP('FIND THE RIGHT GEARBOX'!A66,#REF!,3,FALSE)</f>
        <v>#REF!</v>
      </c>
      <c r="K66" s="145"/>
      <c r="L66" s="154"/>
      <c r="P66" s="156"/>
      <c r="Q66" s="156"/>
      <c r="R66" s="157"/>
      <c r="S66" s="164"/>
      <c r="T66" s="165"/>
      <c r="U66" s="164"/>
      <c r="V66" s="144"/>
      <c r="W66" s="156"/>
      <c r="X66" s="166"/>
      <c r="Y66" s="167"/>
    </row>
    <row r="67" spans="1:25" s="155" customFormat="1" x14ac:dyDescent="0.25">
      <c r="A67" s="144" t="str">
        <f>Input!B68</f>
        <v>HC138</v>
      </c>
      <c r="B67" s="156" t="str">
        <f>IF(AND($N$6&gt;=Input!D68,$N$6&lt;=Input!E68),"JA","NEE")</f>
        <v>JA</v>
      </c>
      <c r="C67" s="156" t="str">
        <f>IF(AND(($N$4*(100%-$N$10))&lt;=Input!F68,($N$4*(100%+$N$10))&gt;=Input!F68),"JA","NEE")</f>
        <v>NEE</v>
      </c>
      <c r="D67" s="156" t="str">
        <f>IF(AND(($M$9*(100%-$N$10))&lt;=($N$6*Input!G68),($M$9*(100%+$N$10))&gt;=($N$6*Input!G68)),"JA","NEE")</f>
        <v>NEE</v>
      </c>
      <c r="E67" s="160" t="str">
        <f t="shared" ref="E67:E130" si="1">IF(AND($B67="JA", $C67="JA", $D67="JA"), "JA", "NEE")</f>
        <v>NEE</v>
      </c>
      <c r="F67" s="144">
        <f>Input!F68</f>
        <v>4.05</v>
      </c>
      <c r="G67" s="144" t="str">
        <f>Input!D68&amp;"-"&amp;Input!E68</f>
        <v>1000-2500</v>
      </c>
      <c r="H67" s="144">
        <f>Input!G68</f>
        <v>0.15</v>
      </c>
      <c r="I67" s="144" t="str">
        <f>Input!K68</f>
        <v>225</v>
      </c>
      <c r="J67" s="145" t="e">
        <f>VLOOKUP('FIND THE RIGHT GEARBOX'!A67,#REF!,3,FALSE)</f>
        <v>#REF!</v>
      </c>
      <c r="K67" s="145"/>
      <c r="L67" s="154"/>
      <c r="P67" s="156"/>
      <c r="Q67" s="156"/>
      <c r="R67" s="157"/>
      <c r="S67" s="164"/>
      <c r="T67" s="165"/>
      <c r="U67" s="164"/>
      <c r="V67" s="144"/>
      <c r="W67" s="156"/>
      <c r="X67" s="166"/>
      <c r="Y67" s="167"/>
    </row>
    <row r="68" spans="1:25" s="155" customFormat="1" x14ac:dyDescent="0.25">
      <c r="A68" s="144" t="str">
        <f>Input!B69</f>
        <v>HC138</v>
      </c>
      <c r="B68" s="156" t="str">
        <f>IF(AND($N$6&gt;=Input!D69,$N$6&lt;=Input!E69),"JA","NEE")</f>
        <v>JA</v>
      </c>
      <c r="C68" s="156" t="str">
        <f>IF(AND(($N$4*(100%-$N$10))&lt;=Input!F69,($N$4*(100%+$N$10))&gt;=Input!F69),"JA","NEE")</f>
        <v>NEE</v>
      </c>
      <c r="D68" s="156" t="str">
        <f>IF(AND(($M$9*(100%-$N$10))&lt;=($N$6*Input!G69),($M$9*(100%+$N$10))&gt;=($N$6*Input!G69)),"JA","NEE")</f>
        <v>NEE</v>
      </c>
      <c r="E68" s="160" t="str">
        <f t="shared" si="1"/>
        <v>NEE</v>
      </c>
      <c r="F68" s="144">
        <f>Input!F69</f>
        <v>4.45</v>
      </c>
      <c r="G68" s="144" t="str">
        <f>Input!D69&amp;"-"&amp;Input!E69</f>
        <v>1000-2500</v>
      </c>
      <c r="H68" s="144">
        <f>Input!G69</f>
        <v>0.15</v>
      </c>
      <c r="I68" s="144" t="str">
        <f>Input!K69</f>
        <v>225</v>
      </c>
      <c r="J68" s="145" t="e">
        <f>VLOOKUP('FIND THE RIGHT GEARBOX'!A68,#REF!,3,FALSE)</f>
        <v>#REF!</v>
      </c>
      <c r="K68" s="145"/>
      <c r="L68" s="154"/>
      <c r="P68" s="156"/>
      <c r="Q68" s="156"/>
      <c r="R68" s="157"/>
      <c r="S68" s="164"/>
      <c r="T68" s="165"/>
      <c r="U68" s="164"/>
      <c r="V68" s="144"/>
      <c r="W68" s="156"/>
      <c r="X68" s="166"/>
      <c r="Y68" s="167"/>
    </row>
    <row r="69" spans="1:25" s="155" customFormat="1" x14ac:dyDescent="0.25">
      <c r="A69" s="144" t="str">
        <f>Input!B70</f>
        <v>HCD138</v>
      </c>
      <c r="B69" s="156" t="str">
        <f>IF(AND($N$6&gt;=Input!D70,$N$6&lt;=Input!E70),"JA","NEE")</f>
        <v>JA</v>
      </c>
      <c r="C69" s="156" t="str">
        <f>IF(AND(($N$4*(100%-$N$10))&lt;=Input!F70,($N$4*(100%+$N$10))&gt;=Input!F70),"JA","NEE")</f>
        <v>JA</v>
      </c>
      <c r="D69" s="156" t="str">
        <f>IF(AND(($M$9*(100%-$N$10))&lt;=($N$6*Input!G70),($M$9*(100%+$N$10))&gt;=($N$6*Input!G70)),"JA","NEE")</f>
        <v>NEE</v>
      </c>
      <c r="E69" s="160" t="str">
        <f t="shared" si="1"/>
        <v>NEE</v>
      </c>
      <c r="F69" s="144">
        <f>Input!F70</f>
        <v>5.05</v>
      </c>
      <c r="G69" s="144" t="str">
        <f>Input!D70&amp;"-"&amp;Input!E70</f>
        <v>1000-2500</v>
      </c>
      <c r="H69" s="144">
        <f>Input!G70</f>
        <v>0.15</v>
      </c>
      <c r="I69" s="144" t="str">
        <f>Input!K70</f>
        <v>296</v>
      </c>
      <c r="J69" s="145" t="e">
        <f>VLOOKUP('FIND THE RIGHT GEARBOX'!A69,#REF!,3,FALSE)</f>
        <v>#REF!</v>
      </c>
      <c r="K69" s="145"/>
      <c r="L69" s="154"/>
      <c r="P69" s="156"/>
      <c r="Q69" s="156"/>
      <c r="R69" s="157"/>
      <c r="S69" s="164"/>
      <c r="T69" s="165"/>
      <c r="U69" s="164"/>
      <c r="V69" s="144"/>
      <c r="W69" s="156"/>
      <c r="X69" s="166"/>
      <c r="Y69" s="167"/>
    </row>
    <row r="70" spans="1:25" s="155" customFormat="1" x14ac:dyDescent="0.25">
      <c r="A70" s="144" t="str">
        <f>Input!B71</f>
        <v>HCD138</v>
      </c>
      <c r="B70" s="156" t="str">
        <f>IF(AND($N$6&gt;=Input!D71,$N$6&lt;=Input!E71),"JA","NEE")</f>
        <v>JA</v>
      </c>
      <c r="C70" s="156" t="str">
        <f>IF(AND(($N$4*(100%-$N$10))&lt;=Input!F71,($N$4*(100%+$N$10))&gt;=Input!F71),"JA","NEE")</f>
        <v>NEE</v>
      </c>
      <c r="D70" s="156" t="str">
        <f>IF(AND(($M$9*(100%-$N$10))&lt;=($N$6*Input!G71),($M$9*(100%+$N$10))&gt;=($N$6*Input!G71)),"JA","NEE")</f>
        <v>NEE</v>
      </c>
      <c r="E70" s="160" t="str">
        <f t="shared" si="1"/>
        <v>NEE</v>
      </c>
      <c r="F70" s="144">
        <f>Input!F71</f>
        <v>5.63</v>
      </c>
      <c r="G70" s="144" t="str">
        <f>Input!D71&amp;"-"&amp;Input!E71</f>
        <v>1000-2500</v>
      </c>
      <c r="H70" s="144">
        <f>Input!G71</f>
        <v>0.15</v>
      </c>
      <c r="I70" s="144" t="str">
        <f>Input!K71</f>
        <v>296</v>
      </c>
      <c r="J70" s="145" t="e">
        <f>VLOOKUP('FIND THE RIGHT GEARBOX'!A70,#REF!,3,FALSE)</f>
        <v>#REF!</v>
      </c>
      <c r="K70" s="145"/>
      <c r="L70" s="154"/>
      <c r="P70" s="156"/>
      <c r="Q70" s="156"/>
      <c r="R70" s="157"/>
      <c r="S70" s="164"/>
      <c r="T70" s="165"/>
      <c r="U70" s="164"/>
      <c r="V70" s="144"/>
      <c r="W70" s="156"/>
      <c r="X70" s="166"/>
      <c r="Y70" s="167"/>
    </row>
    <row r="71" spans="1:25" s="155" customFormat="1" x14ac:dyDescent="0.25">
      <c r="A71" s="144" t="str">
        <f>Input!B72</f>
        <v>HCD138</v>
      </c>
      <c r="B71" s="156" t="str">
        <f>IF(AND($N$6&gt;=Input!D72,$N$6&lt;=Input!E72),"JA","NEE")</f>
        <v>JA</v>
      </c>
      <c r="C71" s="156" t="str">
        <f>IF(AND(($N$4*(100%-$N$10))&lt;=Input!F72,($N$4*(100%+$N$10))&gt;=Input!F72),"JA","NEE")</f>
        <v>NEE</v>
      </c>
      <c r="D71" s="156" t="str">
        <f>IF(AND(($M$9*(100%-$N$10))&lt;=($N$6*Input!G72),($M$9*(100%+$N$10))&gt;=($N$6*Input!G72)),"JA","NEE")</f>
        <v>NEE</v>
      </c>
      <c r="E71" s="160" t="str">
        <f t="shared" si="1"/>
        <v>NEE</v>
      </c>
      <c r="F71" s="144">
        <f>Input!F72</f>
        <v>6.06</v>
      </c>
      <c r="G71" s="144" t="str">
        <f>Input!D72&amp;"-"&amp;Input!E72</f>
        <v>1000-2500</v>
      </c>
      <c r="H71" s="144">
        <f>Input!G72</f>
        <v>0.13500000000000001</v>
      </c>
      <c r="I71" s="144" t="str">
        <f>Input!K72</f>
        <v>296</v>
      </c>
      <c r="J71" s="145" t="e">
        <f>VLOOKUP('FIND THE RIGHT GEARBOX'!A71,#REF!,3,FALSE)</f>
        <v>#REF!</v>
      </c>
      <c r="K71" s="145"/>
      <c r="L71" s="154"/>
      <c r="P71" s="156"/>
      <c r="Q71" s="156"/>
      <c r="R71" s="157"/>
      <c r="S71" s="164"/>
      <c r="T71" s="165"/>
      <c r="U71" s="164"/>
      <c r="V71" s="144"/>
      <c r="W71" s="156"/>
      <c r="X71" s="166"/>
      <c r="Y71" s="167"/>
    </row>
    <row r="72" spans="1:25" s="155" customFormat="1" x14ac:dyDescent="0.25">
      <c r="A72" s="144" t="str">
        <f>Input!B73</f>
        <v>HCD138</v>
      </c>
      <c r="B72" s="156" t="str">
        <f>IF(AND($N$6&gt;=Input!D73,$N$6&lt;=Input!E73),"JA","NEE")</f>
        <v>JA</v>
      </c>
      <c r="C72" s="156" t="str">
        <f>IF(AND(($N$4*(100%-$N$10))&lt;=Input!F73,($N$4*(100%+$N$10))&gt;=Input!F73),"JA","NEE")</f>
        <v>NEE</v>
      </c>
      <c r="D72" s="156" t="str">
        <f>IF(AND(($M$9*(100%-$N$10))&lt;=($N$6*Input!G73),($M$9*(100%+$N$10))&gt;=($N$6*Input!G73)),"JA","NEE")</f>
        <v>NEE</v>
      </c>
      <c r="E72" s="160" t="str">
        <f t="shared" si="1"/>
        <v>NEE</v>
      </c>
      <c r="F72" s="144">
        <f>Input!F73</f>
        <v>6.47</v>
      </c>
      <c r="G72" s="144" t="str">
        <f>Input!D73&amp;"-"&amp;Input!E73</f>
        <v>1000-2500</v>
      </c>
      <c r="H72" s="144">
        <f>Input!G73</f>
        <v>0.126</v>
      </c>
      <c r="I72" s="144" t="str">
        <f>Input!K73</f>
        <v>296</v>
      </c>
      <c r="J72" s="145" t="e">
        <f>VLOOKUP('FIND THE RIGHT GEARBOX'!A72,#REF!,3,FALSE)</f>
        <v>#REF!</v>
      </c>
      <c r="K72" s="145"/>
      <c r="L72" s="154"/>
      <c r="P72" s="156"/>
      <c r="Q72" s="156"/>
      <c r="R72" s="157"/>
      <c r="S72" s="164"/>
      <c r="T72" s="165"/>
      <c r="U72" s="164"/>
      <c r="V72" s="144"/>
      <c r="W72" s="156"/>
      <c r="X72" s="166"/>
      <c r="Y72" s="167"/>
    </row>
    <row r="73" spans="1:25" s="155" customFormat="1" x14ac:dyDescent="0.25">
      <c r="A73" s="144" t="str">
        <f>Input!B74</f>
        <v>MB242</v>
      </c>
      <c r="B73" s="156" t="str">
        <f>IF(AND($N$6&gt;=Input!D74,$N$6&lt;=Input!E74),"JA","NEE")</f>
        <v>JA</v>
      </c>
      <c r="C73" s="156" t="str">
        <f>IF(AND(($N$4*(100%-$N$10))&lt;=Input!F74,($N$4*(100%+$N$10))&gt;=Input!F74),"JA","NEE")</f>
        <v>NEE</v>
      </c>
      <c r="D73" s="156" t="str">
        <f>IF(AND(($M$9*(100%-$N$10))&lt;=($N$6*Input!G74),($M$9*(100%+$N$10))&gt;=($N$6*Input!G74)),"JA","NEE")</f>
        <v>NEE</v>
      </c>
      <c r="E73" s="160" t="str">
        <f t="shared" si="1"/>
        <v>NEE</v>
      </c>
      <c r="F73" s="144">
        <f>Input!F74</f>
        <v>2</v>
      </c>
      <c r="G73" s="144" t="str">
        <f>Input!D74&amp;"-"&amp;Input!E74</f>
        <v>1000-2500</v>
      </c>
      <c r="H73" s="144">
        <f>Input!G74</f>
        <v>0.14000000000000001</v>
      </c>
      <c r="I73" s="144" t="str">
        <f>Input!K74</f>
        <v>242</v>
      </c>
      <c r="J73" s="145" t="e">
        <f>VLOOKUP('FIND THE RIGHT GEARBOX'!A73,#REF!,3,FALSE)</f>
        <v>#REF!</v>
      </c>
      <c r="K73" s="145"/>
      <c r="L73" s="154"/>
      <c r="P73" s="156"/>
      <c r="Q73" s="156"/>
      <c r="R73" s="157"/>
      <c r="S73" s="164"/>
      <c r="T73" s="165"/>
      <c r="U73" s="164"/>
      <c r="V73" s="144"/>
      <c r="W73" s="156"/>
      <c r="X73" s="166"/>
      <c r="Y73" s="167"/>
    </row>
    <row r="74" spans="1:25" s="155" customFormat="1" x14ac:dyDescent="0.25">
      <c r="A74" s="144" t="str">
        <f>Input!B75</f>
        <v>MB242</v>
      </c>
      <c r="B74" s="156" t="str">
        <f>IF(AND($N$6&gt;=Input!D75,$N$6&lt;=Input!E75),"JA","NEE")</f>
        <v>JA</v>
      </c>
      <c r="C74" s="156" t="str">
        <f>IF(AND(($N$4*(100%-$N$10))&lt;=Input!F75,($N$4*(100%+$N$10))&gt;=Input!F75),"JA","NEE")</f>
        <v>NEE</v>
      </c>
      <c r="D74" s="156" t="str">
        <f>IF(AND(($M$9*(100%-$N$10))&lt;=($N$6*Input!G75),($M$9*(100%+$N$10))&gt;=($N$6*Input!G75)),"JA","NEE")</f>
        <v>NEE</v>
      </c>
      <c r="E74" s="160" t="str">
        <f t="shared" si="1"/>
        <v>NEE</v>
      </c>
      <c r="F74" s="144">
        <f>Input!F75</f>
        <v>2.54</v>
      </c>
      <c r="G74" s="144" t="str">
        <f>Input!D75&amp;"-"&amp;Input!E75</f>
        <v>1000-2500</v>
      </c>
      <c r="H74" s="144">
        <f>Input!G75</f>
        <v>0.14000000000000001</v>
      </c>
      <c r="I74" s="144" t="str">
        <f>Input!K75</f>
        <v>242</v>
      </c>
      <c r="J74" s="145" t="e">
        <f>VLOOKUP('FIND THE RIGHT GEARBOX'!A74,#REF!,3,FALSE)</f>
        <v>#REF!</v>
      </c>
      <c r="K74" s="145"/>
      <c r="L74" s="154"/>
      <c r="P74" s="156"/>
      <c r="Q74" s="156"/>
      <c r="R74" s="157"/>
      <c r="S74" s="164"/>
      <c r="T74" s="165"/>
      <c r="U74" s="164"/>
      <c r="V74" s="144"/>
      <c r="W74" s="156"/>
      <c r="X74" s="166"/>
      <c r="Y74" s="167"/>
    </row>
    <row r="75" spans="1:25" s="155" customFormat="1" x14ac:dyDescent="0.25">
      <c r="A75" s="144" t="str">
        <f>Input!B76</f>
        <v>MB242</v>
      </c>
      <c r="B75" s="156" t="str">
        <f>IF(AND($N$6&gt;=Input!D76,$N$6&lt;=Input!E76),"JA","NEE")</f>
        <v>JA</v>
      </c>
      <c r="C75" s="156" t="str">
        <f>IF(AND(($N$4*(100%-$N$10))&lt;=Input!F76,($N$4*(100%+$N$10))&gt;=Input!F76),"JA","NEE")</f>
        <v>NEE</v>
      </c>
      <c r="D75" s="156" t="str">
        <f>IF(AND(($M$9*(100%-$N$10))&lt;=($N$6*Input!G76),($M$9*(100%+$N$10))&gt;=($N$6*Input!G76)),"JA","NEE")</f>
        <v>NEE</v>
      </c>
      <c r="E75" s="160" t="str">
        <f t="shared" si="1"/>
        <v>NEE</v>
      </c>
      <c r="F75" s="144">
        <f>Input!F76</f>
        <v>3.04</v>
      </c>
      <c r="G75" s="144" t="str">
        <f>Input!D76&amp;"-"&amp;Input!E76</f>
        <v>1000-2500</v>
      </c>
      <c r="H75" s="144">
        <f>Input!G76</f>
        <v>0.14000000000000001</v>
      </c>
      <c r="I75" s="144" t="str">
        <f>Input!K76</f>
        <v>242</v>
      </c>
      <c r="J75" s="145" t="e">
        <f>VLOOKUP('FIND THE RIGHT GEARBOX'!A75,#REF!,3,FALSE)</f>
        <v>#REF!</v>
      </c>
      <c r="K75" s="145"/>
      <c r="L75" s="154"/>
      <c r="P75" s="156"/>
      <c r="Q75" s="156"/>
      <c r="R75" s="157"/>
      <c r="S75" s="164"/>
      <c r="T75" s="165"/>
      <c r="U75" s="164"/>
      <c r="V75" s="144"/>
      <c r="W75" s="156"/>
      <c r="X75" s="166"/>
      <c r="Y75" s="167"/>
    </row>
    <row r="76" spans="1:25" s="155" customFormat="1" x14ac:dyDescent="0.25">
      <c r="A76" s="144" t="str">
        <f>Input!B77</f>
        <v>MB242</v>
      </c>
      <c r="B76" s="156" t="str">
        <f>IF(AND($N$6&gt;=Input!D77,$N$6&lt;=Input!E77),"JA","NEE")</f>
        <v>JA</v>
      </c>
      <c r="C76" s="156" t="str">
        <f>IF(AND(($N$4*(100%-$N$10))&lt;=Input!F77,($N$4*(100%+$N$10))&gt;=Input!F77),"JA","NEE")</f>
        <v>NEE</v>
      </c>
      <c r="D76" s="156" t="str">
        <f>IF(AND(($M$9*(100%-$N$10))&lt;=($N$6*Input!G77),($M$9*(100%+$N$10))&gt;=($N$6*Input!G77)),"JA","NEE")</f>
        <v>NEE</v>
      </c>
      <c r="E76" s="160" t="str">
        <f t="shared" si="1"/>
        <v>NEE</v>
      </c>
      <c r="F76" s="144">
        <f>Input!F77</f>
        <v>3.52</v>
      </c>
      <c r="G76" s="144" t="str">
        <f>Input!D77&amp;"-"&amp;Input!E77</f>
        <v>1000-2500</v>
      </c>
      <c r="H76" s="144">
        <f>Input!G77</f>
        <v>0.14000000000000001</v>
      </c>
      <c r="I76" s="144" t="str">
        <f>Input!K77</f>
        <v>242</v>
      </c>
      <c r="J76" s="145" t="e">
        <f>VLOOKUP('FIND THE RIGHT GEARBOX'!A76,#REF!,3,FALSE)</f>
        <v>#REF!</v>
      </c>
      <c r="K76" s="145"/>
      <c r="L76" s="154"/>
      <c r="P76" s="156"/>
      <c r="Q76" s="156"/>
      <c r="R76" s="157"/>
      <c r="S76" s="164"/>
      <c r="T76" s="165"/>
      <c r="U76" s="164"/>
      <c r="V76" s="144"/>
      <c r="W76" s="156"/>
      <c r="X76" s="166"/>
      <c r="Y76" s="167"/>
    </row>
    <row r="77" spans="1:25" s="155" customFormat="1" x14ac:dyDescent="0.25">
      <c r="A77" s="144" t="str">
        <f>Input!B78</f>
        <v>MB242</v>
      </c>
      <c r="B77" s="156" t="str">
        <f>IF(AND($N$6&gt;=Input!D78,$N$6&lt;=Input!E78),"JA","NEE")</f>
        <v>JA</v>
      </c>
      <c r="C77" s="156" t="str">
        <f>IF(AND(($N$4*(100%-$N$10))&lt;=Input!F78,($N$4*(100%+$N$10))&gt;=Input!F78),"JA","NEE")</f>
        <v>NEE</v>
      </c>
      <c r="D77" s="156" t="str">
        <f>IF(AND(($M$9*(100%-$N$10))&lt;=($N$6*Input!G78),($M$9*(100%+$N$10))&gt;=($N$6*Input!G78)),"JA","NEE")</f>
        <v>NEE</v>
      </c>
      <c r="E77" s="160" t="str">
        <f t="shared" si="1"/>
        <v>NEE</v>
      </c>
      <c r="F77" s="144">
        <f>Input!F78</f>
        <v>3.95</v>
      </c>
      <c r="G77" s="144" t="str">
        <f>Input!D78&amp;"-"&amp;Input!E78</f>
        <v>1000-2500</v>
      </c>
      <c r="H77" s="144">
        <f>Input!G78</f>
        <v>0.14000000000000001</v>
      </c>
      <c r="I77" s="144" t="str">
        <f>Input!K78</f>
        <v>242</v>
      </c>
      <c r="J77" s="145" t="e">
        <f>VLOOKUP('FIND THE RIGHT GEARBOX'!A77,#REF!,3,FALSE)</f>
        <v>#REF!</v>
      </c>
      <c r="K77" s="145"/>
      <c r="L77" s="154"/>
      <c r="P77" s="156"/>
      <c r="Q77" s="156"/>
      <c r="R77" s="157"/>
      <c r="S77" s="164"/>
      <c r="T77" s="165"/>
      <c r="U77" s="164"/>
      <c r="V77" s="144"/>
      <c r="W77" s="156"/>
      <c r="X77" s="166"/>
      <c r="Y77" s="167"/>
    </row>
    <row r="78" spans="1:25" s="155" customFormat="1" x14ac:dyDescent="0.25">
      <c r="A78" s="144" t="str">
        <f>Input!B79</f>
        <v>MB242</v>
      </c>
      <c r="B78" s="156" t="str">
        <f>IF(AND($N$6&gt;=Input!D79,$N$6&lt;=Input!E79),"JA","NEE")</f>
        <v>JA</v>
      </c>
      <c r="C78" s="156" t="str">
        <f>IF(AND(($N$4*(100%-$N$10))&lt;=Input!F79,($N$4*(100%+$N$10))&gt;=Input!F79),"JA","NEE")</f>
        <v>JA</v>
      </c>
      <c r="D78" s="156" t="str">
        <f>IF(AND(($M$9*(100%-$N$10))&lt;=($N$6*Input!G79),($M$9*(100%+$N$10))&gt;=($N$6*Input!G79)),"JA","NEE")</f>
        <v>NEE</v>
      </c>
      <c r="E78" s="160" t="str">
        <f t="shared" si="1"/>
        <v>NEE</v>
      </c>
      <c r="F78" s="144">
        <f>Input!F79</f>
        <v>4.53</v>
      </c>
      <c r="G78" s="144" t="str">
        <f>Input!D79&amp;"-"&amp;Input!E79</f>
        <v>1000-2500</v>
      </c>
      <c r="H78" s="144">
        <f>Input!G79</f>
        <v>0.14000000000000001</v>
      </c>
      <c r="I78" s="144" t="str">
        <f>Input!K79</f>
        <v>242</v>
      </c>
      <c r="J78" s="145" t="e">
        <f>VLOOKUP('FIND THE RIGHT GEARBOX'!A78,#REF!,3,FALSE)</f>
        <v>#REF!</v>
      </c>
      <c r="K78" s="145"/>
      <c r="L78" s="154"/>
      <c r="P78" s="156"/>
      <c r="Q78" s="156"/>
      <c r="R78" s="157"/>
      <c r="S78" s="164"/>
      <c r="T78" s="165"/>
      <c r="U78" s="164"/>
      <c r="V78" s="144"/>
      <c r="W78" s="156"/>
      <c r="X78" s="166"/>
      <c r="Y78" s="167"/>
    </row>
    <row r="79" spans="1:25" s="155" customFormat="1" x14ac:dyDescent="0.25">
      <c r="A79" s="144" t="str">
        <f>Input!B80</f>
        <v>MB242</v>
      </c>
      <c r="B79" s="156" t="str">
        <f>IF(AND($N$6&gt;=Input!D80,$N$6&lt;=Input!E80),"JA","NEE")</f>
        <v>JA</v>
      </c>
      <c r="C79" s="156" t="str">
        <f>IF(AND(($N$4*(100%-$N$10))&lt;=Input!F80,($N$4*(100%+$N$10))&gt;=Input!F80),"JA","NEE")</f>
        <v>JA</v>
      </c>
      <c r="D79" s="156" t="str">
        <f>IF(AND(($M$9*(100%-$N$10))&lt;=($N$6*Input!G80),($M$9*(100%+$N$10))&gt;=($N$6*Input!G80)),"JA","NEE")</f>
        <v>NEE</v>
      </c>
      <c r="E79" s="160" t="str">
        <f t="shared" si="1"/>
        <v>NEE</v>
      </c>
      <c r="F79" s="144">
        <f>Input!F80</f>
        <v>5.12</v>
      </c>
      <c r="G79" s="144" t="str">
        <f>Input!D80&amp;"-"&amp;Input!E80</f>
        <v>1000-2500</v>
      </c>
      <c r="H79" s="144" t="str">
        <f>Input!G80</f>
        <v>0,136</v>
      </c>
      <c r="I79" s="144" t="str">
        <f>Input!K80</f>
        <v>242</v>
      </c>
      <c r="J79" s="145" t="e">
        <f>VLOOKUP('FIND THE RIGHT GEARBOX'!A79,#REF!,3,FALSE)</f>
        <v>#REF!</v>
      </c>
      <c r="K79" s="145"/>
      <c r="L79" s="154"/>
      <c r="P79" s="156"/>
      <c r="Q79" s="156"/>
      <c r="R79" s="157"/>
      <c r="S79" s="164"/>
      <c r="T79" s="165"/>
      <c r="U79" s="164"/>
      <c r="V79" s="144"/>
      <c r="W79" s="156"/>
      <c r="X79" s="166"/>
      <c r="Y79" s="167"/>
    </row>
    <row r="80" spans="1:25" s="155" customFormat="1" x14ac:dyDescent="0.25">
      <c r="A80" s="144" t="str">
        <f>Input!B81</f>
        <v>MB242</v>
      </c>
      <c r="B80" s="156" t="str">
        <f>IF(AND($N$6&gt;=Input!D81,$N$6&lt;=Input!E81),"JA","NEE")</f>
        <v>JA</v>
      </c>
      <c r="C80" s="156" t="str">
        <f>IF(AND(($N$4*(100%-$N$10))&lt;=Input!F81,($N$4*(100%+$N$10))&gt;=Input!F81),"JA","NEE")</f>
        <v>NEE</v>
      </c>
      <c r="D80" s="156" t="str">
        <f>IF(AND(($M$9*(100%-$N$10))&lt;=($N$6*Input!G81),($M$9*(100%+$N$10))&gt;=($N$6*Input!G81)),"JA","NEE")</f>
        <v>NEE</v>
      </c>
      <c r="E80" s="160" t="str">
        <f t="shared" si="1"/>
        <v>NEE</v>
      </c>
      <c r="F80" s="144">
        <f>Input!F81</f>
        <v>5.56</v>
      </c>
      <c r="G80" s="144" t="str">
        <f>Input!D81&amp;"-"&amp;Input!E81</f>
        <v>1000-2500</v>
      </c>
      <c r="H80" s="144" t="str">
        <f>Input!G81</f>
        <v>0,128</v>
      </c>
      <c r="I80" s="144" t="str">
        <f>Input!K81</f>
        <v>242</v>
      </c>
      <c r="J80" s="145" t="e">
        <f>VLOOKUP('FIND THE RIGHT GEARBOX'!A80,#REF!,3,FALSE)</f>
        <v>#REF!</v>
      </c>
      <c r="K80" s="145"/>
      <c r="L80" s="154"/>
      <c r="P80" s="156"/>
      <c r="Q80" s="156"/>
      <c r="R80" s="157"/>
      <c r="S80" s="164"/>
      <c r="T80" s="165"/>
      <c r="U80" s="164"/>
      <c r="V80" s="144"/>
      <c r="W80" s="156"/>
      <c r="X80" s="166"/>
      <c r="Y80" s="167"/>
    </row>
    <row r="81" spans="1:25" s="155" customFormat="1" x14ac:dyDescent="0.25">
      <c r="A81" s="144" t="str">
        <f>Input!B82</f>
        <v>MB242</v>
      </c>
      <c r="B81" s="156" t="str">
        <f>IF(AND($N$6&gt;=Input!D82,$N$6&lt;=Input!E82),"JA","NEE")</f>
        <v>JA</v>
      </c>
      <c r="C81" s="156" t="str">
        <f>IF(AND(($N$4*(100%-$N$10))&lt;=Input!F82,($N$4*(100%+$N$10))&gt;=Input!F82),"JA","NEE")</f>
        <v>NEE</v>
      </c>
      <c r="D81" s="156" t="str">
        <f>IF(AND(($M$9*(100%-$N$10))&lt;=($N$6*Input!G82),($M$9*(100%+$N$10))&gt;=($N$6*Input!G82)),"JA","NEE")</f>
        <v>NEE</v>
      </c>
      <c r="E81" s="160" t="str">
        <f t="shared" si="1"/>
        <v>NEE</v>
      </c>
      <c r="F81" s="144">
        <f>Input!F82</f>
        <v>5.88</v>
      </c>
      <c r="G81" s="144" t="str">
        <f>Input!D82&amp;"-"&amp;Input!E82</f>
        <v>1000-2500</v>
      </c>
      <c r="H81" s="144" t="str">
        <f>Input!G82</f>
        <v>0,100</v>
      </c>
      <c r="I81" s="144" t="str">
        <f>Input!K82</f>
        <v>242</v>
      </c>
      <c r="J81" s="145" t="e">
        <f>VLOOKUP('FIND THE RIGHT GEARBOX'!A81,#REF!,3,FALSE)</f>
        <v>#REF!</v>
      </c>
      <c r="K81" s="145"/>
      <c r="L81" s="154"/>
      <c r="P81" s="156"/>
      <c r="Q81" s="156"/>
      <c r="R81" s="157"/>
      <c r="S81" s="164"/>
      <c r="T81" s="165"/>
      <c r="U81" s="164"/>
      <c r="V81" s="144"/>
      <c r="W81" s="156"/>
      <c r="X81" s="166"/>
      <c r="Y81" s="167"/>
    </row>
    <row r="82" spans="1:25" s="155" customFormat="1" x14ac:dyDescent="0.25">
      <c r="A82" s="144" t="str">
        <f>Input!B83</f>
        <v>MB270A</v>
      </c>
      <c r="B82" s="156" t="str">
        <f>IF(AND($N$6&gt;=Input!D83,$N$6&lt;=Input!E83),"JA","NEE")</f>
        <v>JA</v>
      </c>
      <c r="C82" s="156" t="str">
        <f>IF(AND(($N$4*(100%-$N$10))&lt;=Input!F83,($N$4*(100%+$N$10))&gt;=Input!F83),"JA","NEE")</f>
        <v>NEE</v>
      </c>
      <c r="D82" s="156" t="str">
        <f>IF(AND(($M$9*(100%-$N$10))&lt;=($N$6*Input!G83),($M$9*(100%+$N$10))&gt;=($N$6*Input!G83)),"JA","NEE")</f>
        <v>NEE</v>
      </c>
      <c r="E82" s="160" t="str">
        <f t="shared" si="1"/>
        <v>NEE</v>
      </c>
      <c r="F82" s="144">
        <f>Input!F83</f>
        <v>4.05</v>
      </c>
      <c r="G82" s="144" t="str">
        <f>Input!D83&amp;"-"&amp;Input!E83</f>
        <v>1000-2500</v>
      </c>
      <c r="H82" s="144" t="str">
        <f>Input!G83</f>
        <v>0,20</v>
      </c>
      <c r="I82" s="144" t="str">
        <f>Input!K83</f>
        <v>270</v>
      </c>
      <c r="J82" s="145" t="e">
        <f>VLOOKUP('FIND THE RIGHT GEARBOX'!A82,#REF!,3,FALSE)</f>
        <v>#REF!</v>
      </c>
      <c r="K82" s="145"/>
      <c r="L82" s="154"/>
      <c r="P82" s="156"/>
      <c r="Q82" s="156"/>
      <c r="R82" s="157"/>
      <c r="S82" s="164"/>
      <c r="T82" s="165"/>
      <c r="U82" s="164"/>
      <c r="V82" s="144"/>
      <c r="W82" s="156"/>
      <c r="X82" s="166"/>
      <c r="Y82" s="167"/>
    </row>
    <row r="83" spans="1:25" s="155" customFormat="1" x14ac:dyDescent="0.25">
      <c r="A83" s="144" t="str">
        <f>Input!B84</f>
        <v>MB270A</v>
      </c>
      <c r="B83" s="156" t="str">
        <f>IF(AND($N$6&gt;=Input!D84,$N$6&lt;=Input!E84),"JA","NEE")</f>
        <v>JA</v>
      </c>
      <c r="C83" s="156" t="str">
        <f>IF(AND(($N$4*(100%-$N$10))&lt;=Input!F84,($N$4*(100%+$N$10))&gt;=Input!F84),"JA","NEE")</f>
        <v>JA</v>
      </c>
      <c r="D83" s="156" t="str">
        <f>IF(AND(($M$9*(100%-$N$10))&lt;=($N$6*Input!G84),($M$9*(100%+$N$10))&gt;=($N$6*Input!G84)),"JA","NEE")</f>
        <v>NEE</v>
      </c>
      <c r="E83" s="160" t="str">
        <f t="shared" si="1"/>
        <v>NEE</v>
      </c>
      <c r="F83" s="144">
        <f>Input!F84</f>
        <v>4.53</v>
      </c>
      <c r="G83" s="144" t="str">
        <f>Input!D84&amp;"-"&amp;Input!E84</f>
        <v>1000-2500</v>
      </c>
      <c r="H83" s="144" t="str">
        <f>Input!G84</f>
        <v>0,20</v>
      </c>
      <c r="I83" s="144" t="str">
        <f>Input!K84</f>
        <v>270</v>
      </c>
      <c r="J83" s="145" t="e">
        <f>VLOOKUP('FIND THE RIGHT GEARBOX'!A83,#REF!,3,FALSE)</f>
        <v>#REF!</v>
      </c>
      <c r="K83" s="145"/>
      <c r="L83" s="154"/>
      <c r="P83" s="156"/>
      <c r="Q83" s="156"/>
      <c r="R83" s="157"/>
      <c r="S83" s="164"/>
      <c r="T83" s="165"/>
      <c r="U83" s="164"/>
      <c r="V83" s="144"/>
      <c r="W83" s="156"/>
      <c r="X83" s="166"/>
      <c r="Y83" s="167"/>
    </row>
    <row r="84" spans="1:25" s="155" customFormat="1" x14ac:dyDescent="0.25">
      <c r="A84" s="144" t="str">
        <f>Input!B85</f>
        <v>MB270A</v>
      </c>
      <c r="B84" s="156" t="str">
        <f>IF(AND($N$6&gt;=Input!D85,$N$6&lt;=Input!E85),"JA","NEE")</f>
        <v>JA</v>
      </c>
      <c r="C84" s="156" t="str">
        <f>IF(AND(($N$4*(100%-$N$10))&lt;=Input!F85,($N$4*(100%+$N$10))&gt;=Input!F85),"JA","NEE")</f>
        <v>JA</v>
      </c>
      <c r="D84" s="156" t="str">
        <f>IF(AND(($M$9*(100%-$N$10))&lt;=($N$6*Input!G85),($M$9*(100%+$N$10))&gt;=($N$6*Input!G85)),"JA","NEE")</f>
        <v>NEE</v>
      </c>
      <c r="E84" s="160" t="str">
        <f t="shared" si="1"/>
        <v>NEE</v>
      </c>
      <c r="F84" s="144">
        <f>Input!F85</f>
        <v>5.12</v>
      </c>
      <c r="G84" s="144" t="str">
        <f>Input!D85&amp;"-"&amp;Input!E85</f>
        <v>1000-2500</v>
      </c>
      <c r="H84" s="144" t="str">
        <f>Input!G85</f>
        <v>0,20</v>
      </c>
      <c r="I84" s="144" t="str">
        <f>Input!K85</f>
        <v>270</v>
      </c>
      <c r="J84" s="145" t="e">
        <f>VLOOKUP('FIND THE RIGHT GEARBOX'!A84,#REF!,3,FALSE)</f>
        <v>#REF!</v>
      </c>
      <c r="K84" s="145"/>
      <c r="L84" s="154"/>
      <c r="P84" s="156"/>
      <c r="Q84" s="156"/>
      <c r="R84" s="157"/>
      <c r="S84" s="164"/>
      <c r="T84" s="165"/>
      <c r="U84" s="164"/>
      <c r="V84" s="144"/>
      <c r="W84" s="156"/>
      <c r="X84" s="166"/>
      <c r="Y84" s="167"/>
    </row>
    <row r="85" spans="1:25" s="155" customFormat="1" x14ac:dyDescent="0.25">
      <c r="A85" s="144" t="str">
        <f>Input!B86</f>
        <v>MB270A</v>
      </c>
      <c r="B85" s="156" t="str">
        <f>IF(AND($N$6&gt;=Input!D86,$N$6&lt;=Input!E86),"JA","NEE")</f>
        <v>JA</v>
      </c>
      <c r="C85" s="156" t="str">
        <f>IF(AND(($N$4*(100%-$N$10))&lt;=Input!F86,($N$4*(100%+$N$10))&gt;=Input!F86),"JA","NEE")</f>
        <v>JA</v>
      </c>
      <c r="D85" s="156" t="str">
        <f>IF(AND(($M$9*(100%-$N$10))&lt;=($N$6*Input!G86),($M$9*(100%+$N$10))&gt;=($N$6*Input!G86)),"JA","NEE")</f>
        <v>NEE</v>
      </c>
      <c r="E85" s="160" t="str">
        <f t="shared" si="1"/>
        <v>NEE</v>
      </c>
      <c r="F85" s="144">
        <f>Input!F86</f>
        <v>5.5</v>
      </c>
      <c r="G85" s="144" t="str">
        <f>Input!D86&amp;"-"&amp;Input!E86</f>
        <v>1000-2500</v>
      </c>
      <c r="H85" s="144" t="str">
        <f>Input!G86</f>
        <v>0,182</v>
      </c>
      <c r="I85" s="144" t="str">
        <f>Input!K86</f>
        <v>270</v>
      </c>
      <c r="J85" s="145" t="e">
        <f>VLOOKUP('FIND THE RIGHT GEARBOX'!A85,#REF!,3,FALSE)</f>
        <v>#REF!</v>
      </c>
      <c r="K85" s="145"/>
      <c r="L85" s="154"/>
      <c r="P85" s="156"/>
      <c r="Q85" s="156"/>
      <c r="R85" s="157"/>
      <c r="S85" s="164"/>
      <c r="T85" s="165"/>
      <c r="U85" s="164"/>
      <c r="V85" s="144"/>
      <c r="W85" s="156"/>
      <c r="X85" s="166"/>
      <c r="Y85" s="167"/>
    </row>
    <row r="86" spans="1:25" s="155" customFormat="1" x14ac:dyDescent="0.25">
      <c r="A86" s="144" t="str">
        <f>Input!B87</f>
        <v>MB270A</v>
      </c>
      <c r="B86" s="156" t="str">
        <f>IF(AND($N$6&gt;=Input!D87,$N$6&lt;=Input!E87),"JA","NEE")</f>
        <v>JA</v>
      </c>
      <c r="C86" s="156" t="str">
        <f>IF(AND(($N$4*(100%-$N$10))&lt;=Input!F87,($N$4*(100%+$N$10))&gt;=Input!F87),"JA","NEE")</f>
        <v>NEE</v>
      </c>
      <c r="D86" s="156" t="str">
        <f>IF(AND(($M$9*(100%-$N$10))&lt;=($N$6*Input!G87),($M$9*(100%+$N$10))&gt;=($N$6*Input!G87)),"JA","NEE")</f>
        <v>NEE</v>
      </c>
      <c r="E86" s="160" t="str">
        <f t="shared" si="1"/>
        <v>NEE</v>
      </c>
      <c r="F86" s="144">
        <f>Input!F87</f>
        <v>5.95</v>
      </c>
      <c r="G86" s="144" t="str">
        <f>Input!D87&amp;"-"&amp;Input!E87</f>
        <v>1000-2500</v>
      </c>
      <c r="H86" s="144" t="str">
        <f>Input!G87</f>
        <v>0,150</v>
      </c>
      <c r="I86" s="144" t="str">
        <f>Input!K87</f>
        <v>270</v>
      </c>
      <c r="J86" s="145" t="e">
        <f>VLOOKUP('FIND THE RIGHT GEARBOX'!A86,#REF!,3,FALSE)</f>
        <v>#REF!</v>
      </c>
      <c r="K86" s="145"/>
      <c r="L86" s="154"/>
      <c r="P86" s="156"/>
      <c r="Q86" s="156"/>
      <c r="R86" s="157"/>
      <c r="S86" s="164"/>
      <c r="T86" s="165"/>
      <c r="U86" s="164"/>
      <c r="V86" s="144"/>
      <c r="W86" s="156"/>
      <c r="X86" s="166"/>
      <c r="Y86" s="167"/>
    </row>
    <row r="87" spans="1:25" s="155" customFormat="1" x14ac:dyDescent="0.25">
      <c r="A87" s="144" t="str">
        <f>Input!B88</f>
        <v>MB270A</v>
      </c>
      <c r="B87" s="156" t="str">
        <f>IF(AND($N$6&gt;=Input!D88,$N$6&lt;=Input!E88),"JA","NEE")</f>
        <v>JA</v>
      </c>
      <c r="C87" s="156" t="str">
        <f>IF(AND(($N$4*(100%-$N$10))&lt;=Input!F88,($N$4*(100%+$N$10))&gt;=Input!F88),"JA","NEE")</f>
        <v>NEE</v>
      </c>
      <c r="D87" s="156" t="str">
        <f>IF(AND(($M$9*(100%-$N$10))&lt;=($N$6*Input!G88),($M$9*(100%+$N$10))&gt;=($N$6*Input!G88)),"JA","NEE")</f>
        <v>NEE</v>
      </c>
      <c r="E87" s="160" t="str">
        <f t="shared" si="1"/>
        <v>NEE</v>
      </c>
      <c r="F87" s="144">
        <f>Input!F88</f>
        <v>6.39</v>
      </c>
      <c r="G87" s="144" t="str">
        <f>Input!D88&amp;"-"&amp;Input!E88</f>
        <v>1000-2500</v>
      </c>
      <c r="H87" s="144" t="str">
        <f>Input!G88</f>
        <v>0,120</v>
      </c>
      <c r="I87" s="144" t="str">
        <f>Input!K88</f>
        <v>270</v>
      </c>
      <c r="J87" s="145" t="e">
        <f>VLOOKUP('FIND THE RIGHT GEARBOX'!A87,#REF!,3,FALSE)</f>
        <v>#REF!</v>
      </c>
      <c r="K87" s="145"/>
      <c r="L87" s="154"/>
      <c r="P87" s="156"/>
      <c r="Q87" s="156"/>
      <c r="R87" s="157"/>
      <c r="S87" s="164"/>
      <c r="T87" s="165"/>
      <c r="U87" s="164"/>
      <c r="V87" s="144"/>
      <c r="W87" s="156"/>
      <c r="X87" s="166"/>
      <c r="Y87" s="167"/>
    </row>
    <row r="88" spans="1:25" s="155" customFormat="1" x14ac:dyDescent="0.25">
      <c r="A88" s="144" t="str">
        <f>Input!B89</f>
        <v>MB270A</v>
      </c>
      <c r="B88" s="156" t="str">
        <f>IF(AND($N$6&gt;=Input!D89,$N$6&lt;=Input!E89),"JA","NEE")</f>
        <v>JA</v>
      </c>
      <c r="C88" s="156" t="str">
        <f>IF(AND(($N$4*(100%-$N$10))&lt;=Input!F89,($N$4*(100%+$N$10))&gt;=Input!F89),"JA","NEE")</f>
        <v>NEE</v>
      </c>
      <c r="D88" s="156" t="str">
        <f>IF(AND(($M$9*(100%-$N$10))&lt;=($N$6*Input!G89),($M$9*(100%+$N$10))&gt;=($N$6*Input!G89)),"JA","NEE")</f>
        <v>NEE</v>
      </c>
      <c r="E88" s="160" t="str">
        <f t="shared" si="1"/>
        <v>NEE</v>
      </c>
      <c r="F88" s="144">
        <f>Input!F89</f>
        <v>6.82</v>
      </c>
      <c r="G88" s="144" t="str">
        <f>Input!D89&amp;"-"&amp;Input!E89</f>
        <v>1000-2500</v>
      </c>
      <c r="H88" s="144" t="str">
        <f>Input!G89</f>
        <v>0,120</v>
      </c>
      <c r="I88" s="144" t="str">
        <f>Input!K89</f>
        <v>270</v>
      </c>
      <c r="J88" s="145" t="e">
        <f>VLOOKUP('FIND THE RIGHT GEARBOX'!A88,#REF!,3,FALSE)</f>
        <v>#REF!</v>
      </c>
      <c r="K88" s="145"/>
      <c r="L88" s="154"/>
      <c r="P88" s="156"/>
      <c r="Q88" s="156"/>
      <c r="R88" s="157"/>
      <c r="S88" s="164"/>
      <c r="T88" s="165"/>
      <c r="U88" s="164"/>
      <c r="V88" s="144"/>
      <c r="W88" s="156"/>
      <c r="X88" s="166"/>
      <c r="Y88" s="167"/>
    </row>
    <row r="89" spans="1:25" s="155" customFormat="1" x14ac:dyDescent="0.25">
      <c r="A89" s="144">
        <f>Input!B90</f>
        <v>300</v>
      </c>
      <c r="B89" s="156" t="str">
        <f>IF(AND($N$6&gt;=Input!D90,$N$6&lt;=Input!E90),"JA","NEE")</f>
        <v>JA</v>
      </c>
      <c r="C89" s="156" t="str">
        <f>IF(AND(($N$4*(100%-$N$10))&lt;=Input!F90,($N$4*(100%+$N$10))&gt;=Input!F90),"JA","NEE")</f>
        <v>NEE</v>
      </c>
      <c r="D89" s="156" t="str">
        <f>IF(AND(($M$9*(100%-$N$10))&lt;=($N$6*Input!G90),($M$9*(100%+$N$10))&gt;=($N$6*Input!G90)),"JA","NEE")</f>
        <v>JA</v>
      </c>
      <c r="E89" s="160" t="str">
        <f t="shared" si="1"/>
        <v>NEE</v>
      </c>
      <c r="F89" s="144">
        <f>Input!F90</f>
        <v>1.87</v>
      </c>
      <c r="G89" s="144" t="str">
        <f>Input!D90&amp;"-"&amp;Input!E90</f>
        <v>1000-2500</v>
      </c>
      <c r="H89" s="144" t="str">
        <f>Input!G90</f>
        <v>0,35</v>
      </c>
      <c r="I89" s="144" t="str">
        <f>Input!K90</f>
        <v>264</v>
      </c>
      <c r="J89" s="145" t="e">
        <f>VLOOKUP('FIND THE RIGHT GEARBOX'!A89,#REF!,3,FALSE)</f>
        <v>#REF!</v>
      </c>
      <c r="K89" s="145"/>
      <c r="L89" s="154"/>
      <c r="P89" s="156"/>
      <c r="Q89" s="156"/>
      <c r="R89" s="157"/>
      <c r="S89" s="164"/>
      <c r="T89" s="165"/>
      <c r="U89" s="164"/>
      <c r="V89" s="144"/>
      <c r="W89" s="156"/>
      <c r="X89" s="166"/>
      <c r="Y89" s="167"/>
    </row>
    <row r="90" spans="1:25" s="155" customFormat="1" x14ac:dyDescent="0.25">
      <c r="A90" s="144">
        <f>Input!B91</f>
        <v>300</v>
      </c>
      <c r="B90" s="156" t="str">
        <f>IF(AND($N$6&gt;=Input!D91,$N$6&lt;=Input!E91),"JA","NEE")</f>
        <v>JA</v>
      </c>
      <c r="C90" s="156" t="str">
        <f>IF(AND(($N$4*(100%-$N$10))&lt;=Input!F91,($N$4*(100%+$N$10))&gt;=Input!F91),"JA","NEE")</f>
        <v>NEE</v>
      </c>
      <c r="D90" s="156" t="str">
        <f>IF(AND(($M$9*(100%-$N$10))&lt;=($N$6*Input!G91),($M$9*(100%+$N$10))&gt;=($N$6*Input!G91)),"JA","NEE")</f>
        <v>JA</v>
      </c>
      <c r="E90" s="160" t="str">
        <f t="shared" si="1"/>
        <v>NEE</v>
      </c>
      <c r="F90" s="144">
        <f>Input!F91</f>
        <v>2.04</v>
      </c>
      <c r="G90" s="144" t="str">
        <f>Input!D91&amp;"-"&amp;Input!E91</f>
        <v>1000-2500</v>
      </c>
      <c r="H90" s="144" t="str">
        <f>Input!G91</f>
        <v>0,35</v>
      </c>
      <c r="I90" s="144" t="str">
        <f>Input!K91</f>
        <v>264</v>
      </c>
      <c r="J90" s="145" t="e">
        <f>VLOOKUP('FIND THE RIGHT GEARBOX'!A90,#REF!,3,FALSE)</f>
        <v>#REF!</v>
      </c>
      <c r="K90" s="145"/>
      <c r="L90" s="154"/>
      <c r="P90" s="156"/>
      <c r="Q90" s="156"/>
      <c r="R90" s="157"/>
      <c r="S90" s="164"/>
      <c r="T90" s="165"/>
      <c r="U90" s="164"/>
      <c r="V90" s="144"/>
      <c r="W90" s="156"/>
      <c r="X90" s="166"/>
      <c r="Y90" s="167"/>
    </row>
    <row r="91" spans="1:25" s="155" customFormat="1" x14ac:dyDescent="0.25">
      <c r="A91" s="144">
        <f>Input!B92</f>
        <v>300</v>
      </c>
      <c r="B91" s="156" t="str">
        <f>IF(AND($N$6&gt;=Input!D92,$N$6&lt;=Input!E92),"JA","NEE")</f>
        <v>JA</v>
      </c>
      <c r="C91" s="156" t="str">
        <f>IF(AND(($N$4*(100%-$N$10))&lt;=Input!F92,($N$4*(100%+$N$10))&gt;=Input!F92),"JA","NEE")</f>
        <v>NEE</v>
      </c>
      <c r="D91" s="156" t="str">
        <f>IF(AND(($M$9*(100%-$N$10))&lt;=($N$6*Input!G92),($M$9*(100%+$N$10))&gt;=($N$6*Input!G92)),"JA","NEE")</f>
        <v>JA</v>
      </c>
      <c r="E91" s="160" t="str">
        <f t="shared" si="1"/>
        <v>NEE</v>
      </c>
      <c r="F91" s="144">
        <f>Input!F92</f>
        <v>2.54</v>
      </c>
      <c r="G91" s="144" t="str">
        <f>Input!D92&amp;"-"&amp;Input!E92</f>
        <v>1000-2500</v>
      </c>
      <c r="H91" s="144" t="str">
        <f>Input!G92</f>
        <v>0,35</v>
      </c>
      <c r="I91" s="144" t="str">
        <f>Input!K92</f>
        <v>264</v>
      </c>
      <c r="J91" s="145" t="e">
        <f>VLOOKUP('FIND THE RIGHT GEARBOX'!A91,#REF!,3,FALSE)</f>
        <v>#REF!</v>
      </c>
      <c r="K91" s="145"/>
      <c r="L91" s="154"/>
      <c r="P91" s="156"/>
      <c r="Q91" s="156"/>
      <c r="R91" s="157"/>
      <c r="S91" s="164"/>
      <c r="T91" s="165"/>
      <c r="U91" s="164"/>
      <c r="V91" s="144"/>
      <c r="W91" s="156"/>
      <c r="X91" s="166"/>
      <c r="Y91" s="167"/>
    </row>
    <row r="92" spans="1:25" s="155" customFormat="1" x14ac:dyDescent="0.25">
      <c r="A92" s="144">
        <f>Input!B93</f>
        <v>300</v>
      </c>
      <c r="B92" s="156" t="str">
        <f>IF(AND($N$6&gt;=Input!D93,$N$6&lt;=Input!E93),"JA","NEE")</f>
        <v>JA</v>
      </c>
      <c r="C92" s="156" t="str">
        <f>IF(AND(($N$4*(100%-$N$10))&lt;=Input!F93,($N$4*(100%+$N$10))&gt;=Input!F93),"JA","NEE")</f>
        <v>NEE</v>
      </c>
      <c r="D92" s="156" t="str">
        <f>IF(AND(($M$9*(100%-$N$10))&lt;=($N$6*Input!G93),($M$9*(100%+$N$10))&gt;=($N$6*Input!G93)),"JA","NEE")</f>
        <v>JA</v>
      </c>
      <c r="E92" s="160" t="str">
        <f t="shared" si="1"/>
        <v>NEE</v>
      </c>
      <c r="F92" s="144">
        <f>Input!F93</f>
        <v>3</v>
      </c>
      <c r="G92" s="144" t="str">
        <f>Input!D93&amp;"-"&amp;Input!E93</f>
        <v>1000-2500</v>
      </c>
      <c r="H92" s="144" t="str">
        <f>Input!G93</f>
        <v>0,33</v>
      </c>
      <c r="I92" s="144" t="str">
        <f>Input!K93</f>
        <v>264</v>
      </c>
      <c r="J92" s="145" t="e">
        <f>VLOOKUP('FIND THE RIGHT GEARBOX'!A92,#REF!,3,FALSE)</f>
        <v>#REF!</v>
      </c>
      <c r="K92" s="145"/>
      <c r="L92" s="154"/>
      <c r="P92" s="156"/>
      <c r="Q92" s="156"/>
      <c r="R92" s="157"/>
      <c r="S92" s="164"/>
      <c r="T92" s="165"/>
      <c r="U92" s="164"/>
      <c r="V92" s="144"/>
      <c r="W92" s="156"/>
      <c r="X92" s="166"/>
      <c r="Y92" s="167"/>
    </row>
    <row r="93" spans="1:25" s="155" customFormat="1" x14ac:dyDescent="0.25">
      <c r="A93" s="144">
        <f>Input!B94</f>
        <v>300</v>
      </c>
      <c r="B93" s="156" t="str">
        <f>IF(AND($N$6&gt;=Input!D94,$N$6&lt;=Input!E94),"JA","NEE")</f>
        <v>JA</v>
      </c>
      <c r="C93" s="156" t="str">
        <f>IF(AND(($N$4*(100%-$N$10))&lt;=Input!F94,($N$4*(100%+$N$10))&gt;=Input!F94),"JA","NEE")</f>
        <v>NEE</v>
      </c>
      <c r="D93" s="156" t="str">
        <f>IF(AND(($M$9*(100%-$N$10))&lt;=($N$6*Input!G94),($M$9*(100%+$N$10))&gt;=($N$6*Input!G94)),"JA","NEE")</f>
        <v>JA</v>
      </c>
      <c r="E93" s="160" t="str">
        <f t="shared" si="1"/>
        <v>NEE</v>
      </c>
      <c r="F93" s="144">
        <f>Input!F94</f>
        <v>3.53</v>
      </c>
      <c r="G93" s="144" t="str">
        <f>Input!D94&amp;"-"&amp;Input!E94</f>
        <v>1000-2500</v>
      </c>
      <c r="H93" s="144" t="str">
        <f>Input!G94</f>
        <v>0,30</v>
      </c>
      <c r="I93" s="144" t="str">
        <f>Input!K94</f>
        <v>264</v>
      </c>
      <c r="J93" s="145" t="e">
        <f>VLOOKUP('FIND THE RIGHT GEARBOX'!A93,#REF!,3,FALSE)</f>
        <v>#REF!</v>
      </c>
      <c r="K93" s="145"/>
      <c r="L93" s="154"/>
      <c r="P93" s="156"/>
      <c r="Q93" s="156"/>
      <c r="R93" s="157"/>
      <c r="S93" s="164"/>
      <c r="T93" s="165"/>
      <c r="U93" s="164"/>
      <c r="V93" s="144"/>
      <c r="W93" s="156"/>
      <c r="X93" s="166"/>
      <c r="Y93" s="167"/>
    </row>
    <row r="94" spans="1:25" s="155" customFormat="1" x14ac:dyDescent="0.25">
      <c r="A94" s="144">
        <f>Input!B95</f>
        <v>300</v>
      </c>
      <c r="B94" s="156" t="str">
        <f>IF(AND($N$6&gt;=Input!D95,$N$6&lt;=Input!E95),"JA","NEE")</f>
        <v>JA</v>
      </c>
      <c r="C94" s="156" t="str">
        <f>IF(AND(($N$4*(100%-$N$10))&lt;=Input!F95,($N$4*(100%+$N$10))&gt;=Input!F95),"JA","NEE")</f>
        <v>NEE</v>
      </c>
      <c r="D94" s="156" t="str">
        <f>IF(AND(($M$9*(100%-$N$10))&lt;=($N$6*Input!G95),($M$9*(100%+$N$10))&gt;=($N$6*Input!G95)),"JA","NEE")</f>
        <v>NEE</v>
      </c>
      <c r="E94" s="160" t="str">
        <f t="shared" si="1"/>
        <v>NEE</v>
      </c>
      <c r="F94" s="144">
        <f>Input!F95</f>
        <v>4.0999999999999996</v>
      </c>
      <c r="G94" s="144" t="str">
        <f>Input!D95&amp;"-"&amp;Input!E95</f>
        <v>1000-2500</v>
      </c>
      <c r="H94" s="144" t="str">
        <f>Input!G95</f>
        <v>0,25</v>
      </c>
      <c r="I94" s="144" t="str">
        <f>Input!K95</f>
        <v>264</v>
      </c>
      <c r="J94" s="145" t="e">
        <f>VLOOKUP('FIND THE RIGHT GEARBOX'!A94,#REF!,3,FALSE)</f>
        <v>#REF!</v>
      </c>
      <c r="K94" s="145"/>
      <c r="L94" s="154"/>
      <c r="P94" s="156"/>
      <c r="Q94" s="156"/>
      <c r="R94" s="157"/>
      <c r="S94" s="164"/>
      <c r="T94" s="165"/>
      <c r="U94" s="164"/>
      <c r="V94" s="144"/>
      <c r="W94" s="156"/>
      <c r="X94" s="166"/>
      <c r="Y94" s="167"/>
    </row>
    <row r="95" spans="1:25" s="155" customFormat="1" x14ac:dyDescent="0.25">
      <c r="A95" s="144">
        <f>Input!B96</f>
        <v>300</v>
      </c>
      <c r="B95" s="156" t="str">
        <f>IF(AND($N$6&gt;=Input!D96,$N$6&lt;=Input!E96),"JA","NEE")</f>
        <v>JA</v>
      </c>
      <c r="C95" s="156" t="str">
        <f>IF(AND(($N$4*(100%-$N$10))&lt;=Input!F96,($N$4*(100%+$N$10))&gt;=Input!F96),"JA","NEE")</f>
        <v>NEE</v>
      </c>
      <c r="D95" s="156" t="str">
        <f>IF(AND(($M$9*(100%-$N$10))&lt;=($N$6*Input!G96),($M$9*(100%+$N$10))&gt;=($N$6*Input!G96)),"JA","NEE")</f>
        <v>NEE</v>
      </c>
      <c r="E95" s="160" t="str">
        <f t="shared" si="1"/>
        <v>NEE</v>
      </c>
      <c r="F95" s="144">
        <f>Input!F96</f>
        <v>4.47</v>
      </c>
      <c r="G95" s="144" t="str">
        <f>Input!D96&amp;"-"&amp;Input!E96</f>
        <v>1000-2500</v>
      </c>
      <c r="H95" s="144" t="str">
        <f>Input!G96</f>
        <v>0,25</v>
      </c>
      <c r="I95" s="144" t="str">
        <f>Input!K96</f>
        <v>264</v>
      </c>
      <c r="J95" s="145" t="e">
        <f>VLOOKUP('FIND THE RIGHT GEARBOX'!A95,#REF!,3,FALSE)</f>
        <v>#REF!</v>
      </c>
      <c r="K95" s="145"/>
      <c r="L95" s="154"/>
      <c r="P95" s="156"/>
      <c r="Q95" s="156"/>
      <c r="R95" s="157"/>
      <c r="S95" s="164"/>
      <c r="T95" s="165"/>
      <c r="U95" s="164"/>
      <c r="V95" s="144"/>
      <c r="W95" s="156"/>
      <c r="X95" s="166"/>
      <c r="Y95" s="167"/>
    </row>
    <row r="96" spans="1:25" s="155" customFormat="1" x14ac:dyDescent="0.25">
      <c r="A96" s="144">
        <f>Input!B97</f>
        <v>300</v>
      </c>
      <c r="B96" s="156" t="str">
        <f>IF(AND($N$6&gt;=Input!D97,$N$6&lt;=Input!E97),"JA","NEE")</f>
        <v>JA</v>
      </c>
      <c r="C96" s="156" t="str">
        <f>IF(AND(($N$4*(100%-$N$10))&lt;=Input!F97,($N$4*(100%+$N$10))&gt;=Input!F97),"JA","NEE")</f>
        <v>JA</v>
      </c>
      <c r="D96" s="156" t="str">
        <f>IF(AND(($M$9*(100%-$N$10))&lt;=($N$6*Input!G97),($M$9*(100%+$N$10))&gt;=($N$6*Input!G97)),"JA","NEE")</f>
        <v>NEE</v>
      </c>
      <c r="E96" s="160" t="str">
        <f t="shared" si="1"/>
        <v>NEE</v>
      </c>
      <c r="F96" s="144">
        <f>Input!F97</f>
        <v>4.6100000000000003</v>
      </c>
      <c r="G96" s="144" t="str">
        <f>Input!D97&amp;"-"&amp;Input!E97</f>
        <v>1000-2500</v>
      </c>
      <c r="H96" s="144" t="str">
        <f>Input!G97</f>
        <v>0,25</v>
      </c>
      <c r="I96" s="144" t="str">
        <f>Input!K97</f>
        <v>264</v>
      </c>
      <c r="J96" s="145" t="e">
        <f>VLOOKUP('FIND THE RIGHT GEARBOX'!A96,#REF!,3,FALSE)</f>
        <v>#REF!</v>
      </c>
      <c r="K96" s="145"/>
      <c r="L96" s="154"/>
      <c r="P96" s="156"/>
      <c r="Q96" s="156"/>
      <c r="R96" s="157"/>
      <c r="S96" s="164"/>
      <c r="T96" s="165"/>
      <c r="U96" s="164"/>
      <c r="V96" s="144"/>
      <c r="W96" s="156"/>
      <c r="X96" s="166"/>
      <c r="Y96" s="167"/>
    </row>
    <row r="97" spans="1:25" s="155" customFormat="1" x14ac:dyDescent="0.25">
      <c r="A97" s="144">
        <f>Input!B98</f>
        <v>300</v>
      </c>
      <c r="B97" s="156" t="str">
        <f>IF(AND($N$6&gt;=Input!D98,$N$6&lt;=Input!E98),"JA","NEE")</f>
        <v>JA</v>
      </c>
      <c r="C97" s="156" t="str">
        <f>IF(AND(($N$4*(100%-$N$10))&lt;=Input!F98,($N$4*(100%+$N$10))&gt;=Input!F98),"JA","NEE")</f>
        <v>JA</v>
      </c>
      <c r="D97" s="156" t="str">
        <f>IF(AND(($M$9*(100%-$N$10))&lt;=($N$6*Input!G98),($M$9*(100%+$N$10))&gt;=($N$6*Input!G98)),"JA","NEE")</f>
        <v>NEE</v>
      </c>
      <c r="E97" s="160" t="str">
        <f t="shared" si="1"/>
        <v>NEE</v>
      </c>
      <c r="F97" s="144">
        <f>Input!F98</f>
        <v>4.9400000000000004</v>
      </c>
      <c r="G97" s="144" t="str">
        <f>Input!D98&amp;"-"&amp;Input!E98</f>
        <v>1000-2500</v>
      </c>
      <c r="H97" s="144" t="str">
        <f>Input!G98</f>
        <v>0,20</v>
      </c>
      <c r="I97" s="144" t="str">
        <f>Input!K98</f>
        <v>264</v>
      </c>
      <c r="J97" s="145" t="e">
        <f>VLOOKUP('FIND THE RIGHT GEARBOX'!A97,#REF!,3,FALSE)</f>
        <v>#REF!</v>
      </c>
      <c r="K97" s="145"/>
      <c r="L97" s="154"/>
      <c r="P97" s="156"/>
      <c r="Q97" s="156"/>
      <c r="R97" s="157"/>
      <c r="S97" s="164"/>
      <c r="T97" s="165"/>
      <c r="U97" s="164"/>
      <c r="V97" s="144"/>
      <c r="W97" s="156"/>
      <c r="X97" s="166"/>
      <c r="Y97" s="167"/>
    </row>
    <row r="98" spans="1:25" s="155" customFormat="1" x14ac:dyDescent="0.25">
      <c r="A98" s="144">
        <f>Input!B99</f>
        <v>300</v>
      </c>
      <c r="B98" s="156" t="str">
        <f>IF(AND($N$6&gt;=Input!D99,$N$6&lt;=Input!E99),"JA","NEE")</f>
        <v>JA</v>
      </c>
      <c r="C98" s="156" t="str">
        <f>IF(AND(($N$4*(100%-$N$10))&lt;=Input!F99,($N$4*(100%+$N$10))&gt;=Input!F99),"JA","NEE")</f>
        <v>JA</v>
      </c>
      <c r="D98" s="156" t="str">
        <f>IF(AND(($M$9*(100%-$N$10))&lt;=($N$6*Input!G99),($M$9*(100%+$N$10))&gt;=($N$6*Input!G99)),"JA","NEE")</f>
        <v>NEE</v>
      </c>
      <c r="E98" s="160" t="str">
        <f t="shared" si="1"/>
        <v>NEE</v>
      </c>
      <c r="F98" s="144">
        <f>Input!F99</f>
        <v>5.44</v>
      </c>
      <c r="G98" s="144" t="str">
        <f>Input!D99&amp;"-"&amp;Input!E99</f>
        <v>1000-2500</v>
      </c>
      <c r="H98" s="144" t="str">
        <f>Input!G99</f>
        <v>0,17</v>
      </c>
      <c r="I98" s="144" t="str">
        <f>Input!K99</f>
        <v>264</v>
      </c>
      <c r="J98" s="145" t="e">
        <f>VLOOKUP('FIND THE RIGHT GEARBOX'!A98,#REF!,3,FALSE)</f>
        <v>#REF!</v>
      </c>
      <c r="K98" s="145"/>
      <c r="L98" s="154"/>
      <c r="P98" s="156"/>
      <c r="Q98" s="156"/>
      <c r="R98" s="157"/>
      <c r="S98" s="164"/>
      <c r="T98" s="165"/>
      <c r="U98" s="164"/>
      <c r="V98" s="144"/>
      <c r="W98" s="156"/>
      <c r="X98" s="166"/>
      <c r="Y98" s="167"/>
    </row>
    <row r="99" spans="1:25" s="155" customFormat="1" x14ac:dyDescent="0.25">
      <c r="A99" s="144" t="str">
        <f>Input!B100</f>
        <v>HC300</v>
      </c>
      <c r="B99" s="156" t="str">
        <f>IF(AND($N$6&gt;=Input!D100,$N$6&lt;=Input!E100),"JA","NEE")</f>
        <v>JA</v>
      </c>
      <c r="C99" s="156" t="str">
        <f>IF(AND(($N$4*(100%-$N$10))&lt;=Input!F100,($N$4*(100%+$N$10))&gt;=Input!F100),"JA","NEE")</f>
        <v>NEE</v>
      </c>
      <c r="D99" s="156" t="str">
        <f>IF(AND(($M$9*(100%-$N$10))&lt;=($N$6*Input!G100),($M$9*(100%+$N$10))&gt;=($N$6*Input!G100)),"JA","NEE")</f>
        <v>JA</v>
      </c>
      <c r="E99" s="160" t="str">
        <f t="shared" si="1"/>
        <v>NEE</v>
      </c>
      <c r="F99" s="144">
        <f>Input!F100</f>
        <v>1.5</v>
      </c>
      <c r="G99" s="144" t="str">
        <f>Input!D100&amp;"-"&amp;Input!E100</f>
        <v>750-2500</v>
      </c>
      <c r="H99" s="144" t="str">
        <f>Input!G100</f>
        <v>0,35</v>
      </c>
      <c r="I99" s="144" t="str">
        <f>Input!K100</f>
        <v>264</v>
      </c>
      <c r="J99" s="145" t="e">
        <f>VLOOKUP('FIND THE RIGHT GEARBOX'!A99,#REF!,3,FALSE)</f>
        <v>#REF!</v>
      </c>
      <c r="K99" s="145"/>
      <c r="L99" s="154"/>
      <c r="P99" s="156"/>
      <c r="Q99" s="156"/>
      <c r="R99" s="157"/>
      <c r="S99" s="164"/>
      <c r="T99" s="165"/>
      <c r="U99" s="164"/>
      <c r="V99" s="144"/>
      <c r="W99" s="156"/>
      <c r="X99" s="166"/>
      <c r="Y99" s="167"/>
    </row>
    <row r="100" spans="1:25" s="155" customFormat="1" x14ac:dyDescent="0.25">
      <c r="A100" s="144" t="str">
        <f>Input!B101</f>
        <v>HC300</v>
      </c>
      <c r="B100" s="156" t="str">
        <f>IF(AND($N$6&gt;=Input!D101,$N$6&lt;=Input!E101),"JA","NEE")</f>
        <v>JA</v>
      </c>
      <c r="C100" s="156" t="str">
        <f>IF(AND(($N$4*(100%-$N$10))&lt;=Input!F101,($N$4*(100%+$N$10))&gt;=Input!F101),"JA","NEE")</f>
        <v>NEE</v>
      </c>
      <c r="D100" s="156" t="str">
        <f>IF(AND(($M$9*(100%-$N$10))&lt;=($N$6*Input!G101),($M$9*(100%+$N$10))&gt;=($N$6*Input!G101)),"JA","NEE")</f>
        <v>JA</v>
      </c>
      <c r="E100" s="160" t="str">
        <f t="shared" si="1"/>
        <v>NEE</v>
      </c>
      <c r="F100" s="144">
        <f>Input!F101</f>
        <v>1.87</v>
      </c>
      <c r="G100" s="144" t="str">
        <f>Input!D101&amp;"-"&amp;Input!E101</f>
        <v>750-2500</v>
      </c>
      <c r="H100" s="144" t="str">
        <f>Input!G101</f>
        <v>0,35</v>
      </c>
      <c r="I100" s="144" t="str">
        <f>Input!K101</f>
        <v>264</v>
      </c>
      <c r="J100" s="145" t="e">
        <f>VLOOKUP('FIND THE RIGHT GEARBOX'!A100,#REF!,3,FALSE)</f>
        <v>#REF!</v>
      </c>
      <c r="K100" s="145"/>
      <c r="L100" s="154"/>
      <c r="P100" s="156"/>
      <c r="Q100" s="156"/>
      <c r="R100" s="157"/>
      <c r="S100" s="164"/>
      <c r="T100" s="165"/>
      <c r="U100" s="164"/>
      <c r="V100" s="144"/>
      <c r="W100" s="156"/>
      <c r="X100" s="166"/>
      <c r="Y100" s="167"/>
    </row>
    <row r="101" spans="1:25" s="155" customFormat="1" x14ac:dyDescent="0.25">
      <c r="A101" s="144" t="str">
        <f>Input!B102</f>
        <v>HC300</v>
      </c>
      <c r="B101" s="156" t="str">
        <f>IF(AND($N$6&gt;=Input!D102,$N$6&lt;=Input!E102),"JA","NEE")</f>
        <v>JA</v>
      </c>
      <c r="C101" s="156" t="str">
        <f>IF(AND(($N$4*(100%-$N$10))&lt;=Input!F102,($N$4*(100%+$N$10))&gt;=Input!F102),"JA","NEE")</f>
        <v>NEE</v>
      </c>
      <c r="D101" s="156" t="str">
        <f>IF(AND(($M$9*(100%-$N$10))&lt;=($N$6*Input!G102),($M$9*(100%+$N$10))&gt;=($N$6*Input!G102)),"JA","NEE")</f>
        <v>JA</v>
      </c>
      <c r="E101" s="160" t="str">
        <f t="shared" si="1"/>
        <v>NEE</v>
      </c>
      <c r="F101" s="144">
        <f>Input!F102</f>
        <v>2.04</v>
      </c>
      <c r="G101" s="144" t="str">
        <f>Input!D102&amp;"-"&amp;Input!E102</f>
        <v>750-2500</v>
      </c>
      <c r="H101" s="144" t="str">
        <f>Input!G102</f>
        <v>0,35</v>
      </c>
      <c r="I101" s="144" t="str">
        <f>Input!K102</f>
        <v>264</v>
      </c>
      <c r="J101" s="145" t="e">
        <f>VLOOKUP('FIND THE RIGHT GEARBOX'!A101,#REF!,3,FALSE)</f>
        <v>#REF!</v>
      </c>
      <c r="K101" s="145"/>
      <c r="L101" s="154"/>
      <c r="P101" s="156"/>
      <c r="Q101" s="156"/>
      <c r="R101" s="157"/>
      <c r="S101" s="164"/>
      <c r="T101" s="165"/>
      <c r="U101" s="164"/>
      <c r="V101" s="144"/>
      <c r="W101" s="156"/>
      <c r="X101" s="166"/>
      <c r="Y101" s="167"/>
    </row>
    <row r="102" spans="1:25" s="155" customFormat="1" x14ac:dyDescent="0.25">
      <c r="A102" s="144" t="str">
        <f>Input!B103</f>
        <v>HC300</v>
      </c>
      <c r="B102" s="156" t="str">
        <f>IF(AND($N$6&gt;=Input!D103,$N$6&lt;=Input!E103),"JA","NEE")</f>
        <v>JA</v>
      </c>
      <c r="C102" s="156" t="str">
        <f>IF(AND(($N$4*(100%-$N$10))&lt;=Input!F103,($N$4*(100%+$N$10))&gt;=Input!F103),"JA","NEE")</f>
        <v>NEE</v>
      </c>
      <c r="D102" s="156" t="str">
        <f>IF(AND(($M$9*(100%-$N$10))&lt;=($N$6*Input!G103),($M$9*(100%+$N$10))&gt;=($N$6*Input!G103)),"JA","NEE")</f>
        <v>JA</v>
      </c>
      <c r="E102" s="160" t="str">
        <f t="shared" si="1"/>
        <v>NEE</v>
      </c>
      <c r="F102" s="144">
        <f>Input!F103</f>
        <v>2.23</v>
      </c>
      <c r="G102" s="144" t="str">
        <f>Input!D103&amp;"-"&amp;Input!E103</f>
        <v>750-2500</v>
      </c>
      <c r="H102" s="144" t="str">
        <f>Input!G103</f>
        <v>0,35</v>
      </c>
      <c r="I102" s="144" t="str">
        <f>Input!K103</f>
        <v>264</v>
      </c>
      <c r="J102" s="145" t="e">
        <f>VLOOKUP('FIND THE RIGHT GEARBOX'!A102,#REF!,3,FALSE)</f>
        <v>#REF!</v>
      </c>
      <c r="K102" s="145"/>
      <c r="L102" s="154"/>
      <c r="P102" s="156"/>
      <c r="Q102" s="156"/>
      <c r="R102" s="157"/>
      <c r="S102" s="164"/>
      <c r="T102" s="165"/>
      <c r="U102" s="164"/>
      <c r="V102" s="144"/>
      <c r="W102" s="156"/>
      <c r="X102" s="166"/>
      <c r="Y102" s="167"/>
    </row>
    <row r="103" spans="1:25" s="155" customFormat="1" x14ac:dyDescent="0.25">
      <c r="A103" s="144" t="str">
        <f>Input!B104</f>
        <v>HC300</v>
      </c>
      <c r="B103" s="156" t="str">
        <f>IF(AND($N$6&gt;=Input!D104,$N$6&lt;=Input!E104),"JA","NEE")</f>
        <v>JA</v>
      </c>
      <c r="C103" s="156" t="str">
        <f>IF(AND(($N$4*(100%-$N$10))&lt;=Input!F104,($N$4*(100%+$N$10))&gt;=Input!F104),"JA","NEE")</f>
        <v>NEE</v>
      </c>
      <c r="D103" s="156" t="str">
        <f>IF(AND(($M$9*(100%-$N$10))&lt;=($N$6*Input!G104),($M$9*(100%+$N$10))&gt;=($N$6*Input!G104)),"JA","NEE")</f>
        <v>JA</v>
      </c>
      <c r="E103" s="160" t="str">
        <f t="shared" si="1"/>
        <v>NEE</v>
      </c>
      <c r="F103" s="144">
        <f>Input!F104</f>
        <v>2.54</v>
      </c>
      <c r="G103" s="144" t="str">
        <f>Input!D104&amp;"-"&amp;Input!E104</f>
        <v>750-2500</v>
      </c>
      <c r="H103" s="144" t="str">
        <f>Input!G104</f>
        <v>0,35</v>
      </c>
      <c r="I103" s="144" t="str">
        <f>Input!K104</f>
        <v>264</v>
      </c>
      <c r="J103" s="145" t="e">
        <f>VLOOKUP('FIND THE RIGHT GEARBOX'!A103,#REF!,3,FALSE)</f>
        <v>#REF!</v>
      </c>
      <c r="K103" s="145"/>
      <c r="L103" s="154"/>
      <c r="P103" s="156"/>
      <c r="Q103" s="156"/>
      <c r="R103" s="157"/>
      <c r="S103" s="164"/>
      <c r="T103" s="165"/>
      <c r="U103" s="164"/>
      <c r="V103" s="144"/>
      <c r="W103" s="156"/>
      <c r="X103" s="166"/>
      <c r="Y103" s="167"/>
    </row>
    <row r="104" spans="1:25" s="155" customFormat="1" x14ac:dyDescent="0.25">
      <c r="A104" s="144" t="str">
        <f>Input!B105</f>
        <v>HC300</v>
      </c>
      <c r="B104" s="156" t="str">
        <f>IF(AND($N$6&gt;=Input!D105,$N$6&lt;=Input!E105),"JA","NEE")</f>
        <v>JA</v>
      </c>
      <c r="C104" s="156" t="str">
        <f>IF(AND(($N$4*(100%-$N$10))&lt;=Input!F105,($N$4*(100%+$N$10))&gt;=Input!F105),"JA","NEE")</f>
        <v>NEE</v>
      </c>
      <c r="D104" s="156" t="str">
        <f>IF(AND(($M$9*(100%-$N$10))&lt;=($N$6*Input!G105),($M$9*(100%+$N$10))&gt;=($N$6*Input!G105)),"JA","NEE")</f>
        <v>JA</v>
      </c>
      <c r="E104" s="160" t="str">
        <f t="shared" si="1"/>
        <v>NEE</v>
      </c>
      <c r="F104" s="144">
        <f>Input!F105</f>
        <v>3</v>
      </c>
      <c r="G104" s="144" t="str">
        <f>Input!D105&amp;"-"&amp;Input!E105</f>
        <v>750-2500</v>
      </c>
      <c r="H104" s="144" t="str">
        <f>Input!G105</f>
        <v>0,35</v>
      </c>
      <c r="I104" s="144" t="str">
        <f>Input!K105</f>
        <v>264</v>
      </c>
      <c r="J104" s="145" t="e">
        <f>VLOOKUP('FIND THE RIGHT GEARBOX'!A104,#REF!,3,FALSE)</f>
        <v>#REF!</v>
      </c>
      <c r="K104" s="145"/>
      <c r="L104" s="154"/>
      <c r="P104" s="156"/>
      <c r="Q104" s="156"/>
      <c r="R104" s="157"/>
      <c r="S104" s="164"/>
      <c r="T104" s="165"/>
      <c r="U104" s="164"/>
      <c r="V104" s="144"/>
      <c r="W104" s="156"/>
      <c r="X104" s="166"/>
      <c r="Y104" s="167"/>
    </row>
    <row r="105" spans="1:25" s="155" customFormat="1" x14ac:dyDescent="0.25">
      <c r="A105" s="144" t="str">
        <f>Input!B106</f>
        <v>HC300</v>
      </c>
      <c r="B105" s="156" t="str">
        <f>IF(AND($N$6&gt;=Input!D106,$N$6&lt;=Input!E106),"JA","NEE")</f>
        <v>JA</v>
      </c>
      <c r="C105" s="156" t="str">
        <f>IF(AND(($N$4*(100%-$N$10))&lt;=Input!F106,($N$4*(100%+$N$10))&gt;=Input!F106),"JA","NEE")</f>
        <v>NEE</v>
      </c>
      <c r="D105" s="156" t="str">
        <f>IF(AND(($M$9*(100%-$N$10))&lt;=($N$6*Input!G106),($M$9*(100%+$N$10))&gt;=($N$6*Input!G106)),"JA","NEE")</f>
        <v>JA</v>
      </c>
      <c r="E105" s="160" t="str">
        <f t="shared" si="1"/>
        <v>NEE</v>
      </c>
      <c r="F105" s="144">
        <f>Input!F106</f>
        <v>3.53</v>
      </c>
      <c r="G105" s="144" t="str">
        <f>Input!D106&amp;"-"&amp;Input!E106</f>
        <v>750-2500</v>
      </c>
      <c r="H105" s="144" t="str">
        <f>Input!G106</f>
        <v>0,35</v>
      </c>
      <c r="I105" s="144" t="str">
        <f>Input!K106</f>
        <v>264</v>
      </c>
      <c r="J105" s="145" t="e">
        <f>VLOOKUP('FIND THE RIGHT GEARBOX'!A105,#REF!,3,FALSE)</f>
        <v>#REF!</v>
      </c>
      <c r="K105" s="145"/>
      <c r="L105" s="154"/>
      <c r="P105" s="156"/>
      <c r="Q105" s="156"/>
      <c r="R105" s="157"/>
      <c r="S105" s="164"/>
      <c r="T105" s="165"/>
      <c r="U105" s="164"/>
      <c r="V105" s="144"/>
      <c r="W105" s="156"/>
      <c r="X105" s="166"/>
      <c r="Y105" s="167"/>
    </row>
    <row r="106" spans="1:25" s="155" customFormat="1" x14ac:dyDescent="0.25">
      <c r="A106" s="144" t="str">
        <f>Input!B107</f>
        <v>HC300</v>
      </c>
      <c r="B106" s="156" t="str">
        <f>IF(AND($N$6&gt;=Input!D107,$N$6&lt;=Input!E107),"JA","NEE")</f>
        <v>JA</v>
      </c>
      <c r="C106" s="156" t="str">
        <f>IF(AND(($N$4*(100%-$N$10))&lt;=Input!F107,($N$4*(100%+$N$10))&gt;=Input!F107),"JA","NEE")</f>
        <v>NEE</v>
      </c>
      <c r="D106" s="156" t="str">
        <f>IF(AND(($M$9*(100%-$N$10))&lt;=($N$6*Input!G107),($M$9*(100%+$N$10))&gt;=($N$6*Input!G107)),"JA","NEE")</f>
        <v>NEE</v>
      </c>
      <c r="E106" s="160" t="str">
        <f t="shared" si="1"/>
        <v>NEE</v>
      </c>
      <c r="F106" s="144">
        <f>Input!F107</f>
        <v>4.0999999999999996</v>
      </c>
      <c r="G106" s="144" t="str">
        <f>Input!D107&amp;"-"&amp;Input!E107</f>
        <v>750-2500</v>
      </c>
      <c r="H106" s="144" t="str">
        <f>Input!G107</f>
        <v>0,272</v>
      </c>
      <c r="I106" s="144" t="str">
        <f>Input!K107</f>
        <v>264</v>
      </c>
      <c r="J106" s="145" t="e">
        <f>VLOOKUP('FIND THE RIGHT GEARBOX'!A106,#REF!,3,FALSE)</f>
        <v>#REF!</v>
      </c>
      <c r="K106" s="145"/>
      <c r="L106" s="154"/>
      <c r="P106" s="156"/>
      <c r="Q106" s="156"/>
      <c r="R106" s="157"/>
      <c r="S106" s="164"/>
      <c r="T106" s="165"/>
      <c r="U106" s="164"/>
      <c r="V106" s="144"/>
      <c r="W106" s="156"/>
      <c r="X106" s="166"/>
      <c r="Y106" s="167"/>
    </row>
    <row r="107" spans="1:25" s="155" customFormat="1" x14ac:dyDescent="0.25">
      <c r="A107" s="144" t="str">
        <f>Input!B108</f>
        <v>HC300</v>
      </c>
      <c r="B107" s="156" t="str">
        <f>IF(AND($N$6&gt;=Input!D108,$N$6&lt;=Input!E108),"JA","NEE")</f>
        <v>JA</v>
      </c>
      <c r="C107" s="156" t="str">
        <f>IF(AND(($N$4*(100%-$N$10))&lt;=Input!F108,($N$4*(100%+$N$10))&gt;=Input!F108),"JA","NEE")</f>
        <v>NEE</v>
      </c>
      <c r="D107" s="156" t="str">
        <f>IF(AND(($M$9*(100%-$N$10))&lt;=($N$6*Input!G108),($M$9*(100%+$N$10))&gt;=($N$6*Input!G108)),"JA","NEE")</f>
        <v>NEE</v>
      </c>
      <c r="E107" s="160" t="str">
        <f t="shared" si="1"/>
        <v>NEE</v>
      </c>
      <c r="F107" s="144">
        <f>Input!F108</f>
        <v>4.47</v>
      </c>
      <c r="G107" s="144" t="str">
        <f>Input!D108&amp;"-"&amp;Input!E108</f>
        <v>750-2500</v>
      </c>
      <c r="H107" s="144" t="str">
        <f>Input!G108</f>
        <v>0,272</v>
      </c>
      <c r="I107" s="144" t="str">
        <f>Input!K108</f>
        <v>264</v>
      </c>
      <c r="J107" s="145" t="e">
        <f>VLOOKUP('FIND THE RIGHT GEARBOX'!A107,#REF!,3,FALSE)</f>
        <v>#REF!</v>
      </c>
      <c r="K107" s="145"/>
      <c r="L107" s="154"/>
      <c r="P107" s="156"/>
      <c r="Q107" s="156"/>
      <c r="R107" s="157"/>
      <c r="S107" s="164"/>
      <c r="T107" s="165"/>
      <c r="U107" s="164"/>
      <c r="V107" s="144"/>
      <c r="W107" s="156"/>
      <c r="X107" s="166"/>
      <c r="Y107" s="167"/>
    </row>
    <row r="108" spans="1:25" s="155" customFormat="1" x14ac:dyDescent="0.25">
      <c r="A108" s="144" t="str">
        <f>Input!B109</f>
        <v>HC300</v>
      </c>
      <c r="B108" s="156" t="str">
        <f>IF(AND($N$6&gt;=Input!D109,$N$6&lt;=Input!E109),"JA","NEE")</f>
        <v>JA</v>
      </c>
      <c r="C108" s="156" t="str">
        <f>IF(AND(($N$4*(100%-$N$10))&lt;=Input!F109,($N$4*(100%+$N$10))&gt;=Input!F109),"JA","NEE")</f>
        <v>JA</v>
      </c>
      <c r="D108" s="156" t="str">
        <f>IF(AND(($M$9*(100%-$N$10))&lt;=($N$6*Input!G109),($M$9*(100%+$N$10))&gt;=($N$6*Input!G109)),"JA","NEE")</f>
        <v>NEE</v>
      </c>
      <c r="E108" s="160" t="str">
        <f t="shared" si="1"/>
        <v>NEE</v>
      </c>
      <c r="F108" s="144">
        <f>Input!F109</f>
        <v>4.6100000000000003</v>
      </c>
      <c r="G108" s="144" t="str">
        <f>Input!D109&amp;"-"&amp;Input!E109</f>
        <v>750-2500</v>
      </c>
      <c r="H108" s="144" t="str">
        <f>Input!G109</f>
        <v>0,25</v>
      </c>
      <c r="I108" s="144" t="str">
        <f>Input!K109</f>
        <v>264</v>
      </c>
      <c r="J108" s="145" t="e">
        <f>VLOOKUP('FIND THE RIGHT GEARBOX'!A108,#REF!,3,FALSE)</f>
        <v>#REF!</v>
      </c>
      <c r="K108" s="145"/>
      <c r="L108" s="154"/>
      <c r="P108" s="156"/>
      <c r="Q108" s="156"/>
      <c r="R108" s="157"/>
      <c r="S108" s="164"/>
      <c r="T108" s="165"/>
      <c r="U108" s="164"/>
      <c r="V108" s="144"/>
      <c r="W108" s="156"/>
      <c r="X108" s="166"/>
      <c r="Y108" s="167"/>
    </row>
    <row r="109" spans="1:25" s="155" customFormat="1" x14ac:dyDescent="0.25">
      <c r="A109" s="144" t="str">
        <f>Input!B110</f>
        <v>HC300</v>
      </c>
      <c r="B109" s="156" t="str">
        <f>IF(AND($N$6&gt;=Input!D110,$N$6&lt;=Input!E110),"JA","NEE")</f>
        <v>JA</v>
      </c>
      <c r="C109" s="156" t="str">
        <f>IF(AND(($N$4*(100%-$N$10))&lt;=Input!F110,($N$4*(100%+$N$10))&gt;=Input!F110),"JA","NEE")</f>
        <v>JA</v>
      </c>
      <c r="D109" s="156" t="str">
        <f>IF(AND(($M$9*(100%-$N$10))&lt;=($N$6*Input!G110),($M$9*(100%+$N$10))&gt;=($N$6*Input!G110)),"JA","NEE")</f>
        <v>NEE</v>
      </c>
      <c r="E109" s="160" t="str">
        <f t="shared" si="1"/>
        <v>NEE</v>
      </c>
      <c r="F109" s="144">
        <f>Input!F110</f>
        <v>4.9400000000000004</v>
      </c>
      <c r="G109" s="144" t="str">
        <f>Input!D110&amp;"-"&amp;Input!E110</f>
        <v>750-2500</v>
      </c>
      <c r="H109" s="144" t="str">
        <f>Input!G110</f>
        <v>0,20</v>
      </c>
      <c r="I109" s="144" t="str">
        <f>Input!K110</f>
        <v>264</v>
      </c>
      <c r="J109" s="145" t="e">
        <f>VLOOKUP('FIND THE RIGHT GEARBOX'!A109,#REF!,3,FALSE)</f>
        <v>#REF!</v>
      </c>
      <c r="K109" s="145"/>
      <c r="L109" s="154"/>
      <c r="P109" s="156"/>
      <c r="Q109" s="156"/>
      <c r="R109" s="157"/>
      <c r="S109" s="164"/>
      <c r="T109" s="165"/>
      <c r="U109" s="164"/>
      <c r="V109" s="144"/>
      <c r="W109" s="156"/>
      <c r="X109" s="166"/>
      <c r="Y109" s="167"/>
    </row>
    <row r="110" spans="1:25" s="155" customFormat="1" x14ac:dyDescent="0.25">
      <c r="A110" s="144" t="str">
        <f>Input!B111</f>
        <v>HC300</v>
      </c>
      <c r="B110" s="156" t="str">
        <f>IF(AND($N$6&gt;=Input!D111,$N$6&lt;=Input!E111),"JA","NEE")</f>
        <v>JA</v>
      </c>
      <c r="C110" s="156" t="str">
        <f>IF(AND(($N$4*(100%-$N$10))&lt;=Input!F111,($N$4*(100%+$N$10))&gt;=Input!F111),"JA","NEE")</f>
        <v>JA</v>
      </c>
      <c r="D110" s="156" t="str">
        <f>IF(AND(($M$9*(100%-$N$10))&lt;=($N$6*Input!G111),($M$9*(100%+$N$10))&gt;=($N$6*Input!G111)),"JA","NEE")</f>
        <v>NEE</v>
      </c>
      <c r="E110" s="160" t="str">
        <f t="shared" si="1"/>
        <v>NEE</v>
      </c>
      <c r="F110" s="144">
        <f>Input!F111</f>
        <v>5.44</v>
      </c>
      <c r="G110" s="144" t="str">
        <f>Input!D111&amp;"-"&amp;Input!E111</f>
        <v>750-2500</v>
      </c>
      <c r="H110" s="144" t="str">
        <f>Input!G111</f>
        <v>0,177</v>
      </c>
      <c r="I110" s="144" t="str">
        <f>Input!K111</f>
        <v>264</v>
      </c>
      <c r="J110" s="145" t="e">
        <f>VLOOKUP('FIND THE RIGHT GEARBOX'!A110,#REF!,3,FALSE)</f>
        <v>#REF!</v>
      </c>
      <c r="K110" s="145"/>
      <c r="L110" s="154"/>
      <c r="P110" s="156"/>
      <c r="Q110" s="156"/>
      <c r="R110" s="157"/>
      <c r="S110" s="164"/>
      <c r="T110" s="165"/>
      <c r="U110" s="164"/>
      <c r="V110" s="144"/>
      <c r="W110" s="156"/>
      <c r="X110" s="166"/>
      <c r="Y110" s="167"/>
    </row>
    <row r="111" spans="1:25" s="155" customFormat="1" x14ac:dyDescent="0.25">
      <c r="A111" s="144" t="str">
        <f>Input!B112</f>
        <v>D300A</v>
      </c>
      <c r="B111" s="156" t="str">
        <f>IF(AND($N$6&gt;=Input!D112,$N$6&lt;=Input!E112),"JA","NEE")</f>
        <v>JA</v>
      </c>
      <c r="C111" s="156" t="str">
        <f>IF(AND(($N$4*(100%-$N$10))&lt;=Input!F112,($N$4*(100%+$N$10))&gt;=Input!F112),"JA","NEE")</f>
        <v>NEE</v>
      </c>
      <c r="D111" s="156" t="str">
        <f>IF(AND(($M$9*(100%-$N$10))&lt;=($N$6*Input!G112),($M$9*(100%+$N$10))&gt;=($N$6*Input!G112)),"JA","NEE")</f>
        <v>JA</v>
      </c>
      <c r="E111" s="160" t="str">
        <f t="shared" si="1"/>
        <v>NEE</v>
      </c>
      <c r="F111" s="144">
        <f>Input!F112</f>
        <v>4</v>
      </c>
      <c r="G111" s="144" t="str">
        <f>Input!D112&amp;"-"&amp;Input!E112</f>
        <v>1000-2300</v>
      </c>
      <c r="H111" s="144" t="str">
        <f>Input!G112</f>
        <v>0,35</v>
      </c>
      <c r="I111" s="144" t="str">
        <f>Input!K112</f>
        <v>355</v>
      </c>
      <c r="J111" s="145" t="e">
        <f>VLOOKUP('FIND THE RIGHT GEARBOX'!A111,#REF!,3,FALSE)</f>
        <v>#REF!</v>
      </c>
      <c r="K111" s="145"/>
      <c r="L111" s="154"/>
      <c r="P111" s="156"/>
      <c r="Q111" s="156"/>
      <c r="R111" s="157"/>
      <c r="S111" s="164"/>
      <c r="T111" s="165"/>
      <c r="U111" s="164"/>
      <c r="V111" s="144"/>
      <c r="W111" s="156"/>
      <c r="X111" s="166"/>
      <c r="Y111" s="167"/>
    </row>
    <row r="112" spans="1:25" s="155" customFormat="1" x14ac:dyDescent="0.25">
      <c r="A112" s="144" t="str">
        <f>Input!B113</f>
        <v>D300A</v>
      </c>
      <c r="B112" s="156" t="str">
        <f>IF(AND($N$6&gt;=Input!D113,$N$6&lt;=Input!E113),"JA","NEE")</f>
        <v>JA</v>
      </c>
      <c r="C112" s="156" t="str">
        <f>IF(AND(($N$4*(100%-$N$10))&lt;=Input!F113,($N$4*(100%+$N$10))&gt;=Input!F113),"JA","NEE")</f>
        <v>NEE</v>
      </c>
      <c r="D112" s="156" t="str">
        <f>IF(AND(($M$9*(100%-$N$10))&lt;=($N$6*Input!G113),($M$9*(100%+$N$10))&gt;=($N$6*Input!G113)),"JA","NEE")</f>
        <v>JA</v>
      </c>
      <c r="E112" s="160" t="str">
        <f t="shared" si="1"/>
        <v>NEE</v>
      </c>
      <c r="F112" s="144">
        <f>Input!F113</f>
        <v>4.4800000000000004</v>
      </c>
      <c r="G112" s="144" t="str">
        <f>Input!D113&amp;"-"&amp;Input!E113</f>
        <v>1000-2300</v>
      </c>
      <c r="H112" s="144" t="str">
        <f>Input!G113</f>
        <v>0,33</v>
      </c>
      <c r="I112" s="144" t="str">
        <f>Input!K113</f>
        <v>355</v>
      </c>
      <c r="J112" s="145" t="e">
        <f>VLOOKUP('FIND THE RIGHT GEARBOX'!A112,#REF!,3,FALSE)</f>
        <v>#REF!</v>
      </c>
      <c r="K112" s="145"/>
      <c r="L112" s="154"/>
      <c r="P112" s="156"/>
      <c r="Q112" s="156"/>
      <c r="R112" s="157"/>
      <c r="S112" s="164"/>
      <c r="T112" s="165"/>
      <c r="U112" s="164"/>
      <c r="V112" s="144"/>
      <c r="W112" s="156"/>
      <c r="X112" s="166"/>
      <c r="Y112" s="167"/>
    </row>
    <row r="113" spans="1:25" s="155" customFormat="1" x14ac:dyDescent="0.25">
      <c r="A113" s="144" t="str">
        <f>Input!B114</f>
        <v>D300A</v>
      </c>
      <c r="B113" s="156" t="str">
        <f>IF(AND($N$6&gt;=Input!D114,$N$6&lt;=Input!E114),"JA","NEE")</f>
        <v>JA</v>
      </c>
      <c r="C113" s="156" t="str">
        <f>IF(AND(($N$4*(100%-$N$10))&lt;=Input!F114,($N$4*(100%+$N$10))&gt;=Input!F114),"JA","NEE")</f>
        <v>JA</v>
      </c>
      <c r="D113" s="156" t="str">
        <f>IF(AND(($M$9*(100%-$N$10))&lt;=($N$6*Input!G114),($M$9*(100%+$N$10))&gt;=($N$6*Input!G114)),"JA","NEE")</f>
        <v>JA</v>
      </c>
      <c r="E113" s="160" t="str">
        <f t="shared" si="1"/>
        <v>JA</v>
      </c>
      <c r="F113" s="144">
        <f>Input!F114</f>
        <v>5.05</v>
      </c>
      <c r="G113" s="144" t="str">
        <f>Input!D114&amp;"-"&amp;Input!E114</f>
        <v>1000-2300</v>
      </c>
      <c r="H113" s="144" t="str">
        <f>Input!G114</f>
        <v>0,30</v>
      </c>
      <c r="I113" s="144" t="str">
        <f>Input!K114</f>
        <v>355</v>
      </c>
      <c r="J113" s="145" t="e">
        <f>VLOOKUP('FIND THE RIGHT GEARBOX'!A113,#REF!,3,FALSE)</f>
        <v>#REF!</v>
      </c>
      <c r="K113" s="145"/>
      <c r="L113" s="154"/>
      <c r="P113" s="156"/>
      <c r="Q113" s="156"/>
      <c r="R113" s="157"/>
      <c r="S113" s="164"/>
      <c r="T113" s="165"/>
      <c r="U113" s="164"/>
      <c r="V113" s="144"/>
      <c r="W113" s="156"/>
      <c r="X113" s="166"/>
      <c r="Y113" s="167"/>
    </row>
    <row r="114" spans="1:25" s="155" customFormat="1" x14ac:dyDescent="0.25">
      <c r="A114" s="144" t="str">
        <f>Input!B115</f>
        <v>D300A</v>
      </c>
      <c r="B114" s="156" t="str">
        <f>IF(AND($N$6&gt;=Input!D115,$N$6&lt;=Input!E115),"JA","NEE")</f>
        <v>JA</v>
      </c>
      <c r="C114" s="156" t="str">
        <f>IF(AND(($N$4*(100%-$N$10))&lt;=Input!F115,($N$4*(100%+$N$10))&gt;=Input!F115),"JA","NEE")</f>
        <v>NEE</v>
      </c>
      <c r="D114" s="156" t="str">
        <f>IF(AND(($M$9*(100%-$N$10))&lt;=($N$6*Input!G115),($M$9*(100%+$N$10))&gt;=($N$6*Input!G115)),"JA","NEE")</f>
        <v>NEE</v>
      </c>
      <c r="E114" s="160" t="str">
        <f t="shared" si="1"/>
        <v>NEE</v>
      </c>
      <c r="F114" s="144">
        <f>Input!F115</f>
        <v>5.52</v>
      </c>
      <c r="G114" s="144" t="str">
        <f>Input!D115&amp;"-"&amp;Input!E115</f>
        <v>1000-2300</v>
      </c>
      <c r="H114" s="144" t="str">
        <f>Input!G115</f>
        <v>0,25</v>
      </c>
      <c r="I114" s="144" t="str">
        <f>Input!K115</f>
        <v>355</v>
      </c>
      <c r="J114" s="145" t="e">
        <f>VLOOKUP('FIND THE RIGHT GEARBOX'!A114,#REF!,3,FALSE)</f>
        <v>#REF!</v>
      </c>
      <c r="K114" s="145"/>
      <c r="L114" s="154"/>
      <c r="P114" s="156"/>
      <c r="Q114" s="156"/>
      <c r="R114" s="157"/>
      <c r="S114" s="164"/>
      <c r="T114" s="165"/>
      <c r="U114" s="164"/>
      <c r="V114" s="144"/>
      <c r="W114" s="156"/>
      <c r="X114" s="166"/>
      <c r="Y114" s="167"/>
    </row>
    <row r="115" spans="1:25" s="155" customFormat="1" x14ac:dyDescent="0.25">
      <c r="A115" s="144" t="str">
        <f>Input!B116</f>
        <v>D300A</v>
      </c>
      <c r="B115" s="156" t="str">
        <f>IF(AND($N$6&gt;=Input!D116,$N$6&lt;=Input!E116),"JA","NEE")</f>
        <v>JA</v>
      </c>
      <c r="C115" s="156" t="str">
        <f>IF(AND(($N$4*(100%-$N$10))&lt;=Input!F116,($N$4*(100%+$N$10))&gt;=Input!F116),"JA","NEE")</f>
        <v>NEE</v>
      </c>
      <c r="D115" s="156" t="str">
        <f>IF(AND(($M$9*(100%-$N$10))&lt;=($N$6*Input!G116),($M$9*(100%+$N$10))&gt;=($N$6*Input!G116)),"JA","NEE")</f>
        <v>NEE</v>
      </c>
      <c r="E115" s="160" t="str">
        <f t="shared" si="1"/>
        <v>NEE</v>
      </c>
      <c r="F115" s="144">
        <f>Input!F116</f>
        <v>5.9</v>
      </c>
      <c r="G115" s="144" t="str">
        <f>Input!D116&amp;"-"&amp;Input!E116</f>
        <v>1000-2300</v>
      </c>
      <c r="H115" s="144" t="str">
        <f>Input!G116</f>
        <v>0,25</v>
      </c>
      <c r="I115" s="144" t="str">
        <f>Input!K116</f>
        <v>355</v>
      </c>
      <c r="J115" s="145" t="e">
        <f>VLOOKUP('FIND THE RIGHT GEARBOX'!A115,#REF!,3,FALSE)</f>
        <v>#REF!</v>
      </c>
      <c r="K115" s="145"/>
      <c r="L115" s="154"/>
      <c r="P115" s="156"/>
      <c r="Q115" s="156"/>
      <c r="R115" s="157"/>
      <c r="S115" s="164"/>
      <c r="T115" s="165"/>
      <c r="U115" s="164"/>
      <c r="V115" s="144"/>
      <c r="W115" s="156"/>
      <c r="X115" s="166"/>
      <c r="Y115" s="167"/>
    </row>
    <row r="116" spans="1:25" s="155" customFormat="1" x14ac:dyDescent="0.25">
      <c r="A116" s="144" t="str">
        <f>Input!B117</f>
        <v>D300A</v>
      </c>
      <c r="B116" s="156" t="str">
        <f>IF(AND($N$6&gt;=Input!D117,$N$6&lt;=Input!E117),"JA","NEE")</f>
        <v>JA</v>
      </c>
      <c r="C116" s="156" t="str">
        <f>IF(AND(($N$4*(100%-$N$10))&lt;=Input!F117,($N$4*(100%+$N$10))&gt;=Input!F117),"JA","NEE")</f>
        <v>NEE</v>
      </c>
      <c r="D116" s="156" t="str">
        <f>IF(AND(($M$9*(100%-$N$10))&lt;=($N$6*Input!G117),($M$9*(100%+$N$10))&gt;=($N$6*Input!G117)),"JA","NEE")</f>
        <v>NEE</v>
      </c>
      <c r="E116" s="160" t="str">
        <f t="shared" si="1"/>
        <v>NEE</v>
      </c>
      <c r="F116" s="144">
        <f>Input!F117</f>
        <v>6.56</v>
      </c>
      <c r="G116" s="144" t="str">
        <f>Input!D117&amp;"-"&amp;Input!E117</f>
        <v>1000-2300</v>
      </c>
      <c r="H116" s="144" t="str">
        <f>Input!G117</f>
        <v>0,20</v>
      </c>
      <c r="I116" s="144" t="str">
        <f>Input!K117</f>
        <v>355</v>
      </c>
      <c r="J116" s="145" t="e">
        <f>VLOOKUP('FIND THE RIGHT GEARBOX'!A116,#REF!,3,FALSE)</f>
        <v>#REF!</v>
      </c>
      <c r="K116" s="145"/>
      <c r="L116" s="154"/>
      <c r="P116" s="156"/>
      <c r="Q116" s="156"/>
      <c r="R116" s="157"/>
      <c r="S116" s="164"/>
      <c r="T116" s="165"/>
      <c r="U116" s="164"/>
      <c r="V116" s="144"/>
      <c r="W116" s="156"/>
      <c r="X116" s="166"/>
      <c r="Y116" s="167"/>
    </row>
    <row r="117" spans="1:25" s="155" customFormat="1" x14ac:dyDescent="0.25">
      <c r="A117" s="144" t="str">
        <f>Input!B118</f>
        <v>D300A</v>
      </c>
      <c r="B117" s="156" t="str">
        <f>IF(AND($N$6&gt;=Input!D118,$N$6&lt;=Input!E118),"JA","NEE")</f>
        <v>JA</v>
      </c>
      <c r="C117" s="156" t="str">
        <f>IF(AND(($N$4*(100%-$N$10))&lt;=Input!F118,($N$4*(100%+$N$10))&gt;=Input!F118),"JA","NEE")</f>
        <v>NEE</v>
      </c>
      <c r="D117" s="156" t="str">
        <f>IF(AND(($M$9*(100%-$N$10))&lt;=($N$6*Input!G118),($M$9*(100%+$N$10))&gt;=($N$6*Input!G118)),"JA","NEE")</f>
        <v>NEE</v>
      </c>
      <c r="E117" s="160" t="str">
        <f t="shared" si="1"/>
        <v>NEE</v>
      </c>
      <c r="F117" s="144">
        <f>Input!F118</f>
        <v>7.06</v>
      </c>
      <c r="G117" s="144" t="str">
        <f>Input!D118&amp;"-"&amp;Input!E118</f>
        <v>1000-2300</v>
      </c>
      <c r="H117" s="144" t="str">
        <f>Input!G118</f>
        <v>0,20</v>
      </c>
      <c r="I117" s="144" t="str">
        <f>Input!K118</f>
        <v>355</v>
      </c>
      <c r="J117" s="145" t="e">
        <f>VLOOKUP('FIND THE RIGHT GEARBOX'!A117,#REF!,3,FALSE)</f>
        <v>#REF!</v>
      </c>
      <c r="K117" s="145"/>
      <c r="L117" s="154"/>
      <c r="P117" s="156"/>
      <c r="Q117" s="156"/>
      <c r="R117" s="157"/>
      <c r="S117" s="164"/>
      <c r="T117" s="165"/>
      <c r="U117" s="164"/>
      <c r="V117" s="144"/>
      <c r="W117" s="156"/>
      <c r="X117" s="166"/>
      <c r="Y117" s="167"/>
    </row>
    <row r="118" spans="1:25" s="155" customFormat="1" x14ac:dyDescent="0.25">
      <c r="A118" s="144" t="str">
        <f>Input!B119</f>
        <v>D300A</v>
      </c>
      <c r="B118" s="156" t="str">
        <f>IF(AND($N$6&gt;=Input!D119,$N$6&lt;=Input!E119),"JA","NEE")</f>
        <v>JA</v>
      </c>
      <c r="C118" s="156" t="str">
        <f>IF(AND(($N$4*(100%-$N$10))&lt;=Input!F119,($N$4*(100%+$N$10))&gt;=Input!F119),"JA","NEE")</f>
        <v>NEE</v>
      </c>
      <c r="D118" s="156" t="str">
        <f>IF(AND(($M$9*(100%-$N$10))&lt;=($N$6*Input!G119),($M$9*(100%+$N$10))&gt;=($N$6*Input!G119)),"JA","NEE")</f>
        <v>NEE</v>
      </c>
      <c r="E118" s="160" t="str">
        <f t="shared" si="1"/>
        <v>NEE</v>
      </c>
      <c r="F118" s="144">
        <f>Input!F119</f>
        <v>7.63</v>
      </c>
      <c r="G118" s="144" t="str">
        <f>Input!D119&amp;"-"&amp;Input!E119</f>
        <v>1000-2300</v>
      </c>
      <c r="H118" s="144" t="str">
        <f>Input!G119</f>
        <v>0,17</v>
      </c>
      <c r="I118" s="144" t="str">
        <f>Input!K119</f>
        <v>355</v>
      </c>
      <c r="J118" s="145" t="e">
        <f>VLOOKUP('FIND THE RIGHT GEARBOX'!A118,#REF!,3,FALSE)</f>
        <v>#REF!</v>
      </c>
      <c r="K118" s="145"/>
      <c r="L118" s="154"/>
      <c r="P118" s="156"/>
      <c r="Q118" s="156"/>
      <c r="R118" s="157"/>
      <c r="S118" s="164"/>
      <c r="T118" s="165"/>
      <c r="U118" s="164"/>
      <c r="V118" s="144"/>
      <c r="W118" s="156"/>
      <c r="X118" s="166"/>
      <c r="Y118" s="167"/>
    </row>
    <row r="119" spans="1:25" s="155" customFormat="1" x14ac:dyDescent="0.25">
      <c r="A119" s="144" t="str">
        <f>Input!B120</f>
        <v>T300</v>
      </c>
      <c r="B119" s="156" t="str">
        <f>IF(AND($N$6&gt;=Input!D120,$N$6&lt;=Input!E120),"JA","NEE")</f>
        <v>JA</v>
      </c>
      <c r="C119" s="156" t="str">
        <f>IF(AND(($N$4*(100%-$N$10))&lt;=Input!F120,($N$4*(100%+$N$10))&gt;=Input!F120),"JA","NEE")</f>
        <v>JA</v>
      </c>
      <c r="D119" s="156" t="str">
        <f>IF(AND(($M$9*(100%-$N$10))&lt;=($N$6*Input!G120),($M$9*(100%+$N$10))&gt;=($N$6*Input!G120)),"JA","NEE")</f>
        <v>JA</v>
      </c>
      <c r="E119" s="160" t="str">
        <f t="shared" si="1"/>
        <v>JA</v>
      </c>
      <c r="F119" s="144">
        <f>Input!F120</f>
        <v>4.7300000000000004</v>
      </c>
      <c r="G119" s="144" t="str">
        <f>Input!D120&amp;"-"&amp;Input!E120</f>
        <v>1000-2300</v>
      </c>
      <c r="H119" s="144" t="str">
        <f>Input!G120</f>
        <v>0,33</v>
      </c>
      <c r="I119" s="144" t="str">
        <f>Input!K120</f>
        <v>355</v>
      </c>
      <c r="J119" s="145" t="e">
        <f>VLOOKUP('FIND THE RIGHT GEARBOX'!A119,#REF!,3,FALSE)</f>
        <v>#REF!</v>
      </c>
      <c r="K119" s="145"/>
      <c r="L119" s="154"/>
      <c r="P119" s="156"/>
      <c r="Q119" s="156"/>
      <c r="R119" s="157"/>
      <c r="S119" s="164"/>
      <c r="T119" s="165"/>
      <c r="U119" s="164"/>
      <c r="V119" s="144"/>
      <c r="W119" s="156"/>
      <c r="X119" s="166"/>
      <c r="Y119" s="167"/>
    </row>
    <row r="120" spans="1:25" s="155" customFormat="1" x14ac:dyDescent="0.25">
      <c r="A120" s="144" t="str">
        <f>Input!B121</f>
        <v>T300</v>
      </c>
      <c r="B120" s="156" t="str">
        <f>IF(AND($N$6&gt;=Input!D121,$N$6&lt;=Input!E121),"JA","NEE")</f>
        <v>JA</v>
      </c>
      <c r="C120" s="156" t="str">
        <f>IF(AND(($N$4*(100%-$N$10))&lt;=Input!F121,($N$4*(100%+$N$10))&gt;=Input!F121),"JA","NEE")</f>
        <v>JA</v>
      </c>
      <c r="D120" s="156" t="str">
        <f>IF(AND(($M$9*(100%-$N$10))&lt;=($N$6*Input!G121),($M$9*(100%+$N$10))&gt;=($N$6*Input!G121)),"JA","NEE")</f>
        <v>JA</v>
      </c>
      <c r="E120" s="160" t="str">
        <f t="shared" si="1"/>
        <v>JA</v>
      </c>
      <c r="F120" s="144">
        <f>Input!F121</f>
        <v>4.95</v>
      </c>
      <c r="G120" s="144" t="str">
        <f>Input!D121&amp;"-"&amp;Input!E121</f>
        <v>1000-2300</v>
      </c>
      <c r="H120" s="144" t="str">
        <f>Input!G121</f>
        <v>0,33</v>
      </c>
      <c r="I120" s="144" t="str">
        <f>Input!K121</f>
        <v>355</v>
      </c>
      <c r="J120" s="145" t="e">
        <f>VLOOKUP('FIND THE RIGHT GEARBOX'!A120,#REF!,3,FALSE)</f>
        <v>#REF!</v>
      </c>
      <c r="K120" s="145"/>
      <c r="L120" s="154"/>
      <c r="P120" s="156"/>
      <c r="Q120" s="156"/>
      <c r="R120" s="157"/>
      <c r="S120" s="164"/>
      <c r="T120" s="165"/>
      <c r="U120" s="164"/>
      <c r="V120" s="144"/>
      <c r="W120" s="156"/>
      <c r="X120" s="166"/>
      <c r="Y120" s="167"/>
    </row>
    <row r="121" spans="1:25" s="155" customFormat="1" x14ac:dyDescent="0.25">
      <c r="A121" s="144" t="str">
        <f>Input!B122</f>
        <v>T300</v>
      </c>
      <c r="B121" s="156" t="str">
        <f>IF(AND($N$6&gt;=Input!D122,$N$6&lt;=Input!E122),"JA","NEE")</f>
        <v>JA</v>
      </c>
      <c r="C121" s="156" t="str">
        <f>IF(AND(($N$4*(100%-$N$10))&lt;=Input!F122,($N$4*(100%+$N$10))&gt;=Input!F122),"JA","NEE")</f>
        <v>NEE</v>
      </c>
      <c r="D121" s="156" t="str">
        <f>IF(AND(($M$9*(100%-$N$10))&lt;=($N$6*Input!G122),($M$9*(100%+$N$10))&gt;=($N$6*Input!G122)),"JA","NEE")</f>
        <v>JA</v>
      </c>
      <c r="E121" s="160" t="str">
        <f t="shared" si="1"/>
        <v>NEE</v>
      </c>
      <c r="F121" s="144">
        <f>Input!F122</f>
        <v>6.03</v>
      </c>
      <c r="G121" s="144" t="str">
        <f>Input!D122&amp;"-"&amp;Input!E122</f>
        <v>1000-2300</v>
      </c>
      <c r="H121" s="144" t="str">
        <f>Input!G122</f>
        <v>0,33</v>
      </c>
      <c r="I121" s="144" t="str">
        <f>Input!K122</f>
        <v>355</v>
      </c>
      <c r="J121" s="145" t="e">
        <f>VLOOKUP('FIND THE RIGHT GEARBOX'!A121,#REF!,3,FALSE)</f>
        <v>#REF!</v>
      </c>
      <c r="K121" s="145"/>
      <c r="L121" s="154"/>
      <c r="P121" s="156"/>
      <c r="Q121" s="156"/>
      <c r="R121" s="157"/>
      <c r="S121" s="164"/>
      <c r="T121" s="165"/>
      <c r="U121" s="164"/>
      <c r="V121" s="144"/>
      <c r="W121" s="156"/>
      <c r="X121" s="166"/>
      <c r="Y121" s="167"/>
    </row>
    <row r="122" spans="1:25" s="155" customFormat="1" x14ac:dyDescent="0.25">
      <c r="A122" s="144" t="str">
        <f>Input!B123</f>
        <v>T300</v>
      </c>
      <c r="B122" s="156" t="str">
        <f>IF(AND($N$6&gt;=Input!D123,$N$6&lt;=Input!E123),"JA","NEE")</f>
        <v>JA</v>
      </c>
      <c r="C122" s="156" t="str">
        <f>IF(AND(($N$4*(100%-$N$10))&lt;=Input!F123,($N$4*(100%+$N$10))&gt;=Input!F123),"JA","NEE")</f>
        <v>NEE</v>
      </c>
      <c r="D122" s="156" t="str">
        <f>IF(AND(($M$9*(100%-$N$10))&lt;=($N$6*Input!G123),($M$9*(100%+$N$10))&gt;=($N$6*Input!G123)),"JA","NEE")</f>
        <v>JA</v>
      </c>
      <c r="E122" s="160" t="str">
        <f t="shared" si="1"/>
        <v>NEE</v>
      </c>
      <c r="F122" s="144">
        <f>Input!F123</f>
        <v>6.65</v>
      </c>
      <c r="G122" s="144" t="str">
        <f>Input!D123&amp;"-"&amp;Input!E123</f>
        <v>1000-2300</v>
      </c>
      <c r="H122" s="144" t="str">
        <f>Input!G123</f>
        <v>0,33</v>
      </c>
      <c r="I122" s="144" t="str">
        <f>Input!K123</f>
        <v>355</v>
      </c>
      <c r="J122" s="145" t="e">
        <f>VLOOKUP('FIND THE RIGHT GEARBOX'!A122,#REF!,3,FALSE)</f>
        <v>#REF!</v>
      </c>
      <c r="K122" s="145"/>
      <c r="L122" s="154"/>
      <c r="P122" s="156"/>
      <c r="Q122" s="156"/>
      <c r="R122" s="157"/>
      <c r="S122" s="164"/>
      <c r="T122" s="165"/>
      <c r="U122" s="164"/>
      <c r="V122" s="144"/>
      <c r="W122" s="156"/>
      <c r="X122" s="166"/>
      <c r="Y122" s="167"/>
    </row>
    <row r="123" spans="1:25" s="155" customFormat="1" x14ac:dyDescent="0.25">
      <c r="A123" s="144" t="str">
        <f>Input!B124</f>
        <v>T300</v>
      </c>
      <c r="B123" s="156" t="str">
        <f>IF(AND($N$6&gt;=Input!D124,$N$6&lt;=Input!E124),"JA","NEE")</f>
        <v>JA</v>
      </c>
      <c r="C123" s="156" t="str">
        <f>IF(AND(($N$4*(100%-$N$10))&lt;=Input!F124,($N$4*(100%+$N$10))&gt;=Input!F124),"JA","NEE")</f>
        <v>NEE</v>
      </c>
      <c r="D123" s="156" t="str">
        <f>IF(AND(($M$9*(100%-$N$10))&lt;=($N$6*Input!G124),($M$9*(100%+$N$10))&gt;=($N$6*Input!G124)),"JA","NEE")</f>
        <v>JA</v>
      </c>
      <c r="E123" s="160" t="str">
        <f t="shared" si="1"/>
        <v>NEE</v>
      </c>
      <c r="F123" s="144">
        <f>Input!F124</f>
        <v>7.04</v>
      </c>
      <c r="G123" s="144" t="str">
        <f>Input!D124&amp;"-"&amp;Input!E124</f>
        <v>1000-2300</v>
      </c>
      <c r="H123" s="144" t="str">
        <f>Input!G124</f>
        <v>0,33</v>
      </c>
      <c r="I123" s="144" t="str">
        <f>Input!K124</f>
        <v>355</v>
      </c>
      <c r="J123" s="145" t="e">
        <f>VLOOKUP('FIND THE RIGHT GEARBOX'!A123,#REF!,3,FALSE)</f>
        <v>#REF!</v>
      </c>
      <c r="K123" s="145"/>
      <c r="L123" s="154"/>
      <c r="P123" s="156"/>
      <c r="Q123" s="156"/>
      <c r="R123" s="157"/>
      <c r="S123" s="164"/>
      <c r="T123" s="165"/>
      <c r="U123" s="164"/>
      <c r="V123" s="144"/>
      <c r="W123" s="156"/>
      <c r="X123" s="166"/>
      <c r="Y123" s="167"/>
    </row>
    <row r="124" spans="1:25" s="155" customFormat="1" x14ac:dyDescent="0.25">
      <c r="A124" s="144" t="str">
        <f>Input!B125</f>
        <v>T300</v>
      </c>
      <c r="B124" s="156" t="str">
        <f>IF(AND($N$6&gt;=Input!D125,$N$6&lt;=Input!E125),"JA","NEE")</f>
        <v>JA</v>
      </c>
      <c r="C124" s="156" t="str">
        <f>IF(AND(($N$4*(100%-$N$10))&lt;=Input!F125,($N$4*(100%+$N$10))&gt;=Input!F125),"JA","NEE")</f>
        <v>NEE</v>
      </c>
      <c r="D124" s="156" t="str">
        <f>IF(AND(($M$9*(100%-$N$10))&lt;=($N$6*Input!G125),($M$9*(100%+$N$10))&gt;=($N$6*Input!G125)),"JA","NEE")</f>
        <v>JA</v>
      </c>
      <c r="E124" s="160" t="str">
        <f t="shared" si="1"/>
        <v>NEE</v>
      </c>
      <c r="F124" s="144">
        <f>Input!F125</f>
        <v>7.54</v>
      </c>
      <c r="G124" s="144" t="str">
        <f>Input!D125&amp;"-"&amp;Input!E125</f>
        <v>1000-2300</v>
      </c>
      <c r="H124" s="144" t="str">
        <f>Input!G125</f>
        <v>0,30</v>
      </c>
      <c r="I124" s="144" t="str">
        <f>Input!K125</f>
        <v>355</v>
      </c>
      <c r="J124" s="145" t="e">
        <f>VLOOKUP('FIND THE RIGHT GEARBOX'!A124,#REF!,3,FALSE)</f>
        <v>#REF!</v>
      </c>
      <c r="K124" s="145"/>
      <c r="L124" s="154"/>
      <c r="P124" s="156"/>
      <c r="Q124" s="156"/>
      <c r="R124" s="157"/>
      <c r="S124" s="164"/>
      <c r="T124" s="165"/>
      <c r="U124" s="164"/>
      <c r="V124" s="144"/>
      <c r="W124" s="156"/>
      <c r="X124" s="166"/>
      <c r="Y124" s="167"/>
    </row>
    <row r="125" spans="1:25" s="155" customFormat="1" x14ac:dyDescent="0.25">
      <c r="A125" s="144" t="str">
        <f>Input!B126</f>
        <v>T300</v>
      </c>
      <c r="B125" s="156" t="str">
        <f>IF(AND($N$6&gt;=Input!D126,$N$6&lt;=Input!E126),"JA","NEE")</f>
        <v>JA</v>
      </c>
      <c r="C125" s="156" t="str">
        <f>IF(AND(($N$4*(100%-$N$10))&lt;=Input!F126,($N$4*(100%+$N$10))&gt;=Input!F126),"JA","NEE")</f>
        <v>NEE</v>
      </c>
      <c r="D125" s="156" t="str">
        <f>IF(AND(($M$9*(100%-$N$10))&lt;=($N$6*Input!G126),($M$9*(100%+$N$10))&gt;=($N$6*Input!G126)),"JA","NEE")</f>
        <v>JA</v>
      </c>
      <c r="E125" s="160" t="str">
        <f t="shared" si="1"/>
        <v>NEE</v>
      </c>
      <c r="F125" s="144">
        <f>Input!F126</f>
        <v>8.02</v>
      </c>
      <c r="G125" s="144" t="str">
        <f>Input!D126&amp;"-"&amp;Input!E126</f>
        <v>1000-2300</v>
      </c>
      <c r="H125" s="144" t="str">
        <f>Input!G126</f>
        <v>0,30</v>
      </c>
      <c r="I125" s="144" t="str">
        <f>Input!K126</f>
        <v>355</v>
      </c>
      <c r="J125" s="145" t="e">
        <f>VLOOKUP('FIND THE RIGHT GEARBOX'!A125,#REF!,3,FALSE)</f>
        <v>#REF!</v>
      </c>
      <c r="K125" s="145"/>
      <c r="L125" s="154"/>
      <c r="P125" s="156"/>
      <c r="Q125" s="156"/>
      <c r="R125" s="157"/>
      <c r="S125" s="164"/>
      <c r="T125" s="165"/>
      <c r="U125" s="164"/>
      <c r="V125" s="144"/>
      <c r="W125" s="156"/>
      <c r="X125" s="166"/>
      <c r="Y125" s="167"/>
    </row>
    <row r="126" spans="1:25" s="155" customFormat="1" x14ac:dyDescent="0.25">
      <c r="A126" s="144" t="str">
        <f>Input!B127</f>
        <v>T300</v>
      </c>
      <c r="B126" s="156" t="str">
        <f>IF(AND($N$6&gt;=Input!D127,$N$6&lt;=Input!E127),"JA","NEE")</f>
        <v>JA</v>
      </c>
      <c r="C126" s="156" t="str">
        <f>IF(AND(($N$4*(100%-$N$10))&lt;=Input!F127,($N$4*(100%+$N$10))&gt;=Input!F127),"JA","NEE")</f>
        <v>NEE</v>
      </c>
      <c r="D126" s="156" t="str">
        <f>IF(AND(($M$9*(100%-$N$10))&lt;=($N$6*Input!G127),($M$9*(100%+$N$10))&gt;=($N$6*Input!G127)),"JA","NEE")</f>
        <v>NEE</v>
      </c>
      <c r="E126" s="160" t="str">
        <f t="shared" si="1"/>
        <v>NEE</v>
      </c>
      <c r="F126" s="144">
        <f>Input!F127</f>
        <v>8.4700000000000006</v>
      </c>
      <c r="G126" s="144" t="str">
        <f>Input!D127&amp;"-"&amp;Input!E127</f>
        <v>1000-2300</v>
      </c>
      <c r="H126" s="144" t="str">
        <f>Input!G127</f>
        <v>0,27</v>
      </c>
      <c r="I126" s="144" t="str">
        <f>Input!K127</f>
        <v>355</v>
      </c>
      <c r="J126" s="145" t="e">
        <f>VLOOKUP('FIND THE RIGHT GEARBOX'!A126,#REF!,3,FALSE)</f>
        <v>#REF!</v>
      </c>
      <c r="K126" s="145"/>
      <c r="L126" s="154"/>
      <c r="P126" s="156"/>
      <c r="Q126" s="156"/>
      <c r="R126" s="157"/>
      <c r="S126" s="164"/>
      <c r="T126" s="165"/>
      <c r="U126" s="164"/>
      <c r="V126" s="144"/>
      <c r="W126" s="156"/>
      <c r="X126" s="166"/>
      <c r="Y126" s="167"/>
    </row>
    <row r="127" spans="1:25" s="155" customFormat="1" x14ac:dyDescent="0.25">
      <c r="A127" s="144" t="str">
        <f>Input!B128</f>
        <v>T300/1</v>
      </c>
      <c r="B127" s="156" t="str">
        <f>IF(AND($N$6&gt;=Input!D128,$N$6&lt;=Input!E128),"JA","NEE")</f>
        <v>JA</v>
      </c>
      <c r="C127" s="156" t="str">
        <f>IF(AND(($N$4*(100%-$N$10))&lt;=Input!F128,($N$4*(100%+$N$10))&gt;=Input!F128),"JA","NEE")</f>
        <v>NEE</v>
      </c>
      <c r="D127" s="156" t="str">
        <f>IF(AND(($M$9*(100%-$N$10))&lt;=($N$6*Input!G128),($M$9*(100%+$N$10))&gt;=($N$6*Input!G128)),"JA","NEE")</f>
        <v>NEE</v>
      </c>
      <c r="E127" s="160" t="str">
        <f t="shared" si="1"/>
        <v>NEE</v>
      </c>
      <c r="F127" s="144">
        <f>Input!F128</f>
        <v>8.94</v>
      </c>
      <c r="G127" s="144" t="str">
        <f>Input!D128&amp;"-"&amp;Input!E128</f>
        <v>1000-2300</v>
      </c>
      <c r="H127" s="144" t="str">
        <f>Input!G128</f>
        <v>0,266</v>
      </c>
      <c r="I127" s="144" t="str">
        <f>Input!K128</f>
        <v>355</v>
      </c>
      <c r="J127" s="145" t="e">
        <f>VLOOKUP('FIND THE RIGHT GEARBOX'!A127,#REF!,3,FALSE)</f>
        <v>#REF!</v>
      </c>
      <c r="K127" s="145"/>
      <c r="L127" s="154"/>
      <c r="P127" s="156"/>
      <c r="Q127" s="156"/>
      <c r="R127" s="157"/>
      <c r="S127" s="164"/>
      <c r="T127" s="165"/>
      <c r="U127" s="164"/>
      <c r="V127" s="144"/>
      <c r="W127" s="156"/>
      <c r="X127" s="166"/>
      <c r="Y127" s="167"/>
    </row>
    <row r="128" spans="1:25" s="155" customFormat="1" x14ac:dyDescent="0.25">
      <c r="A128" s="144" t="str">
        <f>Input!B129</f>
        <v>T300/1</v>
      </c>
      <c r="B128" s="156" t="str">
        <f>IF(AND($N$6&gt;=Input!D129,$N$6&lt;=Input!E129),"JA","NEE")</f>
        <v>JA</v>
      </c>
      <c r="C128" s="156" t="str">
        <f>IF(AND(($N$4*(100%-$N$10))&lt;=Input!F129,($N$4*(100%+$N$10))&gt;=Input!F129),"JA","NEE")</f>
        <v>NEE</v>
      </c>
      <c r="D128" s="156" t="str">
        <f>IF(AND(($M$9*(100%-$N$10))&lt;=($N$6*Input!G129),($M$9*(100%+$N$10))&gt;=($N$6*Input!G129)),"JA","NEE")</f>
        <v>NEE</v>
      </c>
      <c r="E128" s="160" t="str">
        <f t="shared" si="1"/>
        <v>NEE</v>
      </c>
      <c r="F128" s="144">
        <f>Input!F129</f>
        <v>9.4499999999999993</v>
      </c>
      <c r="G128" s="144" t="str">
        <f>Input!D129&amp;"-"&amp;Input!E129</f>
        <v>1000-2300</v>
      </c>
      <c r="H128" s="144" t="str">
        <f>Input!G129</f>
        <v>0,266</v>
      </c>
      <c r="I128" s="144" t="str">
        <f>Input!K129</f>
        <v>355</v>
      </c>
      <c r="J128" s="145" t="e">
        <f>VLOOKUP('FIND THE RIGHT GEARBOX'!A128,#REF!,3,FALSE)</f>
        <v>#REF!</v>
      </c>
      <c r="K128" s="145"/>
      <c r="L128" s="154"/>
      <c r="P128" s="156"/>
      <c r="Q128" s="156"/>
      <c r="R128" s="157"/>
      <c r="S128" s="164"/>
      <c r="T128" s="165"/>
      <c r="U128" s="164"/>
      <c r="V128" s="144"/>
      <c r="W128" s="156"/>
      <c r="X128" s="166"/>
      <c r="Y128" s="167"/>
    </row>
    <row r="129" spans="1:25" s="155" customFormat="1" x14ac:dyDescent="0.25">
      <c r="A129" s="144" t="str">
        <f>Input!B130</f>
        <v>HC400</v>
      </c>
      <c r="B129" s="156" t="str">
        <f>IF(AND($N$6&gt;=Input!D130,$N$6&lt;=Input!E130),"JA","NEE")</f>
        <v>JA</v>
      </c>
      <c r="C129" s="156" t="str">
        <f>IF(AND(($N$4*(100%-$N$10))&lt;=Input!F130,($N$4*(100%+$N$10))&gt;=Input!F130),"JA","NEE")</f>
        <v>NEE</v>
      </c>
      <c r="D129" s="156" t="str">
        <f>IF(AND(($M$9*(100%-$N$10))&lt;=($N$6*Input!G130),($M$9*(100%+$N$10))&gt;=($N$6*Input!G130)),"JA","NEE")</f>
        <v>NEE</v>
      </c>
      <c r="E129" s="160" t="str">
        <f t="shared" si="1"/>
        <v>NEE</v>
      </c>
      <c r="F129" s="144">
        <f>Input!F130</f>
        <v>1.5</v>
      </c>
      <c r="G129" s="144" t="str">
        <f>Input!D130&amp;"-"&amp;Input!E130</f>
        <v>1000-1800</v>
      </c>
      <c r="H129" s="144" t="str">
        <f>Input!G130</f>
        <v>0,41</v>
      </c>
      <c r="I129" s="144" t="str">
        <f>Input!K130</f>
        <v>264</v>
      </c>
      <c r="J129" s="145" t="e">
        <f>VLOOKUP('FIND THE RIGHT GEARBOX'!A129,#REF!,3,FALSE)</f>
        <v>#REF!</v>
      </c>
      <c r="K129" s="145"/>
      <c r="L129" s="154"/>
      <c r="P129" s="156"/>
      <c r="Q129" s="156"/>
      <c r="R129" s="157"/>
      <c r="S129" s="164"/>
      <c r="T129" s="165"/>
      <c r="U129" s="164"/>
      <c r="V129" s="144"/>
      <c r="W129" s="156"/>
      <c r="X129" s="166"/>
      <c r="Y129" s="167"/>
    </row>
    <row r="130" spans="1:25" s="155" customFormat="1" x14ac:dyDescent="0.25">
      <c r="A130" s="144" t="str">
        <f>Input!B131</f>
        <v>HC400</v>
      </c>
      <c r="B130" s="156" t="str">
        <f>IF(AND($N$6&gt;=Input!D131,$N$6&lt;=Input!E131),"JA","NEE")</f>
        <v>JA</v>
      </c>
      <c r="C130" s="156" t="str">
        <f>IF(AND(($N$4*(100%-$N$10))&lt;=Input!F131,($N$4*(100%+$N$10))&gt;=Input!F131),"JA","NEE")</f>
        <v>NEE</v>
      </c>
      <c r="D130" s="156" t="str">
        <f>IF(AND(($M$9*(100%-$N$10))&lt;=($N$6*Input!G131),($M$9*(100%+$N$10))&gt;=($N$6*Input!G131)),"JA","NEE")</f>
        <v>NEE</v>
      </c>
      <c r="E130" s="160" t="str">
        <f t="shared" si="1"/>
        <v>NEE</v>
      </c>
      <c r="F130" s="144">
        <f>Input!F131</f>
        <v>1.77</v>
      </c>
      <c r="G130" s="144" t="str">
        <f>Input!D131&amp;"-"&amp;Input!E131</f>
        <v>1000-1800</v>
      </c>
      <c r="H130" s="144" t="str">
        <f>Input!G131</f>
        <v>0,41</v>
      </c>
      <c r="I130" s="144" t="str">
        <f>Input!K131</f>
        <v>264</v>
      </c>
      <c r="J130" s="145" t="e">
        <f>VLOOKUP('FIND THE RIGHT GEARBOX'!A130,#REF!,3,FALSE)</f>
        <v>#REF!</v>
      </c>
      <c r="K130" s="145"/>
      <c r="L130" s="154"/>
      <c r="P130" s="156"/>
      <c r="Q130" s="156"/>
      <c r="R130" s="157"/>
      <c r="S130" s="164"/>
      <c r="T130" s="165"/>
      <c r="U130" s="164"/>
      <c r="V130" s="144"/>
      <c r="W130" s="156"/>
      <c r="X130" s="166"/>
      <c r="Y130" s="167"/>
    </row>
    <row r="131" spans="1:25" s="155" customFormat="1" x14ac:dyDescent="0.25">
      <c r="A131" s="144" t="str">
        <f>Input!B132</f>
        <v>HC400</v>
      </c>
      <c r="B131" s="156" t="str">
        <f>IF(AND($N$6&gt;=Input!D132,$N$6&lt;=Input!E132),"JA","NEE")</f>
        <v>JA</v>
      </c>
      <c r="C131" s="156" t="str">
        <f>IF(AND(($N$4*(100%-$N$10))&lt;=Input!F132,($N$4*(100%+$N$10))&gt;=Input!F132),"JA","NEE")</f>
        <v>NEE</v>
      </c>
      <c r="D131" s="156" t="str">
        <f>IF(AND(($M$9*(100%-$N$10))&lt;=($N$6*Input!G132),($M$9*(100%+$N$10))&gt;=($N$6*Input!G132)),"JA","NEE")</f>
        <v>NEE</v>
      </c>
      <c r="E131" s="160" t="str">
        <f t="shared" ref="E131:E194" si="2">IF(AND($B131="JA", $C131="JA", $D131="JA"), "JA", "NEE")</f>
        <v>NEE</v>
      </c>
      <c r="F131" s="144">
        <f>Input!F132</f>
        <v>2.04</v>
      </c>
      <c r="G131" s="144" t="str">
        <f>Input!D132&amp;"-"&amp;Input!E132</f>
        <v>1000-1800</v>
      </c>
      <c r="H131" s="144" t="str">
        <f>Input!G132</f>
        <v>0,41</v>
      </c>
      <c r="I131" s="144" t="str">
        <f>Input!K132</f>
        <v>264</v>
      </c>
      <c r="J131" s="145" t="e">
        <f>VLOOKUP('FIND THE RIGHT GEARBOX'!A131,#REF!,3,FALSE)</f>
        <v>#REF!</v>
      </c>
      <c r="K131" s="145"/>
      <c r="L131" s="154"/>
      <c r="P131" s="156"/>
      <c r="Q131" s="156"/>
      <c r="R131" s="157"/>
      <c r="S131" s="164"/>
      <c r="T131" s="165"/>
      <c r="U131" s="164"/>
      <c r="V131" s="144"/>
      <c r="W131" s="156"/>
      <c r="X131" s="166"/>
      <c r="Y131" s="167"/>
    </row>
    <row r="132" spans="1:25" s="155" customFormat="1" x14ac:dyDescent="0.25">
      <c r="A132" s="144" t="str">
        <f>Input!B133</f>
        <v>HC400</v>
      </c>
      <c r="B132" s="156" t="str">
        <f>IF(AND($N$6&gt;=Input!D133,$N$6&lt;=Input!E133),"JA","NEE")</f>
        <v>JA</v>
      </c>
      <c r="C132" s="156" t="str">
        <f>IF(AND(($N$4*(100%-$N$10))&lt;=Input!F133,($N$4*(100%+$N$10))&gt;=Input!F133),"JA","NEE")</f>
        <v>NEE</v>
      </c>
      <c r="D132" s="156" t="str">
        <f>IF(AND(($M$9*(100%-$N$10))&lt;=($N$6*Input!G133),($M$9*(100%+$N$10))&gt;=($N$6*Input!G133)),"JA","NEE")</f>
        <v>NEE</v>
      </c>
      <c r="E132" s="160" t="str">
        <f t="shared" si="2"/>
        <v>NEE</v>
      </c>
      <c r="F132" s="144">
        <f>Input!F133</f>
        <v>2.5</v>
      </c>
      <c r="G132" s="144" t="str">
        <f>Input!D133&amp;"-"&amp;Input!E133</f>
        <v>1000-1800</v>
      </c>
      <c r="H132" s="144" t="str">
        <f>Input!G133</f>
        <v>0,41</v>
      </c>
      <c r="I132" s="144" t="str">
        <f>Input!K133</f>
        <v>264</v>
      </c>
      <c r="J132" s="145" t="e">
        <f>VLOOKUP('FIND THE RIGHT GEARBOX'!A132,#REF!,3,FALSE)</f>
        <v>#REF!</v>
      </c>
      <c r="K132" s="145"/>
      <c r="L132" s="154"/>
      <c r="P132" s="156"/>
      <c r="Q132" s="156"/>
      <c r="R132" s="157"/>
      <c r="S132" s="164"/>
      <c r="T132" s="165"/>
      <c r="U132" s="164"/>
      <c r="V132" s="144"/>
      <c r="W132" s="156"/>
      <c r="X132" s="166"/>
      <c r="Y132" s="167"/>
    </row>
    <row r="133" spans="1:25" s="155" customFormat="1" x14ac:dyDescent="0.25">
      <c r="A133" s="144" t="str">
        <f>Input!B134</f>
        <v>HC400</v>
      </c>
      <c r="B133" s="156" t="str">
        <f>IF(AND($N$6&gt;=Input!D134,$N$6&lt;=Input!E134),"JA","NEE")</f>
        <v>JA</v>
      </c>
      <c r="C133" s="156" t="str">
        <f>IF(AND(($N$4*(100%-$N$10))&lt;=Input!F134,($N$4*(100%+$N$10))&gt;=Input!F134),"JA","NEE")</f>
        <v>NEE</v>
      </c>
      <c r="D133" s="156" t="str">
        <f>IF(AND(($M$9*(100%-$N$10))&lt;=($N$6*Input!G134),($M$9*(100%+$N$10))&gt;=($N$6*Input!G134)),"JA","NEE")</f>
        <v>NEE</v>
      </c>
      <c r="E133" s="160" t="str">
        <f t="shared" si="2"/>
        <v>NEE</v>
      </c>
      <c r="F133" s="144">
        <f>Input!F134</f>
        <v>3</v>
      </c>
      <c r="G133" s="144" t="str">
        <f>Input!D134&amp;"-"&amp;Input!E134</f>
        <v>1000-1800</v>
      </c>
      <c r="H133" s="144" t="str">
        <f>Input!G134</f>
        <v>0,41</v>
      </c>
      <c r="I133" s="144" t="str">
        <f>Input!K134</f>
        <v>264</v>
      </c>
      <c r="J133" s="145" t="e">
        <f>VLOOKUP('FIND THE RIGHT GEARBOX'!A133,#REF!,3,FALSE)</f>
        <v>#REF!</v>
      </c>
      <c r="K133" s="145"/>
      <c r="L133" s="154"/>
      <c r="P133" s="156"/>
      <c r="Q133" s="156"/>
      <c r="R133" s="157"/>
      <c r="S133" s="164"/>
      <c r="T133" s="165"/>
      <c r="U133" s="164"/>
      <c r="V133" s="144"/>
      <c r="W133" s="156"/>
      <c r="X133" s="166"/>
      <c r="Y133" s="167"/>
    </row>
    <row r="134" spans="1:25" x14ac:dyDescent="0.25">
      <c r="A134" s="144" t="str">
        <f>Input!B135</f>
        <v>HC400</v>
      </c>
      <c r="B134" s="156" t="str">
        <f>IF(AND($N$6&gt;=Input!D135,$N$6&lt;=Input!E135),"JA","NEE")</f>
        <v>JA</v>
      </c>
      <c r="C134" s="156" t="str">
        <f>IF(AND(($N$4*(100%-$N$10))&lt;=Input!F135,($N$4*(100%+$N$10))&gt;=Input!F135),"JA","NEE")</f>
        <v>NEE</v>
      </c>
      <c r="D134" s="156" t="str">
        <f>IF(AND(($M$9*(100%-$N$10))&lt;=($N$6*Input!G135),($M$9*(100%+$N$10))&gt;=($N$6*Input!G135)),"JA","NEE")</f>
        <v>NEE</v>
      </c>
      <c r="E134" s="160" t="str">
        <f t="shared" si="2"/>
        <v>NEE</v>
      </c>
      <c r="F134" s="144">
        <f>Input!F135</f>
        <v>3.25</v>
      </c>
      <c r="G134" s="144" t="str">
        <f>Input!D135&amp;"-"&amp;Input!E135</f>
        <v>1000-1800</v>
      </c>
      <c r="H134" s="144" t="str">
        <f>Input!G135</f>
        <v>0,41</v>
      </c>
      <c r="I134" s="144" t="str">
        <f>Input!K135</f>
        <v>264</v>
      </c>
      <c r="J134" s="145" t="e">
        <f>VLOOKUP('FIND THE RIGHT GEARBOX'!A134,#REF!,3,FALSE)</f>
        <v>#REF!</v>
      </c>
      <c r="M134" s="13"/>
      <c r="N134" s="13"/>
      <c r="O134" s="13"/>
    </row>
    <row r="135" spans="1:25" x14ac:dyDescent="0.25">
      <c r="A135" s="144" t="str">
        <f>Input!B136</f>
        <v>HC400</v>
      </c>
      <c r="B135" s="156" t="str">
        <f>IF(AND($N$6&gt;=Input!D136,$N$6&lt;=Input!E136),"JA","NEE")</f>
        <v>JA</v>
      </c>
      <c r="C135" s="156" t="str">
        <f>IF(AND(($N$4*(100%-$N$10))&lt;=Input!F136,($N$4*(100%+$N$10))&gt;=Input!F136),"JA","NEE")</f>
        <v>NEE</v>
      </c>
      <c r="D135" s="156" t="str">
        <f>IF(AND(($M$9*(100%-$N$10))&lt;=($N$6*Input!G136),($M$9*(100%+$N$10))&gt;=($N$6*Input!G136)),"JA","NEE")</f>
        <v>NEE</v>
      </c>
      <c r="E135" s="160" t="str">
        <f t="shared" si="2"/>
        <v>NEE</v>
      </c>
      <c r="F135" s="144">
        <f>Input!F136</f>
        <v>3.38</v>
      </c>
      <c r="G135" s="144" t="str">
        <f>Input!D136&amp;"-"&amp;Input!E136</f>
        <v>1000-1800</v>
      </c>
      <c r="H135" s="144" t="str">
        <f>Input!G136</f>
        <v>0,41</v>
      </c>
      <c r="I135" s="144" t="str">
        <f>Input!K136</f>
        <v>264</v>
      </c>
      <c r="J135" s="145" t="e">
        <f>VLOOKUP('FIND THE RIGHT GEARBOX'!A135,#REF!,3,FALSE)</f>
        <v>#REF!</v>
      </c>
      <c r="M135" s="13"/>
      <c r="N135" s="13"/>
      <c r="O135" s="13"/>
    </row>
    <row r="136" spans="1:25" x14ac:dyDescent="0.25">
      <c r="A136" s="144" t="str">
        <f>Input!B137</f>
        <v>HC400</v>
      </c>
      <c r="B136" s="156" t="str">
        <f>IF(AND($N$6&gt;=Input!D137,$N$6&lt;=Input!E137),"JA","NEE")</f>
        <v>JA</v>
      </c>
      <c r="C136" s="156" t="str">
        <f>IF(AND(($N$4*(100%-$N$10))&lt;=Input!F137,($N$4*(100%+$N$10))&gt;=Input!F137),"JA","NEE")</f>
        <v>NEE</v>
      </c>
      <c r="D136" s="156" t="str">
        <f>IF(AND(($M$9*(100%-$N$10))&lt;=($N$6*Input!G137),($M$9*(100%+$N$10))&gt;=($N$6*Input!G137)),"JA","NEE")</f>
        <v>NEE</v>
      </c>
      <c r="E136" s="160" t="str">
        <f t="shared" si="2"/>
        <v>NEE</v>
      </c>
      <c r="F136" s="144">
        <f>Input!F137</f>
        <v>3.42</v>
      </c>
      <c r="G136" s="144" t="str">
        <f>Input!D137&amp;"-"&amp;Input!E137</f>
        <v>1000-1800</v>
      </c>
      <c r="H136" s="144" t="str">
        <f>Input!G137</f>
        <v>0,41</v>
      </c>
      <c r="I136" s="144" t="str">
        <f>Input!K137</f>
        <v>264</v>
      </c>
      <c r="J136" s="145" t="e">
        <f>VLOOKUP('FIND THE RIGHT GEARBOX'!A136,#REF!,3,FALSE)</f>
        <v>#REF!</v>
      </c>
    </row>
    <row r="137" spans="1:25" x14ac:dyDescent="0.25">
      <c r="A137" s="144" t="str">
        <f>Input!B138</f>
        <v>HC400</v>
      </c>
      <c r="B137" s="156" t="str">
        <f>IF(AND($N$6&gt;=Input!D138,$N$6&lt;=Input!E138),"JA","NEE")</f>
        <v>JA</v>
      </c>
      <c r="C137" s="156" t="str">
        <f>IF(AND(($N$4*(100%-$N$10))&lt;=Input!F138,($N$4*(100%+$N$10))&gt;=Input!F138),"JA","NEE")</f>
        <v>NEE</v>
      </c>
      <c r="D137" s="156" t="str">
        <f>IF(AND(($M$9*(100%-$N$10))&lt;=($N$6*Input!G138),($M$9*(100%+$N$10))&gt;=($N$6*Input!G138)),"JA","NEE")</f>
        <v>JA</v>
      </c>
      <c r="E137" s="160" t="str">
        <f t="shared" si="2"/>
        <v>NEE</v>
      </c>
      <c r="F137" s="144">
        <f>Input!F138</f>
        <v>4.0599999999999996</v>
      </c>
      <c r="G137" s="144" t="str">
        <f>Input!D138&amp;"-"&amp;Input!E138</f>
        <v>1000-1800</v>
      </c>
      <c r="H137" s="144" t="str">
        <f>Input!G138</f>
        <v>0,35</v>
      </c>
      <c r="I137" s="144" t="str">
        <f>Input!K138</f>
        <v>264</v>
      </c>
      <c r="J137" s="145" t="e">
        <f>VLOOKUP('FIND THE RIGHT GEARBOX'!A137,#REF!,3,FALSE)</f>
        <v>#REF!</v>
      </c>
    </row>
    <row r="138" spans="1:25" x14ac:dyDescent="0.25">
      <c r="A138" s="144" t="str">
        <f>Input!B139</f>
        <v>HC400</v>
      </c>
      <c r="B138" s="156" t="str">
        <f>IF(AND($N$6&gt;=Input!D139,$N$6&lt;=Input!E139),"JA","NEE")</f>
        <v>JA</v>
      </c>
      <c r="C138" s="156" t="str">
        <f>IF(AND(($N$4*(100%-$N$10))&lt;=Input!F139,($N$4*(100%+$N$10))&gt;=Input!F139),"JA","NEE")</f>
        <v>JA</v>
      </c>
      <c r="D138" s="156" t="str">
        <f>IF(AND(($M$9*(100%-$N$10))&lt;=($N$6*Input!G139),($M$9*(100%+$N$10))&gt;=($N$6*Input!G139)),"JA","NEE")</f>
        <v>NEE</v>
      </c>
      <c r="E138" s="160" t="str">
        <f t="shared" si="2"/>
        <v>NEE</v>
      </c>
      <c r="F138" s="144">
        <f>Input!F139</f>
        <v>4.6100000000000003</v>
      </c>
      <c r="G138" s="144" t="str">
        <f>Input!D139&amp;"-"&amp;Input!E139</f>
        <v>1000-1800</v>
      </c>
      <c r="H138" s="144" t="str">
        <f>Input!G139</f>
        <v>0,236</v>
      </c>
      <c r="I138" s="144" t="str">
        <f>Input!K139</f>
        <v>264</v>
      </c>
      <c r="J138" s="145" t="e">
        <f>VLOOKUP('FIND THE RIGHT GEARBOX'!A138,#REF!,3,FALSE)</f>
        <v>#REF!</v>
      </c>
    </row>
    <row r="139" spans="1:25" x14ac:dyDescent="0.25">
      <c r="A139" s="144" t="str">
        <f>Input!B140</f>
        <v>HC400</v>
      </c>
      <c r="B139" s="156" t="str">
        <f>IF(AND($N$6&gt;=Input!D140,$N$6&lt;=Input!E140),"JA","NEE")</f>
        <v>JA</v>
      </c>
      <c r="C139" s="156" t="str">
        <f>IF(AND(($N$4*(100%-$N$10))&lt;=Input!F140,($N$4*(100%+$N$10))&gt;=Input!F140),"JA","NEE")</f>
        <v>JA</v>
      </c>
      <c r="D139" s="156" t="str">
        <f>IF(AND(($M$9*(100%-$N$10))&lt;=($N$6*Input!G140),($M$9*(100%+$N$10))&gt;=($N$6*Input!G140)),"JA","NEE")</f>
        <v>NEE</v>
      </c>
      <c r="E139" s="160" t="str">
        <f t="shared" si="2"/>
        <v>NEE</v>
      </c>
      <c r="F139" s="144">
        <f>Input!F140</f>
        <v>4.9400000000000004</v>
      </c>
      <c r="G139" s="144" t="str">
        <f>Input!D140&amp;"-"&amp;Input!E140</f>
        <v>1000-1800</v>
      </c>
      <c r="H139" s="144" t="str">
        <f>Input!G140</f>
        <v>0,236</v>
      </c>
      <c r="I139" s="144" t="str">
        <f>Input!K140</f>
        <v>264</v>
      </c>
      <c r="J139" s="145" t="e">
        <f>VLOOKUP('FIND THE RIGHT GEARBOX'!A139,#REF!,3,FALSE)</f>
        <v>#REF!</v>
      </c>
    </row>
    <row r="140" spans="1:25" x14ac:dyDescent="0.25">
      <c r="A140" s="144" t="str">
        <f>Input!B141</f>
        <v>HCD400A</v>
      </c>
      <c r="B140" s="156" t="str">
        <f>IF(AND($N$6&gt;=Input!D141,$N$6&lt;=Input!E141),"JA","NEE")</f>
        <v>JA</v>
      </c>
      <c r="C140" s="156" t="str">
        <f>IF(AND(($N$4*(100%-$N$10))&lt;=Input!F141,($N$4*(100%+$N$10))&gt;=Input!F141),"JA","NEE")</f>
        <v>NEE</v>
      </c>
      <c r="D140" s="156" t="str">
        <f>IF(AND(($M$9*(100%-$N$10))&lt;=($N$6*Input!G141),($M$9*(100%+$N$10))&gt;=($N$6*Input!G141)),"JA","NEE")</f>
        <v>NEE</v>
      </c>
      <c r="E140" s="160" t="str">
        <f t="shared" si="2"/>
        <v>NEE</v>
      </c>
      <c r="F140" s="144">
        <f>Input!F141</f>
        <v>3.96</v>
      </c>
      <c r="G140" s="144" t="str">
        <f>Input!D141&amp;"-"&amp;Input!E141</f>
        <v>1000-1800</v>
      </c>
      <c r="H140" s="144" t="str">
        <f>Input!G141</f>
        <v>0,41</v>
      </c>
      <c r="I140" s="144" t="str">
        <f>Input!K141</f>
        <v>355</v>
      </c>
      <c r="J140" s="145" t="e">
        <f>VLOOKUP('FIND THE RIGHT GEARBOX'!A140,#REF!,3,FALSE)</f>
        <v>#REF!</v>
      </c>
    </row>
    <row r="141" spans="1:25" x14ac:dyDescent="0.25">
      <c r="A141" s="144" t="str">
        <f>Input!B142</f>
        <v>HCD400A</v>
      </c>
      <c r="B141" s="156" t="str">
        <f>IF(AND($N$6&gt;=Input!D142,$N$6&lt;=Input!E142),"JA","NEE")</f>
        <v>JA</v>
      </c>
      <c r="C141" s="156" t="str">
        <f>IF(AND(($N$4*(100%-$N$10))&lt;=Input!F142,($N$4*(100%+$N$10))&gt;=Input!F142),"JA","NEE")</f>
        <v>NEE</v>
      </c>
      <c r="D141" s="156" t="str">
        <f>IF(AND(($M$9*(100%-$N$10))&lt;=($N$6*Input!G142),($M$9*(100%+$N$10))&gt;=($N$6*Input!G142)),"JA","NEE")</f>
        <v>NEE</v>
      </c>
      <c r="E141" s="160" t="str">
        <f t="shared" si="2"/>
        <v>NEE</v>
      </c>
      <c r="F141" s="144">
        <f>Input!F142</f>
        <v>4.33</v>
      </c>
      <c r="G141" s="144" t="str">
        <f>Input!D142&amp;"-"&amp;Input!E142</f>
        <v>1000-1800</v>
      </c>
      <c r="H141" s="144" t="str">
        <f>Input!G142</f>
        <v>0,41</v>
      </c>
      <c r="I141" s="144" t="str">
        <f>Input!K142</f>
        <v>355</v>
      </c>
      <c r="J141" s="145" t="e">
        <f>VLOOKUP('FIND THE RIGHT GEARBOX'!A141,#REF!,3,FALSE)</f>
        <v>#REF!</v>
      </c>
    </row>
    <row r="142" spans="1:25" x14ac:dyDescent="0.25">
      <c r="A142" s="144" t="str">
        <f>Input!B143</f>
        <v>HCD400A</v>
      </c>
      <c r="B142" s="156" t="str">
        <f>IF(AND($N$6&gt;=Input!D143,$N$6&lt;=Input!E143),"JA","NEE")</f>
        <v>JA</v>
      </c>
      <c r="C142" s="156" t="str">
        <f>IF(AND(($N$4*(100%-$N$10))&lt;=Input!F143,($N$4*(100%+$N$10))&gt;=Input!F143),"JA","NEE")</f>
        <v>NEE</v>
      </c>
      <c r="D142" s="156" t="str">
        <f>IF(AND(($M$9*(100%-$N$10))&lt;=($N$6*Input!G143),($M$9*(100%+$N$10))&gt;=($N$6*Input!G143)),"JA","NEE")</f>
        <v>NEE</v>
      </c>
      <c r="E142" s="160" t="str">
        <f t="shared" si="2"/>
        <v>NEE</v>
      </c>
      <c r="F142" s="144">
        <f>Input!F143</f>
        <v>4.43</v>
      </c>
      <c r="G142" s="144" t="str">
        <f>Input!D143&amp;"-"&amp;Input!E143</f>
        <v>1000-1800</v>
      </c>
      <c r="H142" s="144" t="str">
        <f>Input!G143</f>
        <v>0,41</v>
      </c>
      <c r="I142" s="144" t="str">
        <f>Input!K143</f>
        <v>355</v>
      </c>
      <c r="J142" s="145" t="e">
        <f>VLOOKUP('FIND THE RIGHT GEARBOX'!A142,#REF!,3,FALSE)</f>
        <v>#REF!</v>
      </c>
    </row>
    <row r="143" spans="1:25" x14ac:dyDescent="0.25">
      <c r="A143" s="144" t="str">
        <f>Input!B144</f>
        <v>HCD400A</v>
      </c>
      <c r="B143" s="156" t="str">
        <f>IF(AND($N$6&gt;=Input!D144,$N$6&lt;=Input!E144),"JA","NEE")</f>
        <v>JA</v>
      </c>
      <c r="C143" s="156" t="str">
        <f>IF(AND(($N$4*(100%-$N$10))&lt;=Input!F144,($N$4*(100%+$N$10))&gt;=Input!F144),"JA","NEE")</f>
        <v>NEE</v>
      </c>
      <c r="D143" s="156" t="str">
        <f>IF(AND(($M$9*(100%-$N$10))&lt;=($N$6*Input!G144),($M$9*(100%+$N$10))&gt;=($N$6*Input!G144)),"JA","NEE")</f>
        <v>NEE</v>
      </c>
      <c r="E143" s="160" t="str">
        <f t="shared" si="2"/>
        <v>NEE</v>
      </c>
      <c r="F143" s="144">
        <f>Input!F144</f>
        <v>4.476</v>
      </c>
      <c r="G143" s="144" t="str">
        <f>Input!D144&amp;"-"&amp;Input!E144</f>
        <v>1000-1800</v>
      </c>
      <c r="H143" s="144" t="str">
        <f>Input!G144</f>
        <v>0,41</v>
      </c>
      <c r="I143" s="144" t="str">
        <f>Input!K144</f>
        <v>355</v>
      </c>
      <c r="J143" s="145" t="e">
        <f>VLOOKUP('FIND THE RIGHT GEARBOX'!A143,#REF!,3,FALSE)</f>
        <v>#REF!</v>
      </c>
    </row>
    <row r="144" spans="1:25" x14ac:dyDescent="0.25">
      <c r="A144" s="144" t="str">
        <f>Input!B145</f>
        <v>HCD400A</v>
      </c>
      <c r="B144" s="156" t="str">
        <f>IF(AND($N$6&gt;=Input!D145,$N$6&lt;=Input!E145),"JA","NEE")</f>
        <v>JA</v>
      </c>
      <c r="C144" s="156" t="str">
        <f>IF(AND(($N$4*(100%-$N$10))&lt;=Input!F145,($N$4*(100%+$N$10))&gt;=Input!F145),"JA","NEE")</f>
        <v>JA</v>
      </c>
      <c r="D144" s="156" t="str">
        <f>IF(AND(($M$9*(100%-$N$10))&lt;=($N$6*Input!G145),($M$9*(100%+$N$10))&gt;=($N$6*Input!G145)),"JA","NEE")</f>
        <v>NEE</v>
      </c>
      <c r="E144" s="160" t="str">
        <f t="shared" si="2"/>
        <v>NEE</v>
      </c>
      <c r="F144" s="144">
        <f>Input!F145</f>
        <v>4.7</v>
      </c>
      <c r="G144" s="144" t="str">
        <f>Input!D145&amp;"-"&amp;Input!E145</f>
        <v>1000-1800</v>
      </c>
      <c r="H144" s="144" t="str">
        <f>Input!G145</f>
        <v>0,41</v>
      </c>
      <c r="I144" s="144" t="str">
        <f>Input!K145</f>
        <v>355</v>
      </c>
      <c r="J144" s="145" t="e">
        <f>VLOOKUP('FIND THE RIGHT GEARBOX'!A144,#REF!,3,FALSE)</f>
        <v>#REF!</v>
      </c>
    </row>
    <row r="145" spans="1:10" x14ac:dyDescent="0.25">
      <c r="A145" s="144" t="str">
        <f>Input!B146</f>
        <v>HCD400A</v>
      </c>
      <c r="B145" s="156" t="str">
        <f>IF(AND($N$6&gt;=Input!D146,$N$6&lt;=Input!E146),"JA","NEE")</f>
        <v>JA</v>
      </c>
      <c r="C145" s="156" t="str">
        <f>IF(AND(($N$4*(100%-$N$10))&lt;=Input!F146,($N$4*(100%+$N$10))&gt;=Input!F146),"JA","NEE")</f>
        <v>JA</v>
      </c>
      <c r="D145" s="156" t="str">
        <f>IF(AND(($M$9*(100%-$N$10))&lt;=($N$6*Input!G146),($M$9*(100%+$N$10))&gt;=($N$6*Input!G146)),"JA","NEE")</f>
        <v>NEE</v>
      </c>
      <c r="E145" s="160" t="str">
        <f t="shared" si="2"/>
        <v>NEE</v>
      </c>
      <c r="F145" s="144">
        <f>Input!F146</f>
        <v>5</v>
      </c>
      <c r="G145" s="144" t="str">
        <f>Input!D146&amp;"-"&amp;Input!E146</f>
        <v>1000-1800</v>
      </c>
      <c r="H145" s="144" t="str">
        <f>Input!G146</f>
        <v>0,41</v>
      </c>
      <c r="I145" s="144" t="str">
        <f>Input!K146</f>
        <v>355</v>
      </c>
      <c r="J145" s="145" t="e">
        <f>VLOOKUP('FIND THE RIGHT GEARBOX'!A145,#REF!,3,FALSE)</f>
        <v>#REF!</v>
      </c>
    </row>
    <row r="146" spans="1:10" x14ac:dyDescent="0.25">
      <c r="A146" s="144" t="str">
        <f>Input!B147</f>
        <v>HCD400A</v>
      </c>
      <c r="B146" s="156" t="str">
        <f>IF(AND($N$6&gt;=Input!D147,$N$6&lt;=Input!E147),"JA","NEE")</f>
        <v>JA</v>
      </c>
      <c r="C146" s="156" t="str">
        <f>IF(AND(($N$4*(100%-$N$10))&lt;=Input!F147,($N$4*(100%+$N$10))&gt;=Input!F147),"JA","NEE")</f>
        <v>NEE</v>
      </c>
      <c r="D146" s="156" t="str">
        <f>IF(AND(($M$9*(100%-$N$10))&lt;=($N$6*Input!G147),($M$9*(100%+$N$10))&gt;=($N$6*Input!G147)),"JA","NEE")</f>
        <v>JA</v>
      </c>
      <c r="E146" s="160" t="str">
        <f t="shared" si="2"/>
        <v>NEE</v>
      </c>
      <c r="F146" s="144">
        <f>Input!F147</f>
        <v>5.53</v>
      </c>
      <c r="G146" s="144" t="str">
        <f>Input!D147&amp;"-"&amp;Input!E147</f>
        <v>1000-1800</v>
      </c>
      <c r="H146" s="144" t="str">
        <f>Input!G147</f>
        <v>0,364</v>
      </c>
      <c r="I146" s="144" t="str">
        <f>Input!K147</f>
        <v>355</v>
      </c>
      <c r="J146" s="145" t="e">
        <f>VLOOKUP('FIND THE RIGHT GEARBOX'!A146,#REF!,3,FALSE)</f>
        <v>#REF!</v>
      </c>
    </row>
    <row r="147" spans="1:10" x14ac:dyDescent="0.25">
      <c r="A147" s="144" t="str">
        <f>Input!B148</f>
        <v>HCD400A</v>
      </c>
      <c r="B147" s="156" t="str">
        <f>IF(AND($N$6&gt;=Input!D148,$N$6&lt;=Input!E148),"JA","NEE")</f>
        <v>JA</v>
      </c>
      <c r="C147" s="156" t="str">
        <f>IF(AND(($N$4*(100%-$N$10))&lt;=Input!F148,($N$4*(100%+$N$10))&gt;=Input!F148),"JA","NEE")</f>
        <v>NEE</v>
      </c>
      <c r="D147" s="156" t="str">
        <f>IF(AND(($M$9*(100%-$N$10))&lt;=($N$6*Input!G148),($M$9*(100%+$N$10))&gt;=($N$6*Input!G148)),"JA","NEE")</f>
        <v>JA</v>
      </c>
      <c r="E147" s="160" t="str">
        <f t="shared" si="2"/>
        <v>NEE</v>
      </c>
      <c r="F147" s="144">
        <f>Input!F148</f>
        <v>5.7</v>
      </c>
      <c r="G147" s="144" t="str">
        <f>Input!D148&amp;"-"&amp;Input!E148</f>
        <v>1000-1800</v>
      </c>
      <c r="H147" s="144" t="str">
        <f>Input!G148</f>
        <v>0,337</v>
      </c>
      <c r="I147" s="144" t="str">
        <f>Input!K148</f>
        <v>355</v>
      </c>
      <c r="J147" s="145" t="e">
        <f>VLOOKUP('FIND THE RIGHT GEARBOX'!A147,#REF!,3,FALSE)</f>
        <v>#REF!</v>
      </c>
    </row>
    <row r="148" spans="1:10" x14ac:dyDescent="0.25">
      <c r="A148" s="144" t="str">
        <f>Input!B149</f>
        <v>HCD400A</v>
      </c>
      <c r="B148" s="156" t="str">
        <f>IF(AND($N$6&gt;=Input!D149,$N$6&lt;=Input!E149),"JA","NEE")</f>
        <v>JA</v>
      </c>
      <c r="C148" s="156" t="str">
        <f>IF(AND(($N$4*(100%-$N$10))&lt;=Input!F149,($N$4*(100%+$N$10))&gt;=Input!F149),"JA","NEE")</f>
        <v>NEE</v>
      </c>
      <c r="D148" s="156" t="str">
        <f>IF(AND(($M$9*(100%-$N$10))&lt;=($N$6*Input!G149),($M$9*(100%+$N$10))&gt;=($N$6*Input!G149)),"JA","NEE")</f>
        <v>JA</v>
      </c>
      <c r="E148" s="160" t="str">
        <f t="shared" si="2"/>
        <v>NEE</v>
      </c>
      <c r="F148" s="144">
        <f>Input!F149</f>
        <v>5.89</v>
      </c>
      <c r="G148" s="144" t="str">
        <f>Input!D149&amp;"-"&amp;Input!E149</f>
        <v>1000-1800</v>
      </c>
      <c r="H148" s="144" t="str">
        <f>Input!G149</f>
        <v>0,335</v>
      </c>
      <c r="I148" s="144" t="str">
        <f>Input!K149</f>
        <v>355</v>
      </c>
      <c r="J148" s="145" t="e">
        <f>VLOOKUP('FIND THE RIGHT GEARBOX'!A148,#REF!,3,FALSE)</f>
        <v>#REF!</v>
      </c>
    </row>
    <row r="149" spans="1:10" x14ac:dyDescent="0.25">
      <c r="A149" s="144" t="str">
        <f>Input!B150</f>
        <v>HCT400A</v>
      </c>
      <c r="B149" s="156" t="str">
        <f>IF(AND($N$6&gt;=Input!D150,$N$6&lt;=Input!E150),"JA","NEE")</f>
        <v>JA</v>
      </c>
      <c r="C149" s="156" t="str">
        <f>IF(AND(($N$4*(100%-$N$10))&lt;=Input!F150,($N$4*(100%+$N$10))&gt;=Input!F150),"JA","NEE")</f>
        <v>NEE</v>
      </c>
      <c r="D149" s="156" t="str">
        <f>IF(AND(($M$9*(100%-$N$10))&lt;=($N$6*Input!G150),($M$9*(100%+$N$10))&gt;=($N$6*Input!G150)),"JA","NEE")</f>
        <v>NEE</v>
      </c>
      <c r="E149" s="160" t="str">
        <f t="shared" si="2"/>
        <v>NEE</v>
      </c>
      <c r="F149" s="144">
        <f>Input!F150</f>
        <v>6.09</v>
      </c>
      <c r="G149" s="144" t="str">
        <f>Input!D150&amp;"-"&amp;Input!E150</f>
        <v>1000-1800</v>
      </c>
      <c r="H149" s="144" t="str">
        <f>Input!G150</f>
        <v>0,44</v>
      </c>
      <c r="I149" s="144" t="str">
        <f>Input!K150</f>
        <v>375</v>
      </c>
      <c r="J149" s="145" t="e">
        <f>VLOOKUP('FIND THE RIGHT GEARBOX'!A149,#REF!,3,FALSE)</f>
        <v>#REF!</v>
      </c>
    </row>
    <row r="150" spans="1:10" x14ac:dyDescent="0.25">
      <c r="A150" s="144" t="str">
        <f>Input!B151</f>
        <v>HCT400A</v>
      </c>
      <c r="B150" s="156" t="str">
        <f>IF(AND($N$6&gt;=Input!D151,$N$6&lt;=Input!E151),"JA","NEE")</f>
        <v>JA</v>
      </c>
      <c r="C150" s="156" t="str">
        <f>IF(AND(($N$4*(100%-$N$10))&lt;=Input!F151,($N$4*(100%+$N$10))&gt;=Input!F151),"JA","NEE")</f>
        <v>NEE</v>
      </c>
      <c r="D150" s="156" t="str">
        <f>IF(AND(($M$9*(100%-$N$10))&lt;=($N$6*Input!G151),($M$9*(100%+$N$10))&gt;=($N$6*Input!G151)),"JA","NEE")</f>
        <v>NEE</v>
      </c>
      <c r="E150" s="160" t="str">
        <f t="shared" si="2"/>
        <v>NEE</v>
      </c>
      <c r="F150" s="144">
        <f>Input!F151</f>
        <v>6.49</v>
      </c>
      <c r="G150" s="144" t="str">
        <f>Input!D151&amp;"-"&amp;Input!E151</f>
        <v>1000-1800</v>
      </c>
      <c r="H150" s="144" t="str">
        <f>Input!G151</f>
        <v>0,44</v>
      </c>
      <c r="I150" s="144" t="str">
        <f>Input!K151</f>
        <v>375</v>
      </c>
      <c r="J150" s="145" t="e">
        <f>VLOOKUP('FIND THE RIGHT GEARBOX'!A150,#REF!,3,FALSE)</f>
        <v>#REF!</v>
      </c>
    </row>
    <row r="151" spans="1:10" x14ac:dyDescent="0.25">
      <c r="A151" s="144" t="str">
        <f>Input!B152</f>
        <v>HCT400A</v>
      </c>
      <c r="B151" s="156" t="str">
        <f>IF(AND($N$6&gt;=Input!D152,$N$6&lt;=Input!E152),"JA","NEE")</f>
        <v>JA</v>
      </c>
      <c r="C151" s="156" t="str">
        <f>IF(AND(($N$4*(100%-$N$10))&lt;=Input!F152,($N$4*(100%+$N$10))&gt;=Input!F152),"JA","NEE")</f>
        <v>NEE</v>
      </c>
      <c r="D151" s="156" t="str">
        <f>IF(AND(($M$9*(100%-$N$10))&lt;=($N$6*Input!G152),($M$9*(100%+$N$10))&gt;=($N$6*Input!G152)),"JA","NEE")</f>
        <v>NEE</v>
      </c>
      <c r="E151" s="160" t="str">
        <f t="shared" si="2"/>
        <v>NEE</v>
      </c>
      <c r="F151" s="144">
        <f>Input!F152</f>
        <v>6.93</v>
      </c>
      <c r="G151" s="144" t="str">
        <f>Input!D152&amp;"-"&amp;Input!E152</f>
        <v>1000-1800</v>
      </c>
      <c r="H151" s="144" t="str">
        <f>Input!G152</f>
        <v>0,44</v>
      </c>
      <c r="I151" s="144" t="str">
        <f>Input!K152</f>
        <v>375</v>
      </c>
      <c r="J151" s="145" t="e">
        <f>VLOOKUP('FIND THE RIGHT GEARBOX'!A151,#REF!,3,FALSE)</f>
        <v>#REF!</v>
      </c>
    </row>
    <row r="152" spans="1:10" x14ac:dyDescent="0.25">
      <c r="A152" s="144" t="str">
        <f>Input!B153</f>
        <v>HCT400A</v>
      </c>
      <c r="B152" s="156" t="str">
        <f>IF(AND($N$6&gt;=Input!D153,$N$6&lt;=Input!E153),"JA","NEE")</f>
        <v>JA</v>
      </c>
      <c r="C152" s="156" t="str">
        <f>IF(AND(($N$4*(100%-$N$10))&lt;=Input!F153,($N$4*(100%+$N$10))&gt;=Input!F153),"JA","NEE")</f>
        <v>NEE</v>
      </c>
      <c r="D152" s="156" t="str">
        <f>IF(AND(($M$9*(100%-$N$10))&lt;=($N$6*Input!G153),($M$9*(100%+$N$10))&gt;=($N$6*Input!G153)),"JA","NEE")</f>
        <v>NEE</v>
      </c>
      <c r="E152" s="160" t="str">
        <f t="shared" si="2"/>
        <v>NEE</v>
      </c>
      <c r="F152" s="144">
        <f>Input!F153</f>
        <v>7.42</v>
      </c>
      <c r="G152" s="144" t="str">
        <f>Input!D153&amp;"-"&amp;Input!E153</f>
        <v>1000-1800</v>
      </c>
      <c r="H152" s="144" t="str">
        <f>Input!G153</f>
        <v>0,41</v>
      </c>
      <c r="I152" s="144" t="str">
        <f>Input!K153</f>
        <v>375</v>
      </c>
      <c r="J152" s="145" t="e">
        <f>VLOOKUP('FIND THE RIGHT GEARBOX'!A152,#REF!,3,FALSE)</f>
        <v>#REF!</v>
      </c>
    </row>
    <row r="153" spans="1:10" x14ac:dyDescent="0.25">
      <c r="A153" s="144" t="str">
        <f>Input!B154</f>
        <v>HCT400A</v>
      </c>
      <c r="B153" s="156" t="str">
        <f>IF(AND($N$6&gt;=Input!D154,$N$6&lt;=Input!E154),"JA","NEE")</f>
        <v>JA</v>
      </c>
      <c r="C153" s="156" t="str">
        <f>IF(AND(($N$4*(100%-$N$10))&lt;=Input!F154,($N$4*(100%+$N$10))&gt;=Input!F154),"JA","NEE")</f>
        <v>NEE</v>
      </c>
      <c r="D153" s="156" t="str">
        <f>IF(AND(($M$9*(100%-$N$10))&lt;=($N$6*Input!G154),($M$9*(100%+$N$10))&gt;=($N$6*Input!G154)),"JA","NEE")</f>
        <v>NEE</v>
      </c>
      <c r="E153" s="160" t="str">
        <f t="shared" si="2"/>
        <v>NEE</v>
      </c>
      <c r="F153" s="144">
        <f>Input!F154</f>
        <v>7.95</v>
      </c>
      <c r="G153" s="144" t="str">
        <f>Input!D154&amp;"-"&amp;Input!E154</f>
        <v>1000-1800</v>
      </c>
      <c r="H153" s="144" t="str">
        <f>Input!G154</f>
        <v>0,38</v>
      </c>
      <c r="I153" s="144" t="str">
        <f>Input!K154</f>
        <v>375</v>
      </c>
      <c r="J153" s="145" t="e">
        <f>VLOOKUP('FIND THE RIGHT GEARBOX'!A153,#REF!,3,FALSE)</f>
        <v>#REF!</v>
      </c>
    </row>
    <row r="154" spans="1:10" x14ac:dyDescent="0.25">
      <c r="A154" s="144" t="str">
        <f>Input!B155</f>
        <v>HCT400A</v>
      </c>
      <c r="B154" s="156" t="str">
        <f>IF(AND($N$6&gt;=Input!D155,$N$6&lt;=Input!E155),"JA","NEE")</f>
        <v>JA</v>
      </c>
      <c r="C154" s="156" t="str">
        <f>IF(AND(($N$4*(100%-$N$10))&lt;=Input!F155,($N$4*(100%+$N$10))&gt;=Input!F155),"JA","NEE")</f>
        <v>NEE</v>
      </c>
      <c r="D154" s="156" t="str">
        <f>IF(AND(($M$9*(100%-$N$10))&lt;=($N$6*Input!G155),($M$9*(100%+$N$10))&gt;=($N$6*Input!G155)),"JA","NEE")</f>
        <v>JA</v>
      </c>
      <c r="E154" s="160" t="str">
        <f t="shared" si="2"/>
        <v>NEE</v>
      </c>
      <c r="F154" s="144">
        <f>Input!F155</f>
        <v>8.4</v>
      </c>
      <c r="G154" s="144" t="str">
        <f>Input!D155&amp;"-"&amp;Input!E155</f>
        <v>1000-1800</v>
      </c>
      <c r="H154" s="144" t="str">
        <f>Input!G155</f>
        <v>0,355</v>
      </c>
      <c r="I154" s="144" t="str">
        <f>Input!K155</f>
        <v>375</v>
      </c>
      <c r="J154" s="145" t="e">
        <f>VLOOKUP('FIND THE RIGHT GEARBOX'!A154,#REF!,3,FALSE)</f>
        <v>#REF!</v>
      </c>
    </row>
    <row r="155" spans="1:10" x14ac:dyDescent="0.25">
      <c r="A155" s="144" t="str">
        <f>Input!B156</f>
        <v>HCT400A</v>
      </c>
      <c r="B155" s="156" t="str">
        <f>IF(AND($N$6&gt;=Input!D156,$N$6&lt;=Input!E156),"JA","NEE")</f>
        <v>JA</v>
      </c>
      <c r="C155" s="156" t="str">
        <f>IF(AND(($N$4*(100%-$N$10))&lt;=Input!F156,($N$4*(100%+$N$10))&gt;=Input!F156),"JA","NEE")</f>
        <v>NEE</v>
      </c>
      <c r="D155" s="156" t="str">
        <f>IF(AND(($M$9*(100%-$N$10))&lt;=($N$6*Input!G156),($M$9*(100%+$N$10))&gt;=($N$6*Input!G156)),"JA","NEE")</f>
        <v>JA</v>
      </c>
      <c r="E155" s="160" t="str">
        <f t="shared" si="2"/>
        <v>NEE</v>
      </c>
      <c r="F155" s="144">
        <f>Input!F156</f>
        <v>9</v>
      </c>
      <c r="G155" s="144" t="str">
        <f>Input!D156&amp;"-"&amp;Input!E156</f>
        <v>1000-1800</v>
      </c>
      <c r="H155" s="144" t="str">
        <f>Input!G156</f>
        <v>0,326</v>
      </c>
      <c r="I155" s="144" t="str">
        <f>Input!K156</f>
        <v>375</v>
      </c>
      <c r="J155" s="145" t="e">
        <f>VLOOKUP('FIND THE RIGHT GEARBOX'!A155,#REF!,3,FALSE)</f>
        <v>#REF!</v>
      </c>
    </row>
    <row r="156" spans="1:10" x14ac:dyDescent="0.25">
      <c r="A156" s="144" t="str">
        <f>Input!B157</f>
        <v>HCT400A</v>
      </c>
      <c r="B156" s="156" t="str">
        <f>IF(AND($N$6&gt;=Input!D157,$N$6&lt;=Input!E157),"JA","NEE")</f>
        <v>JA</v>
      </c>
      <c r="C156" s="156" t="str">
        <f>IF(AND(($N$4*(100%-$N$10))&lt;=Input!F157,($N$4*(100%+$N$10))&gt;=Input!F157),"JA","NEE")</f>
        <v>NEE</v>
      </c>
      <c r="D156" s="156" t="str">
        <f>IF(AND(($M$9*(100%-$N$10))&lt;=($N$6*Input!G157),($M$9*(100%+$N$10))&gt;=($N$6*Input!G157)),"JA","NEE")</f>
        <v>JA</v>
      </c>
      <c r="E156" s="160" t="str">
        <f t="shared" si="2"/>
        <v>NEE</v>
      </c>
      <c r="F156" s="144">
        <f>Input!F157</f>
        <v>9.4700000000000006</v>
      </c>
      <c r="G156" s="144" t="str">
        <f>Input!D157&amp;"-"&amp;Input!E157</f>
        <v>1000-1800</v>
      </c>
      <c r="H156" s="144" t="str">
        <f>Input!G157</f>
        <v>0,326</v>
      </c>
      <c r="I156" s="144" t="str">
        <f>Input!K157</f>
        <v>375</v>
      </c>
      <c r="J156" s="145" t="e">
        <f>VLOOKUP('FIND THE RIGHT GEARBOX'!A156,#REF!,3,FALSE)</f>
        <v>#REF!</v>
      </c>
    </row>
    <row r="157" spans="1:10" x14ac:dyDescent="0.25">
      <c r="A157" s="144" t="str">
        <f>Input!B158</f>
        <v>HCT400A/1</v>
      </c>
      <c r="B157" s="156" t="str">
        <f>IF(AND($N$6&gt;=Input!D158,$N$6&lt;=Input!E158),"JA","NEE")</f>
        <v>JA</v>
      </c>
      <c r="C157" s="156" t="str">
        <f>IF(AND(($N$4*(100%-$N$10))&lt;=Input!F158,($N$4*(100%+$N$10))&gt;=Input!F158),"JA","NEE")</f>
        <v>NEE</v>
      </c>
      <c r="D157" s="156" t="str">
        <f>IF(AND(($M$9*(100%-$N$10))&lt;=($N$6*Input!G158),($M$9*(100%+$N$10))&gt;=($N$6*Input!G158)),"JA","NEE")</f>
        <v>NEE</v>
      </c>
      <c r="E157" s="160" t="str">
        <f t="shared" si="2"/>
        <v>NEE</v>
      </c>
      <c r="F157" s="144">
        <f>Input!F158</f>
        <v>8.15</v>
      </c>
      <c r="G157" s="144" t="str">
        <f>Input!D158&amp;"-"&amp;Input!E158</f>
        <v>1000-2100</v>
      </c>
      <c r="H157" s="144" t="str">
        <f>Input!G158</f>
        <v>0,44</v>
      </c>
      <c r="I157" s="144" t="str">
        <f>Input!K158</f>
        <v>465</v>
      </c>
      <c r="J157" s="145" t="e">
        <f>VLOOKUP('FIND THE RIGHT GEARBOX'!A157,#REF!,3,FALSE)</f>
        <v>#REF!</v>
      </c>
    </row>
    <row r="158" spans="1:10" x14ac:dyDescent="0.25">
      <c r="A158" s="144" t="str">
        <f>Input!B159</f>
        <v>HCT400A/1</v>
      </c>
      <c r="B158" s="156" t="str">
        <f>IF(AND($N$6&gt;=Input!D159,$N$6&lt;=Input!E159),"JA","NEE")</f>
        <v>JA</v>
      </c>
      <c r="C158" s="156" t="str">
        <f>IF(AND(($N$4*(100%-$N$10))&lt;=Input!F159,($N$4*(100%+$N$10))&gt;=Input!F159),"JA","NEE")</f>
        <v>NEE</v>
      </c>
      <c r="D158" s="156" t="str">
        <f>IF(AND(($M$9*(100%-$N$10))&lt;=($N$6*Input!G159),($M$9*(100%+$N$10))&gt;=($N$6*Input!G159)),"JA","NEE")</f>
        <v>NEE</v>
      </c>
      <c r="E158" s="160" t="str">
        <f t="shared" si="2"/>
        <v>NEE</v>
      </c>
      <c r="F158" s="144">
        <f>Input!F159</f>
        <v>8.69</v>
      </c>
      <c r="G158" s="144" t="str">
        <f>Input!D159&amp;"-"&amp;Input!E159</f>
        <v>1000-2100</v>
      </c>
      <c r="H158" s="144" t="str">
        <f>Input!G159</f>
        <v>0,44</v>
      </c>
      <c r="I158" s="144" t="str">
        <f>Input!K159</f>
        <v>465</v>
      </c>
      <c r="J158" s="145" t="e">
        <f>VLOOKUP('FIND THE RIGHT GEARBOX'!A158,#REF!,3,FALSE)</f>
        <v>#REF!</v>
      </c>
    </row>
    <row r="159" spans="1:10" x14ac:dyDescent="0.25">
      <c r="A159" s="144" t="str">
        <f>Input!B160</f>
        <v>HCT400A/1</v>
      </c>
      <c r="B159" s="156" t="str">
        <f>IF(AND($N$6&gt;=Input!D160,$N$6&lt;=Input!E160),"JA","NEE")</f>
        <v>JA</v>
      </c>
      <c r="C159" s="156" t="str">
        <f>IF(AND(($N$4*(100%-$N$10))&lt;=Input!F160,($N$4*(100%+$N$10))&gt;=Input!F160),"JA","NEE")</f>
        <v>NEE</v>
      </c>
      <c r="D159" s="156" t="str">
        <f>IF(AND(($M$9*(100%-$N$10))&lt;=($N$6*Input!G160),($M$9*(100%+$N$10))&gt;=($N$6*Input!G160)),"JA","NEE")</f>
        <v>NEE</v>
      </c>
      <c r="E159" s="160" t="str">
        <f t="shared" si="2"/>
        <v>NEE</v>
      </c>
      <c r="F159" s="144">
        <f>Input!F160</f>
        <v>9.27</v>
      </c>
      <c r="G159" s="144" t="str">
        <f>Input!D160&amp;"-"&amp;Input!E160</f>
        <v>1000-2100</v>
      </c>
      <c r="H159" s="144" t="str">
        <f>Input!G160</f>
        <v>0,44</v>
      </c>
      <c r="I159" s="144" t="str">
        <f>Input!K160</f>
        <v>465</v>
      </c>
      <c r="J159" s="145" t="e">
        <f>VLOOKUP('FIND THE RIGHT GEARBOX'!A159,#REF!,3,FALSE)</f>
        <v>#REF!</v>
      </c>
    </row>
    <row r="160" spans="1:10" x14ac:dyDescent="0.25">
      <c r="A160" s="144" t="str">
        <f>Input!B161</f>
        <v>HCT400A/1</v>
      </c>
      <c r="B160" s="156" t="str">
        <f>IF(AND($N$6&gt;=Input!D161,$N$6&lt;=Input!E161),"JA","NEE")</f>
        <v>JA</v>
      </c>
      <c r="C160" s="156" t="str">
        <f>IF(AND(($N$4*(100%-$N$10))&lt;=Input!F161,($N$4*(100%+$N$10))&gt;=Input!F161),"JA","NEE")</f>
        <v>NEE</v>
      </c>
      <c r="D160" s="156" t="str">
        <f>IF(AND(($M$9*(100%-$N$10))&lt;=($N$6*Input!G161),($M$9*(100%+$N$10))&gt;=($N$6*Input!G161)),"JA","NEE")</f>
        <v>NEE</v>
      </c>
      <c r="E160" s="160" t="str">
        <f t="shared" si="2"/>
        <v>NEE</v>
      </c>
      <c r="F160" s="144">
        <f>Input!F161</f>
        <v>9.94</v>
      </c>
      <c r="G160" s="144" t="str">
        <f>Input!D161&amp;"-"&amp;Input!E161</f>
        <v>1000-2100</v>
      </c>
      <c r="H160" s="144" t="str">
        <f>Input!G161</f>
        <v>0,42</v>
      </c>
      <c r="I160" s="144" t="str">
        <f>Input!K161</f>
        <v>465</v>
      </c>
      <c r="J160" s="145" t="e">
        <f>VLOOKUP('FIND THE RIGHT GEARBOX'!A160,#REF!,3,FALSE)</f>
        <v>#REF!</v>
      </c>
    </row>
    <row r="161" spans="1:10" x14ac:dyDescent="0.25">
      <c r="A161" s="144" t="str">
        <f>Input!B162</f>
        <v>HCT400A/1</v>
      </c>
      <c r="B161" s="156" t="str">
        <f>IF(AND($N$6&gt;=Input!D162,$N$6&lt;=Input!E162),"JA","NEE")</f>
        <v>JA</v>
      </c>
      <c r="C161" s="156" t="str">
        <f>IF(AND(($N$4*(100%-$N$10))&lt;=Input!F162,($N$4*(100%+$N$10))&gt;=Input!F162),"JA","NEE")</f>
        <v>NEE</v>
      </c>
      <c r="D161" s="156" t="str">
        <f>IF(AND(($M$9*(100%-$N$10))&lt;=($N$6*Input!G162),($M$9*(100%+$N$10))&gt;=($N$6*Input!G162)),"JA","NEE")</f>
        <v>NEE</v>
      </c>
      <c r="E161" s="160" t="str">
        <f t="shared" si="2"/>
        <v>NEE</v>
      </c>
      <c r="F161" s="144">
        <f>Input!F162</f>
        <v>10.6</v>
      </c>
      <c r="G161" s="144" t="str">
        <f>Input!D162&amp;"-"&amp;Input!E162</f>
        <v>1000-2100</v>
      </c>
      <c r="H161" s="144" t="str">
        <f>Input!G162</f>
        <v>0,40</v>
      </c>
      <c r="I161" s="144" t="str">
        <f>Input!K162</f>
        <v>465</v>
      </c>
      <c r="J161" s="145" t="e">
        <f>VLOOKUP('FIND THE RIGHT GEARBOX'!A161,#REF!,3,FALSE)</f>
        <v>#REF!</v>
      </c>
    </row>
    <row r="162" spans="1:10" x14ac:dyDescent="0.25">
      <c r="A162" s="144" t="str">
        <f>Input!B163</f>
        <v>HCT400A/1</v>
      </c>
      <c r="B162" s="156" t="str">
        <f>IF(AND($N$6&gt;=Input!D163,$N$6&lt;=Input!E163),"JA","NEE")</f>
        <v>JA</v>
      </c>
      <c r="C162" s="156" t="str">
        <f>IF(AND(($N$4*(100%-$N$10))&lt;=Input!F163,($N$4*(100%+$N$10))&gt;=Input!F163),"JA","NEE")</f>
        <v>NEE</v>
      </c>
      <c r="D162" s="156" t="str">
        <f>IF(AND(($M$9*(100%-$N$10))&lt;=($N$6*Input!G163),($M$9*(100%+$N$10))&gt;=($N$6*Input!G163)),"JA","NEE")</f>
        <v>NEE</v>
      </c>
      <c r="E162" s="160" t="str">
        <f t="shared" si="2"/>
        <v>NEE</v>
      </c>
      <c r="F162" s="144">
        <f>Input!F163</f>
        <v>11.37</v>
      </c>
      <c r="G162" s="144" t="str">
        <f>Input!D163&amp;"-"&amp;Input!E163</f>
        <v>1000-2100</v>
      </c>
      <c r="H162" s="144" t="str">
        <f>Input!G163</f>
        <v>0,37</v>
      </c>
      <c r="I162" s="144" t="str">
        <f>Input!K163</f>
        <v>465</v>
      </c>
      <c r="J162" s="145" t="e">
        <f>VLOOKUP('FIND THE RIGHT GEARBOX'!A162,#REF!,3,FALSE)</f>
        <v>#REF!</v>
      </c>
    </row>
    <row r="163" spans="1:10" x14ac:dyDescent="0.25">
      <c r="A163" s="144" t="str">
        <f>Input!B164</f>
        <v>HCT400A/1</v>
      </c>
      <c r="B163" s="156" t="str">
        <f>IF(AND($N$6&gt;=Input!D164,$N$6&lt;=Input!E164),"JA","NEE")</f>
        <v>JA</v>
      </c>
      <c r="C163" s="156" t="str">
        <f>IF(AND(($N$4*(100%-$N$10))&lt;=Input!F164,($N$4*(100%+$N$10))&gt;=Input!F164),"JA","NEE")</f>
        <v>NEE</v>
      </c>
      <c r="D163" s="156" t="str">
        <f>IF(AND(($M$9*(100%-$N$10))&lt;=($N$6*Input!G164),($M$9*(100%+$N$10))&gt;=($N$6*Input!G164)),"JA","NEE")</f>
        <v>JA</v>
      </c>
      <c r="E163" s="160" t="str">
        <f t="shared" si="2"/>
        <v>NEE</v>
      </c>
      <c r="F163" s="144">
        <f>Input!F164</f>
        <v>12</v>
      </c>
      <c r="G163" s="144" t="str">
        <f>Input!D164&amp;"-"&amp;Input!E164</f>
        <v>1000-2100</v>
      </c>
      <c r="H163" s="144" t="str">
        <f>Input!G164</f>
        <v>0,35</v>
      </c>
      <c r="I163" s="144" t="str">
        <f>Input!K164</f>
        <v>465</v>
      </c>
      <c r="J163" s="145" t="e">
        <f>VLOOKUP('FIND THE RIGHT GEARBOX'!A163,#REF!,3,FALSE)</f>
        <v>#REF!</v>
      </c>
    </row>
    <row r="164" spans="1:10" x14ac:dyDescent="0.25">
      <c r="A164" s="144" t="str">
        <f>Input!B165</f>
        <v>HCT400A/1</v>
      </c>
      <c r="B164" s="156" t="str">
        <f>IF(AND($N$6&gt;=Input!D165,$N$6&lt;=Input!E165),"JA","NEE")</f>
        <v>JA</v>
      </c>
      <c r="C164" s="156" t="str">
        <f>IF(AND(($N$4*(100%-$N$10))&lt;=Input!F165,($N$4*(100%+$N$10))&gt;=Input!F165),"JA","NEE")</f>
        <v>NEE</v>
      </c>
      <c r="D164" s="156" t="str">
        <f>IF(AND(($M$9*(100%-$N$10))&lt;=($N$6*Input!G165),($M$9*(100%+$N$10))&gt;=($N$6*Input!G165)),"JA","NEE")</f>
        <v>NEE</v>
      </c>
      <c r="E164" s="160" t="str">
        <f t="shared" si="2"/>
        <v>NEE</v>
      </c>
      <c r="F164" s="144">
        <f>Input!F165</f>
        <v>13.96</v>
      </c>
      <c r="G164" s="144" t="str">
        <f>Input!D165&amp;"-"&amp;Input!E165</f>
        <v>1000-2100</v>
      </c>
      <c r="H164" s="144" t="str">
        <f>Input!G165</f>
        <v>0,274</v>
      </c>
      <c r="I164" s="144" t="str">
        <f>Input!K165</f>
        <v>465</v>
      </c>
      <c r="J164" s="145" t="e">
        <f>VLOOKUP('FIND THE RIGHT GEARBOX'!A164,#REF!,3,FALSE)</f>
        <v>#REF!</v>
      </c>
    </row>
    <row r="165" spans="1:10" x14ac:dyDescent="0.25">
      <c r="A165" s="144" t="str">
        <f>Input!B166</f>
        <v>HC600A</v>
      </c>
      <c r="B165" s="156" t="str">
        <f>IF(AND($N$6&gt;=Input!D166,$N$6&lt;=Input!E166),"JA","NEE")</f>
        <v>JA</v>
      </c>
      <c r="C165" s="156" t="str">
        <f>IF(AND(($N$4*(100%-$N$10))&lt;=Input!F166,($N$4*(100%+$N$10))&gt;=Input!F166),"JA","NEE")</f>
        <v>NEE</v>
      </c>
      <c r="D165" s="156" t="str">
        <f>IF(AND(($M$9*(100%-$N$10))&lt;=($N$6*Input!G166),($M$9*(100%+$N$10))&gt;=($N$6*Input!G166)),"JA","NEE")</f>
        <v>NEE</v>
      </c>
      <c r="E165" s="160" t="str">
        <f t="shared" si="2"/>
        <v>NEE</v>
      </c>
      <c r="F165" s="144">
        <f>Input!F166</f>
        <v>2</v>
      </c>
      <c r="G165" s="144" t="str">
        <f>Input!D166&amp;"-"&amp;Input!E166</f>
        <v>1000-2100</v>
      </c>
      <c r="H165" s="144" t="str">
        <f>Input!G166</f>
        <v>0,60</v>
      </c>
      <c r="I165" s="144" t="str">
        <f>Input!K166</f>
        <v>320</v>
      </c>
      <c r="J165" s="145" t="e">
        <f>VLOOKUP('FIND THE RIGHT GEARBOX'!A165,#REF!,3,FALSE)</f>
        <v>#REF!</v>
      </c>
    </row>
    <row r="166" spans="1:10" x14ac:dyDescent="0.25">
      <c r="A166" s="144" t="str">
        <f>Input!B167</f>
        <v>HC600A</v>
      </c>
      <c r="B166" s="156" t="str">
        <f>IF(AND($N$6&gt;=Input!D167,$N$6&lt;=Input!E167),"JA","NEE")</f>
        <v>JA</v>
      </c>
      <c r="C166" s="156" t="str">
        <f>IF(AND(($N$4*(100%-$N$10))&lt;=Input!F167,($N$4*(100%+$N$10))&gt;=Input!F167),"JA","NEE")</f>
        <v>NEE</v>
      </c>
      <c r="D166" s="156" t="str">
        <f>IF(AND(($M$9*(100%-$N$10))&lt;=($N$6*Input!G167),($M$9*(100%+$N$10))&gt;=($N$6*Input!G167)),"JA","NEE")</f>
        <v>NEE</v>
      </c>
      <c r="E166" s="160" t="str">
        <f t="shared" si="2"/>
        <v>NEE</v>
      </c>
      <c r="F166" s="144">
        <f>Input!F167</f>
        <v>2.48</v>
      </c>
      <c r="G166" s="144" t="str">
        <f>Input!D167&amp;"-"&amp;Input!E167</f>
        <v>1000-2100</v>
      </c>
      <c r="H166" s="144" t="str">
        <f>Input!G167</f>
        <v>0,60</v>
      </c>
      <c r="I166" s="144" t="str">
        <f>Input!K167</f>
        <v>320</v>
      </c>
      <c r="J166" s="145" t="e">
        <f>VLOOKUP('FIND THE RIGHT GEARBOX'!A166,#REF!,3,FALSE)</f>
        <v>#REF!</v>
      </c>
    </row>
    <row r="167" spans="1:10" x14ac:dyDescent="0.25">
      <c r="A167" s="144" t="str">
        <f>Input!B168</f>
        <v>HC600A</v>
      </c>
      <c r="B167" s="156" t="str">
        <f>IF(AND($N$6&gt;=Input!D168,$N$6&lt;=Input!E168),"JA","NEE")</f>
        <v>JA</v>
      </c>
      <c r="C167" s="156" t="str">
        <f>IF(AND(($N$4*(100%-$N$10))&lt;=Input!F168,($N$4*(100%+$N$10))&gt;=Input!F168),"JA","NEE")</f>
        <v>NEE</v>
      </c>
      <c r="D167" s="156" t="str">
        <f>IF(AND(($M$9*(100%-$N$10))&lt;=($N$6*Input!G168),($M$9*(100%+$N$10))&gt;=($N$6*Input!G168)),"JA","NEE")</f>
        <v>NEE</v>
      </c>
      <c r="E167" s="160" t="str">
        <f t="shared" si="2"/>
        <v>NEE</v>
      </c>
      <c r="F167" s="144">
        <f>Input!F168</f>
        <v>2.66</v>
      </c>
      <c r="G167" s="144" t="str">
        <f>Input!D168&amp;"-"&amp;Input!E168</f>
        <v>1000-2100</v>
      </c>
      <c r="H167" s="144" t="str">
        <f>Input!G168</f>
        <v>0,60</v>
      </c>
      <c r="I167" s="144" t="str">
        <f>Input!K168</f>
        <v>320</v>
      </c>
      <c r="J167" s="145" t="e">
        <f>VLOOKUP('FIND THE RIGHT GEARBOX'!A167,#REF!,3,FALSE)</f>
        <v>#REF!</v>
      </c>
    </row>
    <row r="168" spans="1:10" x14ac:dyDescent="0.25">
      <c r="A168" s="144" t="str">
        <f>Input!B169</f>
        <v>HC600A</v>
      </c>
      <c r="B168" s="156" t="str">
        <f>IF(AND($N$6&gt;=Input!D169,$N$6&lt;=Input!E169),"JA","NEE")</f>
        <v>JA</v>
      </c>
      <c r="C168" s="156" t="str">
        <f>IF(AND(($N$4*(100%-$N$10))&lt;=Input!F169,($N$4*(100%+$N$10))&gt;=Input!F169),"JA","NEE")</f>
        <v>NEE</v>
      </c>
      <c r="D168" s="156" t="str">
        <f>IF(AND(($M$9*(100%-$N$10))&lt;=($N$6*Input!G169),($M$9*(100%+$N$10))&gt;=($N$6*Input!G169)),"JA","NEE")</f>
        <v>NEE</v>
      </c>
      <c r="E168" s="160" t="str">
        <f t="shared" si="2"/>
        <v>NEE</v>
      </c>
      <c r="F168" s="144">
        <f>Input!F169</f>
        <v>2.78</v>
      </c>
      <c r="G168" s="144" t="str">
        <f>Input!D169&amp;"-"&amp;Input!E169</f>
        <v>1000-2100</v>
      </c>
      <c r="H168" s="144" t="str">
        <f>Input!G169</f>
        <v>0,60</v>
      </c>
      <c r="I168" s="144" t="str">
        <f>Input!K169</f>
        <v>320</v>
      </c>
      <c r="J168" s="145" t="e">
        <f>VLOOKUP('FIND THE RIGHT GEARBOX'!A168,#REF!,3,FALSE)</f>
        <v>#REF!</v>
      </c>
    </row>
    <row r="169" spans="1:10" x14ac:dyDescent="0.25">
      <c r="A169" s="144" t="str">
        <f>Input!B170</f>
        <v>HC600A</v>
      </c>
      <c r="B169" s="156" t="str">
        <f>IF(AND($N$6&gt;=Input!D170,$N$6&lt;=Input!E170),"JA","NEE")</f>
        <v>JA</v>
      </c>
      <c r="C169" s="156" t="str">
        <f>IF(AND(($N$4*(100%-$N$10))&lt;=Input!F170,($N$4*(100%+$N$10))&gt;=Input!F170),"JA","NEE")</f>
        <v>NEE</v>
      </c>
      <c r="D169" s="156" t="str">
        <f>IF(AND(($M$9*(100%-$N$10))&lt;=($N$6*Input!G170),($M$9*(100%+$N$10))&gt;=($N$6*Input!G170)),"JA","NEE")</f>
        <v>NEE</v>
      </c>
      <c r="E169" s="160" t="str">
        <f t="shared" si="2"/>
        <v>NEE</v>
      </c>
      <c r="F169" s="144">
        <f>Input!F170</f>
        <v>3</v>
      </c>
      <c r="G169" s="144" t="str">
        <f>Input!D170&amp;"-"&amp;Input!E170</f>
        <v>1000-2100</v>
      </c>
      <c r="H169" s="144" t="str">
        <f>Input!G170</f>
        <v>0,60</v>
      </c>
      <c r="I169" s="144" t="str">
        <f>Input!K170</f>
        <v>320</v>
      </c>
      <c r="J169" s="145" t="e">
        <f>VLOOKUP('FIND THE RIGHT GEARBOX'!A169,#REF!,3,FALSE)</f>
        <v>#REF!</v>
      </c>
    </row>
    <row r="170" spans="1:10" x14ac:dyDescent="0.25">
      <c r="A170" s="144" t="str">
        <f>Input!B171</f>
        <v>HC600A</v>
      </c>
      <c r="B170" s="156" t="str">
        <f>IF(AND($N$6&gt;=Input!D171,$N$6&lt;=Input!E171),"JA","NEE")</f>
        <v>JA</v>
      </c>
      <c r="C170" s="156" t="str">
        <f>IF(AND(($N$4*(100%-$N$10))&lt;=Input!F171,($N$4*(100%+$N$10))&gt;=Input!F171),"JA","NEE")</f>
        <v>NEE</v>
      </c>
      <c r="D170" s="156" t="str">
        <f>IF(AND(($M$9*(100%-$N$10))&lt;=($N$6*Input!G171),($M$9*(100%+$N$10))&gt;=($N$6*Input!G171)),"JA","NEE")</f>
        <v>NEE</v>
      </c>
      <c r="E170" s="160" t="str">
        <f t="shared" si="2"/>
        <v>NEE</v>
      </c>
      <c r="F170" s="144">
        <f>Input!F171</f>
        <v>3.58</v>
      </c>
      <c r="G170" s="144" t="str">
        <f>Input!D171&amp;"-"&amp;Input!E171</f>
        <v>1000-2100</v>
      </c>
      <c r="H170" s="144" t="str">
        <f>Input!G171</f>
        <v>0,54</v>
      </c>
      <c r="I170" s="144" t="str">
        <f>Input!K171</f>
        <v>320</v>
      </c>
      <c r="J170" s="145" t="e">
        <f>VLOOKUP('FIND THE RIGHT GEARBOX'!A170,#REF!,3,FALSE)</f>
        <v>#REF!</v>
      </c>
    </row>
    <row r="171" spans="1:10" x14ac:dyDescent="0.25">
      <c r="A171" s="144" t="str">
        <f>Input!B172</f>
        <v>HC600A</v>
      </c>
      <c r="B171" s="156" t="str">
        <f>IF(AND($N$6&gt;=Input!D172,$N$6&lt;=Input!E172),"JA","NEE")</f>
        <v>JA</v>
      </c>
      <c r="C171" s="156" t="str">
        <f>IF(AND(($N$4*(100%-$N$10))&lt;=Input!F172,($N$4*(100%+$N$10))&gt;=Input!F172),"JA","NEE")</f>
        <v>NEE</v>
      </c>
      <c r="D171" s="156" t="str">
        <f>IF(AND(($M$9*(100%-$N$10))&lt;=($N$6*Input!G172),($M$9*(100%+$N$10))&gt;=($N$6*Input!G172)),"JA","NEE")</f>
        <v>NEE</v>
      </c>
      <c r="E171" s="160" t="str">
        <f t="shared" si="2"/>
        <v>NEE</v>
      </c>
      <c r="F171" s="144">
        <f>Input!F172</f>
        <v>3.89</v>
      </c>
      <c r="G171" s="144" t="str">
        <f>Input!D172&amp;"-"&amp;Input!E172</f>
        <v>1000-2100</v>
      </c>
      <c r="H171" s="144" t="str">
        <f>Input!G172</f>
        <v>0,49</v>
      </c>
      <c r="I171" s="144" t="str">
        <f>Input!K172</f>
        <v>320</v>
      </c>
      <c r="J171" s="145" t="e">
        <f>VLOOKUP('FIND THE RIGHT GEARBOX'!A171,#REF!,3,FALSE)</f>
        <v>#REF!</v>
      </c>
    </row>
    <row r="172" spans="1:10" x14ac:dyDescent="0.25">
      <c r="A172" s="144" t="str">
        <f>Input!B173</f>
        <v>HCD600A</v>
      </c>
      <c r="B172" s="156" t="str">
        <f>IF(AND($N$6&gt;=Input!D173,$N$6&lt;=Input!E173),"JA","NEE")</f>
        <v>JA</v>
      </c>
      <c r="C172" s="156" t="str">
        <f>IF(AND(($N$4*(100%-$N$10))&lt;=Input!F173,($N$4*(100%+$N$10))&gt;=Input!F173),"JA","NEE")</f>
        <v>NEE</v>
      </c>
      <c r="D172" s="156" t="str">
        <f>IF(AND(($M$9*(100%-$N$10))&lt;=($N$6*Input!G173),($M$9*(100%+$N$10))&gt;=($N$6*Input!G173)),"JA","NEE")</f>
        <v>NEE</v>
      </c>
      <c r="E172" s="160" t="str">
        <f t="shared" si="2"/>
        <v>NEE</v>
      </c>
      <c r="F172" s="144">
        <f>Input!F173</f>
        <v>3.32</v>
      </c>
      <c r="G172" s="144" t="str">
        <f>Input!D173&amp;"-"&amp;Input!E173</f>
        <v>1000-2100</v>
      </c>
      <c r="H172" s="144" t="str">
        <f>Input!G173</f>
        <v>0,65</v>
      </c>
      <c r="I172" s="144" t="str">
        <f>Input!K173</f>
        <v>415</v>
      </c>
      <c r="J172" s="145" t="e">
        <f>VLOOKUP('FIND THE RIGHT GEARBOX'!A172,#REF!,3,FALSE)</f>
        <v>#REF!</v>
      </c>
    </row>
    <row r="173" spans="1:10" x14ac:dyDescent="0.25">
      <c r="A173" s="144" t="str">
        <f>Input!B174</f>
        <v>HCD600A</v>
      </c>
      <c r="B173" s="156" t="str">
        <f>IF(AND($N$6&gt;=Input!D174,$N$6&lt;=Input!E174),"JA","NEE")</f>
        <v>JA</v>
      </c>
      <c r="C173" s="156" t="str">
        <f>IF(AND(($N$4*(100%-$N$10))&lt;=Input!F174,($N$4*(100%+$N$10))&gt;=Input!F174),"JA","NEE")</f>
        <v>NEE</v>
      </c>
      <c r="D173" s="156" t="str">
        <f>IF(AND(($M$9*(100%-$N$10))&lt;=($N$6*Input!G174),($M$9*(100%+$N$10))&gt;=($N$6*Input!G174)),"JA","NEE")</f>
        <v>NEE</v>
      </c>
      <c r="E173" s="160" t="str">
        <f t="shared" si="2"/>
        <v>NEE</v>
      </c>
      <c r="F173" s="144">
        <f>Input!F174</f>
        <v>4.18</v>
      </c>
      <c r="G173" s="144" t="str">
        <f>Input!D174&amp;"-"&amp;Input!E174</f>
        <v>1000-2100</v>
      </c>
      <c r="H173" s="144" t="str">
        <f>Input!G174</f>
        <v>0,60</v>
      </c>
      <c r="I173" s="144" t="str">
        <f>Input!K174</f>
        <v>415</v>
      </c>
      <c r="J173" s="145" t="e">
        <f>VLOOKUP('FIND THE RIGHT GEARBOX'!A173,#REF!,3,FALSE)</f>
        <v>#REF!</v>
      </c>
    </row>
    <row r="174" spans="1:10" x14ac:dyDescent="0.25">
      <c r="A174" s="144" t="str">
        <f>Input!B175</f>
        <v>HCD600A</v>
      </c>
      <c r="B174" s="156" t="str">
        <f>IF(AND($N$6&gt;=Input!D175,$N$6&lt;=Input!E175),"JA","NEE")</f>
        <v>JA</v>
      </c>
      <c r="C174" s="156" t="str">
        <f>IF(AND(($N$4*(100%-$N$10))&lt;=Input!F175,($N$4*(100%+$N$10))&gt;=Input!F175),"JA","NEE")</f>
        <v>NEE</v>
      </c>
      <c r="D174" s="156" t="str">
        <f>IF(AND(($M$9*(100%-$N$10))&lt;=($N$6*Input!G175),($M$9*(100%+$N$10))&gt;=($N$6*Input!G175)),"JA","NEE")</f>
        <v>NEE</v>
      </c>
      <c r="E174" s="160" t="str">
        <f t="shared" si="2"/>
        <v>NEE</v>
      </c>
      <c r="F174" s="144">
        <f>Input!F175</f>
        <v>4.43</v>
      </c>
      <c r="G174" s="144" t="str">
        <f>Input!D175&amp;"-"&amp;Input!E175</f>
        <v>1000-2100</v>
      </c>
      <c r="H174" s="144" t="str">
        <f>Input!G175</f>
        <v>0,60</v>
      </c>
      <c r="I174" s="144" t="str">
        <f>Input!K175</f>
        <v>415</v>
      </c>
      <c r="J174" s="145" t="e">
        <f>VLOOKUP('FIND THE RIGHT GEARBOX'!A174,#REF!,3,FALSE)</f>
        <v>#REF!</v>
      </c>
    </row>
    <row r="175" spans="1:10" x14ac:dyDescent="0.25">
      <c r="A175" s="144" t="str">
        <f>Input!B176</f>
        <v>HCD600A</v>
      </c>
      <c r="B175" s="156" t="str">
        <f>IF(AND($N$6&gt;=Input!D176,$N$6&lt;=Input!E176),"JA","NEE")</f>
        <v>JA</v>
      </c>
      <c r="C175" s="156" t="str">
        <f>IF(AND(($N$4*(100%-$N$10))&lt;=Input!F176,($N$4*(100%+$N$10))&gt;=Input!F176),"JA","NEE")</f>
        <v>JA</v>
      </c>
      <c r="D175" s="156" t="str">
        <f>IF(AND(($M$9*(100%-$N$10))&lt;=($N$6*Input!G176),($M$9*(100%+$N$10))&gt;=($N$6*Input!G176)),"JA","NEE")</f>
        <v>NEE</v>
      </c>
      <c r="E175" s="160" t="str">
        <f t="shared" si="2"/>
        <v>NEE</v>
      </c>
      <c r="F175" s="144">
        <f>Input!F176</f>
        <v>4.7</v>
      </c>
      <c r="G175" s="144" t="str">
        <f>Input!D176&amp;"-"&amp;Input!E176</f>
        <v>1000-2100</v>
      </c>
      <c r="H175" s="144" t="str">
        <f>Input!G176</f>
        <v>0,57</v>
      </c>
      <c r="I175" s="144" t="str">
        <f>Input!K176</f>
        <v>415</v>
      </c>
      <c r="J175" s="145" t="e">
        <f>VLOOKUP('FIND THE RIGHT GEARBOX'!A175,#REF!,3,FALSE)</f>
        <v>#REF!</v>
      </c>
    </row>
    <row r="176" spans="1:10" x14ac:dyDescent="0.25">
      <c r="A176" s="144" t="str">
        <f>Input!B177</f>
        <v>HCD600A</v>
      </c>
      <c r="B176" s="156" t="str">
        <f>IF(AND($N$6&gt;=Input!D177,$N$6&lt;=Input!E177),"JA","NEE")</f>
        <v>JA</v>
      </c>
      <c r="C176" s="156" t="str">
        <f>IF(AND(($N$4*(100%-$N$10))&lt;=Input!F177,($N$4*(100%+$N$10))&gt;=Input!F177),"JA","NEE")</f>
        <v>JA</v>
      </c>
      <c r="D176" s="156" t="str">
        <f>IF(AND(($M$9*(100%-$N$10))&lt;=($N$6*Input!G177),($M$9*(100%+$N$10))&gt;=($N$6*Input!G177)),"JA","NEE")</f>
        <v>NEE</v>
      </c>
      <c r="E176" s="160" t="str">
        <f t="shared" si="2"/>
        <v>NEE</v>
      </c>
      <c r="F176" s="144">
        <f>Input!F177</f>
        <v>5</v>
      </c>
      <c r="G176" s="144" t="str">
        <f>Input!D177&amp;"-"&amp;Input!E177</f>
        <v>1000-2100</v>
      </c>
      <c r="H176" s="144" t="str">
        <f>Input!G177</f>
        <v>0,54</v>
      </c>
      <c r="I176" s="144" t="str">
        <f>Input!K177</f>
        <v>415</v>
      </c>
      <c r="J176" s="145" t="e">
        <f>VLOOKUP('FIND THE RIGHT GEARBOX'!A176,#REF!,3,FALSE)</f>
        <v>#REF!</v>
      </c>
    </row>
    <row r="177" spans="1:10" x14ac:dyDescent="0.25">
      <c r="A177" s="144" t="str">
        <f>Input!B178</f>
        <v>HCD600A</v>
      </c>
      <c r="B177" s="156" t="str">
        <f>IF(AND($N$6&gt;=Input!D178,$N$6&lt;=Input!E178),"JA","NEE")</f>
        <v>JA</v>
      </c>
      <c r="C177" s="156" t="str">
        <f>IF(AND(($N$4*(100%-$N$10))&lt;=Input!F178,($N$4*(100%+$N$10))&gt;=Input!F178),"JA","NEE")</f>
        <v>JA</v>
      </c>
      <c r="D177" s="156" t="str">
        <f>IF(AND(($M$9*(100%-$N$10))&lt;=($N$6*Input!G178),($M$9*(100%+$N$10))&gt;=($N$6*Input!G178)),"JA","NEE")</f>
        <v>NEE</v>
      </c>
      <c r="E177" s="160" t="str">
        <f t="shared" si="2"/>
        <v>NEE</v>
      </c>
      <c r="F177" s="144">
        <f>Input!F178</f>
        <v>5.44</v>
      </c>
      <c r="G177" s="144" t="str">
        <f>Input!D178&amp;"-"&amp;Input!E178</f>
        <v>1000-2100</v>
      </c>
      <c r="H177" s="144" t="str">
        <f>Input!G178</f>
        <v>0,49</v>
      </c>
      <c r="I177" s="144" t="str">
        <f>Input!K178</f>
        <v>415</v>
      </c>
      <c r="J177" s="145" t="e">
        <f>VLOOKUP('FIND THE RIGHT GEARBOX'!A177,#REF!,3,FALSE)</f>
        <v>#REF!</v>
      </c>
    </row>
    <row r="178" spans="1:10" x14ac:dyDescent="0.25">
      <c r="A178" s="144" t="str">
        <f>Input!B179</f>
        <v>HCD600A</v>
      </c>
      <c r="B178" s="156" t="str">
        <f>IF(AND($N$6&gt;=Input!D179,$N$6&lt;=Input!E179),"JA","NEE")</f>
        <v>JA</v>
      </c>
      <c r="C178" s="156" t="str">
        <f>IF(AND(($N$4*(100%-$N$10))&lt;=Input!F179,($N$4*(100%+$N$10))&gt;=Input!F179),"JA","NEE")</f>
        <v>NEE</v>
      </c>
      <c r="D178" s="156" t="str">
        <f>IF(AND(($M$9*(100%-$N$10))&lt;=($N$6*Input!G179),($M$9*(100%+$N$10))&gt;=($N$6*Input!G179)),"JA","NEE")</f>
        <v>NEE</v>
      </c>
      <c r="E178" s="160" t="str">
        <f t="shared" si="2"/>
        <v>NEE</v>
      </c>
      <c r="F178" s="144">
        <f>Input!F179</f>
        <v>5.71</v>
      </c>
      <c r="G178" s="144" t="str">
        <f>Input!D179&amp;"-"&amp;Input!E179</f>
        <v>1000-2100</v>
      </c>
      <c r="H178" s="144" t="str">
        <f>Input!G179</f>
        <v>0,49</v>
      </c>
      <c r="I178" s="144" t="str">
        <f>Input!K179</f>
        <v>415</v>
      </c>
      <c r="J178" s="145" t="e">
        <f>VLOOKUP('FIND THE RIGHT GEARBOX'!A178,#REF!,3,FALSE)</f>
        <v>#REF!</v>
      </c>
    </row>
    <row r="179" spans="1:10" x14ac:dyDescent="0.25">
      <c r="A179" s="144" t="str">
        <f>Input!B180</f>
        <v>HCT600A</v>
      </c>
      <c r="B179" s="156" t="str">
        <f>IF(AND($N$6&gt;=Input!D180,$N$6&lt;=Input!E180),"JA","NEE")</f>
        <v>JA</v>
      </c>
      <c r="C179" s="156" t="str">
        <f>IF(AND(($N$4*(100%-$N$10))&lt;=Input!F180,($N$4*(100%+$N$10))&gt;=Input!F180),"JA","NEE")</f>
        <v>NEE</v>
      </c>
      <c r="D179" s="156" t="str">
        <f>IF(AND(($M$9*(100%-$N$10))&lt;=($N$6*Input!G180),($M$9*(100%+$N$10))&gt;=($N$6*Input!G180)),"JA","NEE")</f>
        <v>NEE</v>
      </c>
      <c r="E179" s="160" t="str">
        <f t="shared" si="2"/>
        <v>NEE</v>
      </c>
      <c r="F179" s="144">
        <f>Input!F180</f>
        <v>6.06</v>
      </c>
      <c r="G179" s="144" t="str">
        <f>Input!D180&amp;"-"&amp;Input!E180</f>
        <v>1000-2100</v>
      </c>
      <c r="H179" s="144" t="str">
        <f>Input!G180</f>
        <v>0,55</v>
      </c>
      <c r="I179" s="144" t="str">
        <f>Input!K180</f>
        <v>415</v>
      </c>
      <c r="J179" s="145" t="e">
        <f>VLOOKUP('FIND THE RIGHT GEARBOX'!A179,#REF!,3,FALSE)</f>
        <v>#REF!</v>
      </c>
    </row>
    <row r="180" spans="1:10" x14ac:dyDescent="0.25">
      <c r="A180" s="144" t="str">
        <f>Input!B181</f>
        <v>HCT600A</v>
      </c>
      <c r="B180" s="156" t="str">
        <f>IF(AND($N$6&gt;=Input!D181,$N$6&lt;=Input!E181),"JA","NEE")</f>
        <v>JA</v>
      </c>
      <c r="C180" s="156" t="str">
        <f>IF(AND(($N$4*(100%-$N$10))&lt;=Input!F181,($N$4*(100%+$N$10))&gt;=Input!F181),"JA","NEE")</f>
        <v>NEE</v>
      </c>
      <c r="D180" s="156" t="str">
        <f>IF(AND(($M$9*(100%-$N$10))&lt;=($N$6*Input!G181),($M$9*(100%+$N$10))&gt;=($N$6*Input!G181)),"JA","NEE")</f>
        <v>NEE</v>
      </c>
      <c r="E180" s="160" t="str">
        <f t="shared" si="2"/>
        <v>NEE</v>
      </c>
      <c r="F180" s="144">
        <f>Input!F181</f>
        <v>6.49</v>
      </c>
      <c r="G180" s="144" t="str">
        <f>Input!D181&amp;"-"&amp;Input!E181</f>
        <v>1000-2100</v>
      </c>
      <c r="H180" s="144" t="str">
        <f>Input!G181</f>
        <v>0,49</v>
      </c>
      <c r="I180" s="144" t="str">
        <f>Input!K181</f>
        <v>415</v>
      </c>
      <c r="J180" s="145" t="e">
        <f>VLOOKUP('FIND THE RIGHT GEARBOX'!A180,#REF!,3,FALSE)</f>
        <v>#REF!</v>
      </c>
    </row>
    <row r="181" spans="1:10" x14ac:dyDescent="0.25">
      <c r="A181" s="144" t="str">
        <f>Input!B182</f>
        <v>HCT600A</v>
      </c>
      <c r="B181" s="156" t="str">
        <f>IF(AND($N$6&gt;=Input!D182,$N$6&lt;=Input!E182),"JA","NEE")</f>
        <v>JA</v>
      </c>
      <c r="C181" s="156" t="str">
        <f>IF(AND(($N$4*(100%-$N$10))&lt;=Input!F182,($N$4*(100%+$N$10))&gt;=Input!F182),"JA","NEE")</f>
        <v>NEE</v>
      </c>
      <c r="D181" s="156" t="str">
        <f>IF(AND(($M$9*(100%-$N$10))&lt;=($N$6*Input!G182),($M$9*(100%+$N$10))&gt;=($N$6*Input!G182)),"JA","NEE")</f>
        <v>NEE</v>
      </c>
      <c r="E181" s="160" t="str">
        <f t="shared" si="2"/>
        <v>NEE</v>
      </c>
      <c r="F181" s="144">
        <f>Input!F182</f>
        <v>6.97</v>
      </c>
      <c r="G181" s="144" t="str">
        <f>Input!D182&amp;"-"&amp;Input!E182</f>
        <v>1000-2100</v>
      </c>
      <c r="H181" s="144" t="str">
        <f>Input!G182</f>
        <v>0,45</v>
      </c>
      <c r="I181" s="144" t="str">
        <f>Input!K182</f>
        <v>415</v>
      </c>
      <c r="J181" s="145" t="e">
        <f>VLOOKUP('FIND THE RIGHT GEARBOX'!A181,#REF!,3,FALSE)</f>
        <v>#REF!</v>
      </c>
    </row>
    <row r="182" spans="1:10" x14ac:dyDescent="0.25">
      <c r="A182" s="144" t="str">
        <f>Input!B183</f>
        <v>HCT600A</v>
      </c>
      <c r="B182" s="156" t="str">
        <f>IF(AND($N$6&gt;=Input!D183,$N$6&lt;=Input!E183),"JA","NEE")</f>
        <v>JA</v>
      </c>
      <c r="C182" s="156" t="str">
        <f>IF(AND(($N$4*(100%-$N$10))&lt;=Input!F183,($N$4*(100%+$N$10))&gt;=Input!F183),"JA","NEE")</f>
        <v>NEE</v>
      </c>
      <c r="D182" s="156" t="str">
        <f>IF(AND(($M$9*(100%-$N$10))&lt;=($N$6*Input!G183),($M$9*(100%+$N$10))&gt;=($N$6*Input!G183)),"JA","NEE")</f>
        <v>NEE</v>
      </c>
      <c r="E182" s="160" t="str">
        <f t="shared" si="2"/>
        <v>NEE</v>
      </c>
      <c r="F182" s="144">
        <f>Input!F183</f>
        <v>7.51</v>
      </c>
      <c r="G182" s="144" t="str">
        <f>Input!D183&amp;"-"&amp;Input!E183</f>
        <v>1000-2100</v>
      </c>
      <c r="H182" s="144" t="str">
        <f>Input!G183</f>
        <v>0,45</v>
      </c>
      <c r="I182" s="144" t="str">
        <f>Input!K183</f>
        <v>415</v>
      </c>
      <c r="J182" s="145" t="e">
        <f>VLOOKUP('FIND THE RIGHT GEARBOX'!A182,#REF!,3,FALSE)</f>
        <v>#REF!</v>
      </c>
    </row>
    <row r="183" spans="1:10" x14ac:dyDescent="0.25">
      <c r="A183" s="144" t="str">
        <f>Input!B184</f>
        <v>HCT600A</v>
      </c>
      <c r="B183" s="156" t="str">
        <f>IF(AND($N$6&gt;=Input!D184,$N$6&lt;=Input!E184),"JA","NEE")</f>
        <v>JA</v>
      </c>
      <c r="C183" s="156" t="str">
        <f>IF(AND(($N$4*(100%-$N$10))&lt;=Input!F184,($N$4*(100%+$N$10))&gt;=Input!F184),"JA","NEE")</f>
        <v>NEE</v>
      </c>
      <c r="D183" s="156" t="str">
        <f>IF(AND(($M$9*(100%-$N$10))&lt;=($N$6*Input!G184),($M$9*(100%+$N$10))&gt;=($N$6*Input!G184)),"JA","NEE")</f>
        <v>NEE</v>
      </c>
      <c r="E183" s="160" t="str">
        <f t="shared" si="2"/>
        <v>NEE</v>
      </c>
      <c r="F183" s="144">
        <f>Input!F184</f>
        <v>8.0399999999999991</v>
      </c>
      <c r="G183" s="144" t="str">
        <f>Input!D184&amp;"-"&amp;Input!E184</f>
        <v>1000-2100</v>
      </c>
      <c r="H183" s="144" t="str">
        <f>Input!G184</f>
        <v>0,41</v>
      </c>
      <c r="I183" s="144" t="str">
        <f>Input!K184</f>
        <v>415</v>
      </c>
      <c r="J183" s="145" t="e">
        <f>VLOOKUP('FIND THE RIGHT GEARBOX'!A183,#REF!,3,FALSE)</f>
        <v>#REF!</v>
      </c>
    </row>
    <row r="184" spans="1:10" x14ac:dyDescent="0.25">
      <c r="A184" s="144" t="str">
        <f>Input!B185</f>
        <v>HCT600A</v>
      </c>
      <c r="B184" s="156" t="str">
        <f>IF(AND($N$6&gt;=Input!D185,$N$6&lt;=Input!E185),"JA","NEE")</f>
        <v>JA</v>
      </c>
      <c r="C184" s="156" t="str">
        <f>IF(AND(($N$4*(100%-$N$10))&lt;=Input!F185,($N$4*(100%+$N$10))&gt;=Input!F185),"JA","NEE")</f>
        <v>NEE</v>
      </c>
      <c r="D184" s="156" t="str">
        <f>IF(AND(($M$9*(100%-$N$10))&lt;=($N$6*Input!G185),($M$9*(100%+$N$10))&gt;=($N$6*Input!G185)),"JA","NEE")</f>
        <v>JA</v>
      </c>
      <c r="E184" s="160" t="str">
        <f t="shared" si="2"/>
        <v>NEE</v>
      </c>
      <c r="F184" s="144">
        <f>Input!F185</f>
        <v>8.66</v>
      </c>
      <c r="G184" s="144" t="str">
        <f>Input!D185&amp;"-"&amp;Input!E185</f>
        <v>1000-2100</v>
      </c>
      <c r="H184" s="144" t="str">
        <f>Input!G185</f>
        <v>0,36</v>
      </c>
      <c r="I184" s="144" t="str">
        <f>Input!K185</f>
        <v>415</v>
      </c>
      <c r="J184" s="145" t="e">
        <f>VLOOKUP('FIND THE RIGHT GEARBOX'!A184,#REF!,3,FALSE)</f>
        <v>#REF!</v>
      </c>
    </row>
    <row r="185" spans="1:10" x14ac:dyDescent="0.25">
      <c r="A185" s="144" t="str">
        <f>Input!B186</f>
        <v>HCT600A</v>
      </c>
      <c r="B185" s="156" t="str">
        <f>IF(AND($N$6&gt;=Input!D186,$N$6&lt;=Input!E186),"JA","NEE")</f>
        <v>JA</v>
      </c>
      <c r="C185" s="156" t="str">
        <f>IF(AND(($N$4*(100%-$N$10))&lt;=Input!F186,($N$4*(100%+$N$10))&gt;=Input!F186),"JA","NEE")</f>
        <v>NEE</v>
      </c>
      <c r="D185" s="156" t="str">
        <f>IF(AND(($M$9*(100%-$N$10))&lt;=($N$6*Input!G186),($M$9*(100%+$N$10))&gt;=($N$6*Input!G186)),"JA","NEE")</f>
        <v>JA</v>
      </c>
      <c r="E185" s="160" t="str">
        <f t="shared" si="2"/>
        <v>NEE</v>
      </c>
      <c r="F185" s="144">
        <f>Input!F186</f>
        <v>9.35</v>
      </c>
      <c r="G185" s="144" t="str">
        <f>Input!D186&amp;"-"&amp;Input!E186</f>
        <v>1000-2100</v>
      </c>
      <c r="H185" s="144" t="str">
        <f>Input!G186</f>
        <v>0,35</v>
      </c>
      <c r="I185" s="144" t="str">
        <f>Input!K186</f>
        <v>415</v>
      </c>
      <c r="J185" s="145" t="e">
        <f>VLOOKUP('FIND THE RIGHT GEARBOX'!A185,#REF!,3,FALSE)</f>
        <v>#REF!</v>
      </c>
    </row>
    <row r="186" spans="1:10" x14ac:dyDescent="0.25">
      <c r="A186" s="144" t="str">
        <f>Input!B187</f>
        <v>HCT600A/1</v>
      </c>
      <c r="B186" s="156" t="str">
        <f>IF(AND($N$6&gt;=Input!D187,$N$6&lt;=Input!E187),"JA","NEE")</f>
        <v>JA</v>
      </c>
      <c r="C186" s="156" t="str">
        <f>IF(AND(($N$4*(100%-$N$10))&lt;=Input!F187,($N$4*(100%+$N$10))&gt;=Input!F187),"JA","NEE")</f>
        <v>NEE</v>
      </c>
      <c r="D186" s="156" t="str">
        <f>IF(AND(($M$9*(100%-$N$10))&lt;=($N$6*Input!G187),($M$9*(100%+$N$10))&gt;=($N$6*Input!G187)),"JA","NEE")</f>
        <v>NEE</v>
      </c>
      <c r="E186" s="160" t="str">
        <f t="shared" si="2"/>
        <v>NEE</v>
      </c>
      <c r="F186" s="144">
        <f>Input!F187</f>
        <v>7.69</v>
      </c>
      <c r="G186" s="144" t="str">
        <f>Input!D187&amp;"-"&amp;Input!E187</f>
        <v>1000-2100</v>
      </c>
      <c r="H186" s="144" t="str">
        <f>Input!G187</f>
        <v>0,55</v>
      </c>
      <c r="I186" s="144" t="str">
        <f>Input!K187</f>
        <v>500</v>
      </c>
      <c r="J186" s="145" t="e">
        <f>VLOOKUP('FIND THE RIGHT GEARBOX'!A186,#REF!,3,FALSE)</f>
        <v>#REF!</v>
      </c>
    </row>
    <row r="187" spans="1:10" x14ac:dyDescent="0.25">
      <c r="A187" s="144" t="str">
        <f>Input!B188</f>
        <v>HCT600A/1</v>
      </c>
      <c r="B187" s="156" t="str">
        <f>IF(AND($N$6&gt;=Input!D188,$N$6&lt;=Input!E188),"JA","NEE")</f>
        <v>JA</v>
      </c>
      <c r="C187" s="156" t="str">
        <f>IF(AND(($N$4*(100%-$N$10))&lt;=Input!F188,($N$4*(100%+$N$10))&gt;=Input!F188),"JA","NEE")</f>
        <v>NEE</v>
      </c>
      <c r="D187" s="156" t="str">
        <f>IF(AND(($M$9*(100%-$N$10))&lt;=($N$6*Input!G188),($M$9*(100%+$N$10))&gt;=($N$6*Input!G188)),"JA","NEE")</f>
        <v>NEE</v>
      </c>
      <c r="E187" s="160" t="str">
        <f t="shared" si="2"/>
        <v>NEE</v>
      </c>
      <c r="F187" s="144">
        <f>Input!F188</f>
        <v>8.23</v>
      </c>
      <c r="G187" s="144" t="str">
        <f>Input!D188&amp;"-"&amp;Input!E188</f>
        <v>1000-2100</v>
      </c>
      <c r="H187" s="144" t="str">
        <f>Input!G188</f>
        <v>0,55</v>
      </c>
      <c r="I187" s="144" t="str">
        <f>Input!K188</f>
        <v>500</v>
      </c>
      <c r="J187" s="145" t="e">
        <f>VLOOKUP('FIND THE RIGHT GEARBOX'!A187,#REF!,3,FALSE)</f>
        <v>#REF!</v>
      </c>
    </row>
    <row r="188" spans="1:10" x14ac:dyDescent="0.25">
      <c r="A188" s="144" t="str">
        <f>Input!B189</f>
        <v>HCT600A/1</v>
      </c>
      <c r="B188" s="156" t="str">
        <f>IF(AND($N$6&gt;=Input!D189,$N$6&lt;=Input!E189),"JA","NEE")</f>
        <v>JA</v>
      </c>
      <c r="C188" s="156" t="str">
        <f>IF(AND(($N$4*(100%-$N$10))&lt;=Input!F189,($N$4*(100%+$N$10))&gt;=Input!F189),"JA","NEE")</f>
        <v>NEE</v>
      </c>
      <c r="D188" s="156" t="str">
        <f>IF(AND(($M$9*(100%-$N$10))&lt;=($N$6*Input!G189),($M$9*(100%+$N$10))&gt;=($N$6*Input!G189)),"JA","NEE")</f>
        <v>NEE</v>
      </c>
      <c r="E188" s="160" t="str">
        <f t="shared" si="2"/>
        <v>NEE</v>
      </c>
      <c r="F188" s="144">
        <f>Input!F189</f>
        <v>8.82</v>
      </c>
      <c r="G188" s="144" t="str">
        <f>Input!D189&amp;"-"&amp;Input!E189</f>
        <v>1000-2100</v>
      </c>
      <c r="H188" s="144" t="str">
        <f>Input!G189</f>
        <v>0,51</v>
      </c>
      <c r="I188" s="144" t="str">
        <f>Input!K189</f>
        <v>500</v>
      </c>
      <c r="J188" s="145" t="e">
        <f>VLOOKUP('FIND THE RIGHT GEARBOX'!A188,#REF!,3,FALSE)</f>
        <v>#REF!</v>
      </c>
    </row>
    <row r="189" spans="1:10" x14ac:dyDescent="0.25">
      <c r="A189" s="144" t="str">
        <f>Input!B190</f>
        <v>HCT600A/1</v>
      </c>
      <c r="B189" s="156" t="str">
        <f>IF(AND($N$6&gt;=Input!D190,$N$6&lt;=Input!E190),"JA","NEE")</f>
        <v>JA</v>
      </c>
      <c r="C189" s="156" t="str">
        <f>IF(AND(($N$4*(100%-$N$10))&lt;=Input!F190,($N$4*(100%+$N$10))&gt;=Input!F190),"JA","NEE")</f>
        <v>NEE</v>
      </c>
      <c r="D189" s="156" t="str">
        <f>IF(AND(($M$9*(100%-$N$10))&lt;=($N$6*Input!G190),($M$9*(100%+$N$10))&gt;=($N$6*Input!G190)),"JA","NEE")</f>
        <v>NEE</v>
      </c>
      <c r="E189" s="160" t="str">
        <f t="shared" si="2"/>
        <v>NEE</v>
      </c>
      <c r="F189" s="144">
        <f>Input!F190</f>
        <v>9.4700000000000006</v>
      </c>
      <c r="G189" s="144" t="str">
        <f>Input!D190&amp;"-"&amp;Input!E190</f>
        <v>1000-2100</v>
      </c>
      <c r="H189" s="144" t="str">
        <f>Input!G190</f>
        <v>0,49</v>
      </c>
      <c r="I189" s="144" t="str">
        <f>Input!K190</f>
        <v>500</v>
      </c>
      <c r="J189" s="145" t="e">
        <f>VLOOKUP('FIND THE RIGHT GEARBOX'!A189,#REF!,3,FALSE)</f>
        <v>#REF!</v>
      </c>
    </row>
    <row r="190" spans="1:10" x14ac:dyDescent="0.25">
      <c r="A190" s="144" t="str">
        <f>Input!B191</f>
        <v>HCT600A/1</v>
      </c>
      <c r="B190" s="156" t="str">
        <f>IF(AND($N$6&gt;=Input!D191,$N$6&lt;=Input!E191),"JA","NEE")</f>
        <v>JA</v>
      </c>
      <c r="C190" s="156" t="str">
        <f>IF(AND(($N$4*(100%-$N$10))&lt;=Input!F191,($N$4*(100%+$N$10))&gt;=Input!F191),"JA","NEE")</f>
        <v>NEE</v>
      </c>
      <c r="D190" s="156" t="str">
        <f>IF(AND(($M$9*(100%-$N$10))&lt;=($N$6*Input!G191),($M$9*(100%+$N$10))&gt;=($N$6*Input!G191)),"JA","NEE")</f>
        <v>NEE</v>
      </c>
      <c r="E190" s="160" t="str">
        <f t="shared" si="2"/>
        <v>NEE</v>
      </c>
      <c r="F190" s="144">
        <f>Input!F191</f>
        <v>10.1</v>
      </c>
      <c r="G190" s="144" t="str">
        <f>Input!D191&amp;"-"&amp;Input!E191</f>
        <v>1000-2100</v>
      </c>
      <c r="H190" s="144" t="str">
        <f>Input!G191</f>
        <v>0,464</v>
      </c>
      <c r="I190" s="144" t="str">
        <f>Input!K191</f>
        <v>500</v>
      </c>
      <c r="J190" s="145" t="e">
        <f>VLOOKUP('FIND THE RIGHT GEARBOX'!A190,#REF!,3,FALSE)</f>
        <v>#REF!</v>
      </c>
    </row>
    <row r="191" spans="1:10" x14ac:dyDescent="0.25">
      <c r="A191" s="144" t="str">
        <f>Input!B192</f>
        <v>HCT600A/1</v>
      </c>
      <c r="B191" s="156" t="str">
        <f>IF(AND($N$6&gt;=Input!D192,$N$6&lt;=Input!E192),"JA","NEE")</f>
        <v>JA</v>
      </c>
      <c r="C191" s="156" t="str">
        <f>IF(AND(($N$4*(100%-$N$10))&lt;=Input!F192,($N$4*(100%+$N$10))&gt;=Input!F192),"JA","NEE")</f>
        <v>NEE</v>
      </c>
      <c r="D191" s="156" t="str">
        <f>IF(AND(($M$9*(100%-$N$10))&lt;=($N$6*Input!G192),($M$9*(100%+$N$10))&gt;=($N$6*Input!G192)),"JA","NEE")</f>
        <v>NEE</v>
      </c>
      <c r="E191" s="160" t="str">
        <f t="shared" si="2"/>
        <v>NEE</v>
      </c>
      <c r="F191" s="144">
        <f>Input!F192</f>
        <v>10.8</v>
      </c>
      <c r="G191" s="144" t="str">
        <f>Input!D192&amp;"-"&amp;Input!E192</f>
        <v>1000-2100</v>
      </c>
      <c r="H191" s="144" t="str">
        <f>Input!G192</f>
        <v>0,464</v>
      </c>
      <c r="I191" s="144" t="str">
        <f>Input!K192</f>
        <v>500</v>
      </c>
      <c r="J191" s="145" t="e">
        <f>VLOOKUP('FIND THE RIGHT GEARBOX'!A191,#REF!,3,FALSE)</f>
        <v>#REF!</v>
      </c>
    </row>
    <row r="192" spans="1:10" x14ac:dyDescent="0.25">
      <c r="A192" s="144" t="str">
        <f>Input!B193</f>
        <v>HCT600A/1</v>
      </c>
      <c r="B192" s="156" t="str">
        <f>IF(AND($N$6&gt;=Input!D193,$N$6&lt;=Input!E193),"JA","NEE")</f>
        <v>JA</v>
      </c>
      <c r="C192" s="156" t="str">
        <f>IF(AND(($N$4*(100%-$N$10))&lt;=Input!F193,($N$4*(100%+$N$10))&gt;=Input!F193),"JA","NEE")</f>
        <v>NEE</v>
      </c>
      <c r="D192" s="156" t="str">
        <f>IF(AND(($M$9*(100%-$N$10))&lt;=($N$6*Input!G193),($M$9*(100%+$N$10))&gt;=($N$6*Input!G193)),"JA","NEE")</f>
        <v>NEE</v>
      </c>
      <c r="E192" s="160" t="str">
        <f t="shared" si="2"/>
        <v>NEE</v>
      </c>
      <c r="F192" s="144">
        <f>Input!F193</f>
        <v>11.65</v>
      </c>
      <c r="G192" s="144" t="str">
        <f>Input!D193&amp;"-"&amp;Input!E193</f>
        <v>1000-2100</v>
      </c>
      <c r="H192" s="144" t="str">
        <f>Input!G193</f>
        <v>0,437</v>
      </c>
      <c r="I192" s="144" t="str">
        <f>Input!K193</f>
        <v>500</v>
      </c>
      <c r="J192" s="145" t="e">
        <f>VLOOKUP('FIND THE RIGHT GEARBOX'!A192,#REF!,3,FALSE)</f>
        <v>#REF!</v>
      </c>
    </row>
    <row r="193" spans="1:10" x14ac:dyDescent="0.25">
      <c r="A193" s="144" t="str">
        <f>Input!B194</f>
        <v>HCT600A/1</v>
      </c>
      <c r="B193" s="156" t="str">
        <f>IF(AND($N$6&gt;=Input!D194,$N$6&lt;=Input!E194),"JA","NEE")</f>
        <v>JA</v>
      </c>
      <c r="C193" s="156" t="str">
        <f>IF(AND(($N$4*(100%-$N$10))&lt;=Input!F194,($N$4*(100%+$N$10))&gt;=Input!F194),"JA","NEE")</f>
        <v>NEE</v>
      </c>
      <c r="D193" s="156" t="str">
        <f>IF(AND(($M$9*(100%-$N$10))&lt;=($N$6*Input!G194),($M$9*(100%+$N$10))&gt;=($N$6*Input!G194)),"JA","NEE")</f>
        <v>NEE</v>
      </c>
      <c r="E193" s="160" t="str">
        <f t="shared" si="2"/>
        <v>NEE</v>
      </c>
      <c r="F193" s="144">
        <f>Input!F194</f>
        <v>12.57</v>
      </c>
      <c r="G193" s="144" t="str">
        <f>Input!D194&amp;"-"&amp;Input!E194</f>
        <v>1000-2100</v>
      </c>
      <c r="H193" s="144" t="str">
        <f>Input!G194</f>
        <v>0,41</v>
      </c>
      <c r="I193" s="144" t="str">
        <f>Input!K194</f>
        <v>500</v>
      </c>
      <c r="J193" s="145" t="e">
        <f>VLOOKUP('FIND THE RIGHT GEARBOX'!A193,#REF!,3,FALSE)</f>
        <v>#REF!</v>
      </c>
    </row>
    <row r="194" spans="1:10" x14ac:dyDescent="0.25">
      <c r="A194" s="144" t="str">
        <f>Input!B195</f>
        <v>HCT600A/1</v>
      </c>
      <c r="B194" s="156" t="str">
        <f>IF(AND($N$6&gt;=Input!D195,$N$6&lt;=Input!E195),"JA","NEE")</f>
        <v>JA</v>
      </c>
      <c r="C194" s="156" t="str">
        <f>IF(AND(($N$4*(100%-$N$10))&lt;=Input!F195,($N$4*(100%+$N$10))&gt;=Input!F195),"JA","NEE")</f>
        <v>NEE</v>
      </c>
      <c r="D194" s="156" t="str">
        <f>IF(AND(($M$9*(100%-$N$10))&lt;=($N$6*Input!G195),($M$9*(100%+$N$10))&gt;=($N$6*Input!G195)),"JA","NEE")</f>
        <v>JA</v>
      </c>
      <c r="E194" s="160" t="str">
        <f t="shared" si="2"/>
        <v>NEE</v>
      </c>
      <c r="F194" s="144">
        <f>Input!F195</f>
        <v>14.44</v>
      </c>
      <c r="G194" s="144" t="str">
        <f>Input!D195&amp;"-"&amp;Input!E195</f>
        <v>1000-2100</v>
      </c>
      <c r="H194" s="144" t="str">
        <f>Input!G195</f>
        <v>0,32</v>
      </c>
      <c r="I194" s="144" t="str">
        <f>Input!K195</f>
        <v>500</v>
      </c>
      <c r="J194" s="145" t="e">
        <f>VLOOKUP('FIND THE RIGHT GEARBOX'!A194,#REF!,3,FALSE)</f>
        <v>#REF!</v>
      </c>
    </row>
    <row r="195" spans="1:10" x14ac:dyDescent="0.25">
      <c r="A195" s="144" t="str">
        <f>Input!B196</f>
        <v>HCT600A/1</v>
      </c>
      <c r="B195" s="156" t="str">
        <f>IF(AND($N$6&gt;=Input!D196,$N$6&lt;=Input!E196),"JA","NEE")</f>
        <v>JA</v>
      </c>
      <c r="C195" s="156" t="str">
        <f>IF(AND(($N$4*(100%-$N$10))&lt;=Input!F196,($N$4*(100%+$N$10))&gt;=Input!F196),"JA","NEE")</f>
        <v>NEE</v>
      </c>
      <c r="D195" s="156" t="str">
        <f>IF(AND(($M$9*(100%-$N$10))&lt;=($N$6*Input!G196),($M$9*(100%+$N$10))&gt;=($N$6*Input!G196)),"JA","NEE")</f>
        <v>NEE</v>
      </c>
      <c r="E195" s="160" t="str">
        <f t="shared" ref="E195:E258" si="3">IF(AND($B195="JA", $C195="JA", $D195="JA"), "JA", "NEE")</f>
        <v>NEE</v>
      </c>
      <c r="F195" s="144">
        <f>Input!F196</f>
        <v>15.91</v>
      </c>
      <c r="G195" s="144" t="str">
        <f>Input!D196&amp;"-"&amp;Input!E196</f>
        <v>1000-2100</v>
      </c>
      <c r="H195" s="144" t="str">
        <f>Input!G196</f>
        <v>0,255</v>
      </c>
      <c r="I195" s="144" t="str">
        <f>Input!K196</f>
        <v>500</v>
      </c>
      <c r="J195" s="145" t="e">
        <f>VLOOKUP('FIND THE RIGHT GEARBOX'!A195,#REF!,3,FALSE)</f>
        <v>#REF!</v>
      </c>
    </row>
    <row r="196" spans="1:10" x14ac:dyDescent="0.25">
      <c r="A196" s="144" t="str">
        <f>Input!B197</f>
        <v>HCD800</v>
      </c>
      <c r="B196" s="156" t="str">
        <f>IF(AND($N$6&gt;=Input!D197,$N$6&lt;=Input!E197),"JA","NEE")</f>
        <v>JA</v>
      </c>
      <c r="C196" s="156" t="str">
        <f>IF(AND(($N$4*(100%-$N$10))&lt;=Input!F197,($N$4*(100%+$N$10))&gt;=Input!F197),"JA","NEE")</f>
        <v>NEE</v>
      </c>
      <c r="D196" s="156" t="str">
        <f>IF(AND(($M$9*(100%-$N$10))&lt;=($N$6*Input!G197),($M$9*(100%+$N$10))&gt;=($N$6*Input!G197)),"JA","NEE")</f>
        <v>NEE</v>
      </c>
      <c r="E196" s="160" t="str">
        <f t="shared" si="3"/>
        <v>NEE</v>
      </c>
      <c r="F196" s="144">
        <f>Input!F197</f>
        <v>3.4289999999999998</v>
      </c>
      <c r="G196" s="144" t="str">
        <f>Input!D197&amp;"-"&amp;Input!E197</f>
        <v>1000-1800</v>
      </c>
      <c r="H196" s="144" t="str">
        <f>Input!G197</f>
        <v>0,85</v>
      </c>
      <c r="I196" s="144" t="str">
        <f>Input!K197</f>
        <v>450</v>
      </c>
      <c r="J196" s="145" t="e">
        <f>VLOOKUP('FIND THE RIGHT GEARBOX'!A196,#REF!,3,FALSE)</f>
        <v>#REF!</v>
      </c>
    </row>
    <row r="197" spans="1:10" x14ac:dyDescent="0.25">
      <c r="A197" s="144" t="str">
        <f>Input!B198</f>
        <v>HCD800</v>
      </c>
      <c r="B197" s="156" t="str">
        <f>IF(AND($N$6&gt;=Input!D198,$N$6&lt;=Input!E198),"JA","NEE")</f>
        <v>JA</v>
      </c>
      <c r="C197" s="156" t="str">
        <f>IF(AND(($N$4*(100%-$N$10))&lt;=Input!F198,($N$4*(100%+$N$10))&gt;=Input!F198),"JA","NEE")</f>
        <v>NEE</v>
      </c>
      <c r="D197" s="156" t="str">
        <f>IF(AND(($M$9*(100%-$N$10))&lt;=($N$6*Input!G198),($M$9*(100%+$N$10))&gt;=($N$6*Input!G198)),"JA","NEE")</f>
        <v>NEE</v>
      </c>
      <c r="E197" s="160" t="str">
        <f t="shared" si="3"/>
        <v>NEE</v>
      </c>
      <c r="F197" s="144">
        <f>Input!F198</f>
        <v>3.96</v>
      </c>
      <c r="G197" s="144" t="str">
        <f>Input!D198&amp;"-"&amp;Input!E198</f>
        <v>1000-1800</v>
      </c>
      <c r="H197" s="144" t="str">
        <f>Input!G198</f>
        <v>0,85</v>
      </c>
      <c r="I197" s="144" t="str">
        <f>Input!K198</f>
        <v>450</v>
      </c>
      <c r="J197" s="145" t="e">
        <f>VLOOKUP('FIND THE RIGHT GEARBOX'!A197,#REF!,3,FALSE)</f>
        <v>#REF!</v>
      </c>
    </row>
    <row r="198" spans="1:10" x14ac:dyDescent="0.25">
      <c r="A198" s="144" t="str">
        <f>Input!B199</f>
        <v>HCD800</v>
      </c>
      <c r="B198" s="156" t="str">
        <f>IF(AND($N$6&gt;=Input!D199,$N$6&lt;=Input!E199),"JA","NEE")</f>
        <v>JA</v>
      </c>
      <c r="C198" s="156" t="str">
        <f>IF(AND(($N$4*(100%-$N$10))&lt;=Input!F199,($N$4*(100%+$N$10))&gt;=Input!F199),"JA","NEE")</f>
        <v>NEE</v>
      </c>
      <c r="D198" s="156" t="str">
        <f>IF(AND(($M$9*(100%-$N$10))&lt;=($N$6*Input!G199),($M$9*(100%+$N$10))&gt;=($N$6*Input!G199)),"JA","NEE")</f>
        <v>NEE</v>
      </c>
      <c r="E198" s="160" t="str">
        <f t="shared" si="3"/>
        <v>NEE</v>
      </c>
      <c r="F198" s="144">
        <f>Input!F199</f>
        <v>4.1669999999999998</v>
      </c>
      <c r="G198" s="144" t="str">
        <f>Input!D199&amp;"-"&amp;Input!E199</f>
        <v>1000-1800</v>
      </c>
      <c r="H198" s="144" t="str">
        <f>Input!G199</f>
        <v>0,85</v>
      </c>
      <c r="I198" s="144" t="str">
        <f>Input!K199</f>
        <v>450</v>
      </c>
      <c r="J198" s="145" t="e">
        <f>VLOOKUP('FIND THE RIGHT GEARBOX'!A198,#REF!,3,FALSE)</f>
        <v>#REF!</v>
      </c>
    </row>
    <row r="199" spans="1:10" x14ac:dyDescent="0.25">
      <c r="A199" s="144" t="str">
        <f>Input!B200</f>
        <v>HCD800</v>
      </c>
      <c r="B199" s="156" t="str">
        <f>IF(AND($N$6&gt;=Input!D200,$N$6&lt;=Input!E200),"JA","NEE")</f>
        <v>JA</v>
      </c>
      <c r="C199" s="156" t="str">
        <f>IF(AND(($N$4*(100%-$N$10))&lt;=Input!F200,($N$4*(100%+$N$10))&gt;=Input!F200),"JA","NEE")</f>
        <v>NEE</v>
      </c>
      <c r="D199" s="156" t="str">
        <f>IF(AND(($M$9*(100%-$N$10))&lt;=($N$6*Input!G200),($M$9*(100%+$N$10))&gt;=($N$6*Input!G200)),"JA","NEE")</f>
        <v>NEE</v>
      </c>
      <c r="E199" s="160" t="str">
        <f t="shared" si="3"/>
        <v>NEE</v>
      </c>
      <c r="F199" s="144">
        <f>Input!F200</f>
        <v>4.391</v>
      </c>
      <c r="G199" s="144" t="str">
        <f>Input!D200&amp;"-"&amp;Input!E200</f>
        <v>1000-1800</v>
      </c>
      <c r="H199" s="144" t="str">
        <f>Input!G200</f>
        <v>0,85</v>
      </c>
      <c r="I199" s="144" t="str">
        <f>Input!K200</f>
        <v>450</v>
      </c>
      <c r="J199" s="145" t="e">
        <f>VLOOKUP('FIND THE RIGHT GEARBOX'!A199,#REF!,3,FALSE)</f>
        <v>#REF!</v>
      </c>
    </row>
    <row r="200" spans="1:10" x14ac:dyDescent="0.25">
      <c r="A200" s="144" t="str">
        <f>Input!B201</f>
        <v>HCD800</v>
      </c>
      <c r="B200" s="156" t="str">
        <f>IF(AND($N$6&gt;=Input!D201,$N$6&lt;=Input!E201),"JA","NEE")</f>
        <v>JA</v>
      </c>
      <c r="C200" s="156" t="str">
        <f>IF(AND(($N$4*(100%-$N$10))&lt;=Input!F201,($N$4*(100%+$N$10))&gt;=Input!F201),"JA","NEE")</f>
        <v>JA</v>
      </c>
      <c r="D200" s="156" t="str">
        <f>IF(AND(($M$9*(100%-$N$10))&lt;=($N$6*Input!G201),($M$9*(100%+$N$10))&gt;=($N$6*Input!G201)),"JA","NEE")</f>
        <v>NEE</v>
      </c>
      <c r="E200" s="160" t="str">
        <f t="shared" si="3"/>
        <v>NEE</v>
      </c>
      <c r="F200" s="144">
        <f>Input!F201</f>
        <v>4.9050000000000002</v>
      </c>
      <c r="G200" s="144" t="str">
        <f>Input!D201&amp;"-"&amp;Input!E201</f>
        <v>1000-1800</v>
      </c>
      <c r="H200" s="144" t="str">
        <f>Input!G201</f>
        <v>0,80</v>
      </c>
      <c r="I200" s="144" t="str">
        <f>Input!K201</f>
        <v>450</v>
      </c>
      <c r="J200" s="145" t="e">
        <f>VLOOKUP('FIND THE RIGHT GEARBOX'!A200,#REF!,3,FALSE)</f>
        <v>#REF!</v>
      </c>
    </row>
    <row r="201" spans="1:10" x14ac:dyDescent="0.25">
      <c r="A201" s="144" t="str">
        <f>Input!B202</f>
        <v>HCD800</v>
      </c>
      <c r="B201" s="156" t="str">
        <f>IF(AND($N$6&gt;=Input!D202,$N$6&lt;=Input!E202),"JA","NEE")</f>
        <v>JA</v>
      </c>
      <c r="C201" s="156" t="str">
        <f>IF(AND(($N$4*(100%-$N$10))&lt;=Input!F202,($N$4*(100%+$N$10))&gt;=Input!F202),"JA","NEE")</f>
        <v>JA</v>
      </c>
      <c r="D201" s="156" t="str">
        <f>IF(AND(($M$9*(100%-$N$10))&lt;=($N$6*Input!G202),($M$9*(100%+$N$10))&gt;=($N$6*Input!G202)),"JA","NEE")</f>
        <v>NEE</v>
      </c>
      <c r="E201" s="160" t="str">
        <f t="shared" si="3"/>
        <v>NEE</v>
      </c>
      <c r="F201" s="144">
        <f>Input!F202</f>
        <v>5.4740000000000002</v>
      </c>
      <c r="G201" s="144" t="str">
        <f>Input!D202&amp;"-"&amp;Input!E202</f>
        <v>1000-1800</v>
      </c>
      <c r="H201" s="144" t="str">
        <f>Input!G202</f>
        <v>0,75</v>
      </c>
      <c r="I201" s="144" t="str">
        <f>Input!K202</f>
        <v>450</v>
      </c>
      <c r="J201" s="145" t="e">
        <f>VLOOKUP('FIND THE RIGHT GEARBOX'!A201,#REF!,3,FALSE)</f>
        <v>#REF!</v>
      </c>
    </row>
    <row r="202" spans="1:10" x14ac:dyDescent="0.25">
      <c r="A202" s="144" t="str">
        <f>Input!B203</f>
        <v>HCD800</v>
      </c>
      <c r="B202" s="156" t="str">
        <f>IF(AND($N$6&gt;=Input!D203,$N$6&lt;=Input!E203),"JA","NEE")</f>
        <v>JA</v>
      </c>
      <c r="C202" s="156" t="str">
        <f>IF(AND(($N$4*(100%-$N$10))&lt;=Input!F203,($N$4*(100%+$N$10))&gt;=Input!F203),"JA","NEE")</f>
        <v>NEE</v>
      </c>
      <c r="D202" s="156" t="str">
        <f>IF(AND(($M$9*(100%-$N$10))&lt;=($N$6*Input!G203),($M$9*(100%+$N$10))&gt;=($N$6*Input!G203)),"JA","NEE")</f>
        <v>NEE</v>
      </c>
      <c r="E202" s="160" t="str">
        <f t="shared" si="3"/>
        <v>NEE</v>
      </c>
      <c r="F202" s="144">
        <f>Input!F203</f>
        <v>5.8890000000000002</v>
      </c>
      <c r="G202" s="144" t="str">
        <f>Input!D203&amp;"-"&amp;Input!E203</f>
        <v>1000-1800</v>
      </c>
      <c r="H202" s="144" t="str">
        <f>Input!G203</f>
        <v>0,70</v>
      </c>
      <c r="I202" s="144" t="str">
        <f>Input!K203</f>
        <v>450</v>
      </c>
      <c r="J202" s="145" t="e">
        <f>VLOOKUP('FIND THE RIGHT GEARBOX'!A202,#REF!,3,FALSE)</f>
        <v>#REF!</v>
      </c>
    </row>
    <row r="203" spans="1:10" x14ac:dyDescent="0.25">
      <c r="A203" s="144" t="str">
        <f>Input!B204</f>
        <v>HCT800</v>
      </c>
      <c r="B203" s="156" t="str">
        <f>IF(AND($N$6&gt;=Input!D204,$N$6&lt;=Input!E204),"JA","NEE")</f>
        <v>JA</v>
      </c>
      <c r="C203" s="156" t="str">
        <f>IF(AND(($N$4*(100%-$N$10))&lt;=Input!F204,($N$4*(100%+$N$10))&gt;=Input!F204),"JA","NEE")</f>
        <v>JA</v>
      </c>
      <c r="D203" s="156" t="str">
        <f>IF(AND(($M$9*(100%-$N$10))&lt;=($N$6*Input!G204),($M$9*(100%+$N$10))&gt;=($N$6*Input!G204)),"JA","NEE")</f>
        <v>NEE</v>
      </c>
      <c r="E203" s="160" t="str">
        <f t="shared" si="3"/>
        <v>NEE</v>
      </c>
      <c r="F203" s="144">
        <f>Input!F204</f>
        <v>4.95</v>
      </c>
      <c r="G203" s="144" t="str">
        <f>Input!D204&amp;"-"&amp;Input!E204</f>
        <v>800-1800</v>
      </c>
      <c r="H203" s="144" t="str">
        <f>Input!G204</f>
        <v>0,85</v>
      </c>
      <c r="I203" s="144" t="str">
        <f>Input!K204</f>
        <v>450</v>
      </c>
      <c r="J203" s="145" t="e">
        <f>VLOOKUP('FIND THE RIGHT GEARBOX'!A203,#REF!,3,FALSE)</f>
        <v>#REF!</v>
      </c>
    </row>
    <row r="204" spans="1:10" x14ac:dyDescent="0.25">
      <c r="A204" s="144" t="str">
        <f>Input!B205</f>
        <v>HCT800</v>
      </c>
      <c r="B204" s="156" t="str">
        <f>IF(AND($N$6&gt;=Input!D205,$N$6&lt;=Input!E205),"JA","NEE")</f>
        <v>JA</v>
      </c>
      <c r="C204" s="156" t="str">
        <f>IF(AND(($N$4*(100%-$N$10))&lt;=Input!F205,($N$4*(100%+$N$10))&gt;=Input!F205),"JA","NEE")</f>
        <v>NEE</v>
      </c>
      <c r="D204" s="156" t="str">
        <f>IF(AND(($M$9*(100%-$N$10))&lt;=($N$6*Input!G205),($M$9*(100%+$N$10))&gt;=($N$6*Input!G205)),"JA","NEE")</f>
        <v>NEE</v>
      </c>
      <c r="E204" s="160" t="str">
        <f t="shared" si="3"/>
        <v>NEE</v>
      </c>
      <c r="F204" s="144">
        <f>Input!F205</f>
        <v>5.57</v>
      </c>
      <c r="G204" s="144" t="str">
        <f>Input!D205&amp;"-"&amp;Input!E205</f>
        <v>800-1800</v>
      </c>
      <c r="H204" s="144" t="str">
        <f>Input!G205</f>
        <v>0,85</v>
      </c>
      <c r="I204" s="144" t="str">
        <f>Input!K205</f>
        <v>450</v>
      </c>
      <c r="J204" s="145" t="e">
        <f>VLOOKUP('FIND THE RIGHT GEARBOX'!A204,#REF!,3,FALSE)</f>
        <v>#REF!</v>
      </c>
    </row>
    <row r="205" spans="1:10" x14ac:dyDescent="0.25">
      <c r="A205" s="144" t="str">
        <f>Input!B206</f>
        <v>HCT800</v>
      </c>
      <c r="B205" s="156" t="str">
        <f>IF(AND($N$6&gt;=Input!D206,$N$6&lt;=Input!E206),"JA","NEE")</f>
        <v>JA</v>
      </c>
      <c r="C205" s="156" t="str">
        <f>IF(AND(($N$4*(100%-$N$10))&lt;=Input!F206,($N$4*(100%+$N$10))&gt;=Input!F206),"JA","NEE")</f>
        <v>NEE</v>
      </c>
      <c r="D205" s="156" t="str">
        <f>IF(AND(($M$9*(100%-$N$10))&lt;=($N$6*Input!G206),($M$9*(100%+$N$10))&gt;=($N$6*Input!G206)),"JA","NEE")</f>
        <v>NEE</v>
      </c>
      <c r="E205" s="160" t="str">
        <f t="shared" si="3"/>
        <v>NEE</v>
      </c>
      <c r="F205" s="144">
        <f>Input!F206</f>
        <v>5.68</v>
      </c>
      <c r="G205" s="144" t="str">
        <f>Input!D206&amp;"-"&amp;Input!E206</f>
        <v>800-1800</v>
      </c>
      <c r="H205" s="144" t="str">
        <f>Input!G206</f>
        <v>0,85</v>
      </c>
      <c r="I205" s="144" t="str">
        <f>Input!K206</f>
        <v>450</v>
      </c>
      <c r="J205" s="145" t="e">
        <f>VLOOKUP('FIND THE RIGHT GEARBOX'!A205,#REF!,3,FALSE)</f>
        <v>#REF!</v>
      </c>
    </row>
    <row r="206" spans="1:10" x14ac:dyDescent="0.25">
      <c r="A206" s="144" t="str">
        <f>Input!B207</f>
        <v>HCT800</v>
      </c>
      <c r="B206" s="156" t="str">
        <f>IF(AND($N$6&gt;=Input!D207,$N$6&lt;=Input!E207),"JA","NEE")</f>
        <v>JA</v>
      </c>
      <c r="C206" s="156" t="str">
        <f>IF(AND(($N$4*(100%-$N$10))&lt;=Input!F207,($N$4*(100%+$N$10))&gt;=Input!F207),"JA","NEE")</f>
        <v>NEE</v>
      </c>
      <c r="D206" s="156" t="str">
        <f>IF(AND(($M$9*(100%-$N$10))&lt;=($N$6*Input!G207),($M$9*(100%+$N$10))&gt;=($N$6*Input!G207)),"JA","NEE")</f>
        <v>NEE</v>
      </c>
      <c r="E206" s="160" t="str">
        <f t="shared" si="3"/>
        <v>NEE</v>
      </c>
      <c r="F206" s="144">
        <f>Input!F207</f>
        <v>5.93</v>
      </c>
      <c r="G206" s="144" t="str">
        <f>Input!D207&amp;"-"&amp;Input!E207</f>
        <v>800-1800</v>
      </c>
      <c r="H206" s="144" t="str">
        <f>Input!G207</f>
        <v>0,85</v>
      </c>
      <c r="I206" s="144" t="str">
        <f>Input!K207</f>
        <v>450</v>
      </c>
      <c r="J206" s="145" t="e">
        <f>VLOOKUP('FIND THE RIGHT GEARBOX'!A206,#REF!,3,FALSE)</f>
        <v>#REF!</v>
      </c>
    </row>
    <row r="207" spans="1:10" x14ac:dyDescent="0.25">
      <c r="A207" s="144" t="str">
        <f>Input!B208</f>
        <v>HCT800</v>
      </c>
      <c r="B207" s="156" t="str">
        <f>IF(AND($N$6&gt;=Input!D208,$N$6&lt;=Input!E208),"JA","NEE")</f>
        <v>JA</v>
      </c>
      <c r="C207" s="156" t="str">
        <f>IF(AND(($N$4*(100%-$N$10))&lt;=Input!F208,($N$4*(100%+$N$10))&gt;=Input!F208),"JA","NEE")</f>
        <v>NEE</v>
      </c>
      <c r="D207" s="156" t="str">
        <f>IF(AND(($M$9*(100%-$N$10))&lt;=($N$6*Input!G208),($M$9*(100%+$N$10))&gt;=($N$6*Input!G208)),"JA","NEE")</f>
        <v>NEE</v>
      </c>
      <c r="E207" s="160" t="str">
        <f t="shared" si="3"/>
        <v>NEE</v>
      </c>
      <c r="F207" s="144">
        <f>Input!F208</f>
        <v>6.43</v>
      </c>
      <c r="G207" s="144" t="str">
        <f>Input!D208&amp;"-"&amp;Input!E208</f>
        <v>800-1800</v>
      </c>
      <c r="H207" s="144" t="str">
        <f>Input!G208</f>
        <v>0,85</v>
      </c>
      <c r="I207" s="144" t="str">
        <f>Input!K208</f>
        <v>450</v>
      </c>
      <c r="J207" s="145" t="e">
        <f>VLOOKUP('FIND THE RIGHT GEARBOX'!A207,#REF!,3,FALSE)</f>
        <v>#REF!</v>
      </c>
    </row>
    <row r="208" spans="1:10" x14ac:dyDescent="0.25">
      <c r="A208" s="144" t="str">
        <f>Input!B209</f>
        <v>HCT800</v>
      </c>
      <c r="B208" s="156" t="str">
        <f>IF(AND($N$6&gt;=Input!D209,$N$6&lt;=Input!E209),"JA","NEE")</f>
        <v>JA</v>
      </c>
      <c r="C208" s="156" t="str">
        <f>IF(AND(($N$4*(100%-$N$10))&lt;=Input!F209,($N$4*(100%+$N$10))&gt;=Input!F209),"JA","NEE")</f>
        <v>NEE</v>
      </c>
      <c r="D208" s="156" t="str">
        <f>IF(AND(($M$9*(100%-$N$10))&lt;=($N$6*Input!G209),($M$9*(100%+$N$10))&gt;=($N$6*Input!G209)),"JA","NEE")</f>
        <v>NEE</v>
      </c>
      <c r="E208" s="160" t="str">
        <f t="shared" si="3"/>
        <v>NEE</v>
      </c>
      <c r="F208" s="144">
        <f>Input!F209</f>
        <v>6.86</v>
      </c>
      <c r="G208" s="144" t="str">
        <f>Input!D209&amp;"-"&amp;Input!E209</f>
        <v>800-1800</v>
      </c>
      <c r="H208" s="144" t="str">
        <f>Input!G209</f>
        <v>0,80</v>
      </c>
      <c r="I208" s="144" t="str">
        <f>Input!K209</f>
        <v>450</v>
      </c>
      <c r="J208" s="145" t="e">
        <f>VLOOKUP('FIND THE RIGHT GEARBOX'!A208,#REF!,3,FALSE)</f>
        <v>#REF!</v>
      </c>
    </row>
    <row r="209" spans="1:10" x14ac:dyDescent="0.25">
      <c r="A209" s="144" t="str">
        <f>Input!B210</f>
        <v>HCT800</v>
      </c>
      <c r="B209" s="156" t="str">
        <f>IF(AND($N$6&gt;=Input!D210,$N$6&lt;=Input!E210),"JA","NEE")</f>
        <v>JA</v>
      </c>
      <c r="C209" s="156" t="str">
        <f>IF(AND(($N$4*(100%-$N$10))&lt;=Input!F210,($N$4*(100%+$N$10))&gt;=Input!F210),"JA","NEE")</f>
        <v>NEE</v>
      </c>
      <c r="D209" s="156" t="str">
        <f>IF(AND(($M$9*(100%-$N$10))&lt;=($N$6*Input!G210),($M$9*(100%+$N$10))&gt;=($N$6*Input!G210)),"JA","NEE")</f>
        <v>NEE</v>
      </c>
      <c r="E209" s="160" t="str">
        <f t="shared" si="3"/>
        <v>NEE</v>
      </c>
      <c r="F209" s="144">
        <f>Input!F210</f>
        <v>7.33</v>
      </c>
      <c r="G209" s="144" t="str">
        <f>Input!D210&amp;"-"&amp;Input!E210</f>
        <v>800-1800</v>
      </c>
      <c r="H209" s="144" t="str">
        <f>Input!G210</f>
        <v>0,75</v>
      </c>
      <c r="I209" s="144" t="str">
        <f>Input!K210</f>
        <v>450</v>
      </c>
      <c r="J209" s="145" t="e">
        <f>VLOOKUP('FIND THE RIGHT GEARBOX'!A209,#REF!,3,FALSE)</f>
        <v>#REF!</v>
      </c>
    </row>
    <row r="210" spans="1:10" x14ac:dyDescent="0.25">
      <c r="A210" s="144" t="str">
        <f>Input!B211</f>
        <v>HCT800</v>
      </c>
      <c r="B210" s="156" t="str">
        <f>IF(AND($N$6&gt;=Input!D211,$N$6&lt;=Input!E211),"JA","NEE")</f>
        <v>JA</v>
      </c>
      <c r="C210" s="156" t="str">
        <f>IF(AND(($N$4*(100%-$N$10))&lt;=Input!F211,($N$4*(100%+$N$10))&gt;=Input!F211),"JA","NEE")</f>
        <v>NEE</v>
      </c>
      <c r="D210" s="156" t="str">
        <f>IF(AND(($M$9*(100%-$N$10))&lt;=($N$6*Input!G211),($M$9*(100%+$N$10))&gt;=($N$6*Input!G211)),"JA","NEE")</f>
        <v>NEE</v>
      </c>
      <c r="E210" s="160" t="str">
        <f t="shared" si="3"/>
        <v>NEE</v>
      </c>
      <c r="F210" s="144">
        <f>Input!F211</f>
        <v>7.84</v>
      </c>
      <c r="G210" s="144" t="str">
        <f>Input!D211&amp;"-"&amp;Input!E211</f>
        <v>800-1800</v>
      </c>
      <c r="H210" s="144" t="str">
        <f>Input!G211</f>
        <v>0,70</v>
      </c>
      <c r="I210" s="144" t="str">
        <f>Input!K211</f>
        <v>450</v>
      </c>
      <c r="J210" s="145" t="e">
        <f>VLOOKUP('FIND THE RIGHT GEARBOX'!A210,#REF!,3,FALSE)</f>
        <v>#REF!</v>
      </c>
    </row>
    <row r="211" spans="1:10" x14ac:dyDescent="0.25">
      <c r="A211" s="144" t="str">
        <f>Input!B212</f>
        <v>HCT800</v>
      </c>
      <c r="B211" s="156" t="str">
        <f>IF(AND($N$6&gt;=Input!D212,$N$6&lt;=Input!E212),"JA","NEE")</f>
        <v>JA</v>
      </c>
      <c r="C211" s="156" t="str">
        <f>IF(AND(($N$4*(100%-$N$10))&lt;=Input!F212,($N$4*(100%+$N$10))&gt;=Input!F212),"JA","NEE")</f>
        <v>NEE</v>
      </c>
      <c r="D211" s="156" t="str">
        <f>IF(AND(($M$9*(100%-$N$10))&lt;=($N$6*Input!G212),($M$9*(100%+$N$10))&gt;=($N$6*Input!G212)),"JA","NEE")</f>
        <v>NEE</v>
      </c>
      <c r="E211" s="160" t="str">
        <f t="shared" si="3"/>
        <v>NEE</v>
      </c>
      <c r="F211" s="144">
        <f>Input!F212</f>
        <v>8.4</v>
      </c>
      <c r="G211" s="144" t="str">
        <f>Input!D212&amp;"-"&amp;Input!E212</f>
        <v>800-1800</v>
      </c>
      <c r="H211" s="144" t="str">
        <f>Input!G212</f>
        <v>0,65</v>
      </c>
      <c r="I211" s="144" t="str">
        <f>Input!K212</f>
        <v>450</v>
      </c>
      <c r="J211" s="145" t="e">
        <f>VLOOKUP('FIND THE RIGHT GEARBOX'!A211,#REF!,3,FALSE)</f>
        <v>#REF!</v>
      </c>
    </row>
    <row r="212" spans="1:10" x14ac:dyDescent="0.25">
      <c r="A212" s="144" t="str">
        <f>Input!B213</f>
        <v>HCT800/1</v>
      </c>
      <c r="B212" s="156" t="str">
        <f>IF(AND($N$6&gt;=Input!D213,$N$6&lt;=Input!E213),"JA","NEE")</f>
        <v>JA</v>
      </c>
      <c r="C212" s="156" t="str">
        <f>IF(AND(($N$4*(100%-$N$10))&lt;=Input!F213,($N$4*(100%+$N$10))&gt;=Input!F213),"JA","NEE")</f>
        <v>NEE</v>
      </c>
      <c r="D212" s="156" t="str">
        <f>IF(AND(($M$9*(100%-$N$10))&lt;=($N$6*Input!G213),($M$9*(100%+$N$10))&gt;=($N$6*Input!G213)),"JA","NEE")</f>
        <v>NEE</v>
      </c>
      <c r="E212" s="160" t="str">
        <f t="shared" si="3"/>
        <v>NEE</v>
      </c>
      <c r="F212" s="144">
        <f>Input!F213</f>
        <v>6.91</v>
      </c>
      <c r="G212" s="144" t="str">
        <f>Input!D213&amp;"-"&amp;Input!E213</f>
        <v>800-1800</v>
      </c>
      <c r="H212" s="144" t="str">
        <f>Input!G213</f>
        <v>0,85</v>
      </c>
      <c r="I212" s="144" t="str">
        <f>Input!K213</f>
        <v>582</v>
      </c>
      <c r="J212" s="145" t="e">
        <f>VLOOKUP('FIND THE RIGHT GEARBOX'!A212,#REF!,3,FALSE)</f>
        <v>#REF!</v>
      </c>
    </row>
    <row r="213" spans="1:10" x14ac:dyDescent="0.25">
      <c r="A213" s="144" t="str">
        <f>Input!B214</f>
        <v>HCT800/1</v>
      </c>
      <c r="B213" s="156" t="str">
        <f>IF(AND($N$6&gt;=Input!D214,$N$6&lt;=Input!E214),"JA","NEE")</f>
        <v>JA</v>
      </c>
      <c r="C213" s="156" t="str">
        <f>IF(AND(($N$4*(100%-$N$10))&lt;=Input!F214,($N$4*(100%+$N$10))&gt;=Input!F214),"JA","NEE")</f>
        <v>NEE</v>
      </c>
      <c r="D213" s="156" t="str">
        <f>IF(AND(($M$9*(100%-$N$10))&lt;=($N$6*Input!G214),($M$9*(100%+$N$10))&gt;=($N$6*Input!G214)),"JA","NEE")</f>
        <v>NEE</v>
      </c>
      <c r="E213" s="160" t="str">
        <f t="shared" si="3"/>
        <v>NEE</v>
      </c>
      <c r="F213" s="144">
        <f>Input!F214</f>
        <v>7.28</v>
      </c>
      <c r="G213" s="144" t="str">
        <f>Input!D214&amp;"-"&amp;Input!E214</f>
        <v>800-1800</v>
      </c>
      <c r="H213" s="144" t="str">
        <f>Input!G214</f>
        <v>0,85</v>
      </c>
      <c r="I213" s="144" t="str">
        <f>Input!K214</f>
        <v>582</v>
      </c>
      <c r="J213" s="145" t="e">
        <f>VLOOKUP('FIND THE RIGHT GEARBOX'!A213,#REF!,3,FALSE)</f>
        <v>#REF!</v>
      </c>
    </row>
    <row r="214" spans="1:10" x14ac:dyDescent="0.25">
      <c r="A214" s="144" t="str">
        <f>Input!B215</f>
        <v>HCT800/1</v>
      </c>
      <c r="B214" s="156" t="str">
        <f>IF(AND($N$6&gt;=Input!D215,$N$6&lt;=Input!E215),"JA","NEE")</f>
        <v>JA</v>
      </c>
      <c r="C214" s="156" t="str">
        <f>IF(AND(($N$4*(100%-$N$10))&lt;=Input!F215,($N$4*(100%+$N$10))&gt;=Input!F215),"JA","NEE")</f>
        <v>NEE</v>
      </c>
      <c r="D214" s="156" t="str">
        <f>IF(AND(($M$9*(100%-$N$10))&lt;=($N$6*Input!G215),($M$9*(100%+$N$10))&gt;=($N$6*Input!G215)),"JA","NEE")</f>
        <v>NEE</v>
      </c>
      <c r="E214" s="160" t="str">
        <f t="shared" si="3"/>
        <v>NEE</v>
      </c>
      <c r="F214" s="144">
        <f>Input!F215</f>
        <v>7.69</v>
      </c>
      <c r="G214" s="144" t="str">
        <f>Input!D215&amp;"-"&amp;Input!E215</f>
        <v>800-1800</v>
      </c>
      <c r="H214" s="144" t="str">
        <f>Input!G215</f>
        <v>0,85</v>
      </c>
      <c r="I214" s="144" t="str">
        <f>Input!K215</f>
        <v>582</v>
      </c>
      <c r="J214" s="145" t="e">
        <f>VLOOKUP('FIND THE RIGHT GEARBOX'!A214,#REF!,3,FALSE)</f>
        <v>#REF!</v>
      </c>
    </row>
    <row r="215" spans="1:10" x14ac:dyDescent="0.25">
      <c r="A215" s="144" t="str">
        <f>Input!B216</f>
        <v>HCT800/1</v>
      </c>
      <c r="B215" s="156" t="str">
        <f>IF(AND($N$6&gt;=Input!D216,$N$6&lt;=Input!E216),"JA","NEE")</f>
        <v>JA</v>
      </c>
      <c r="C215" s="156" t="str">
        <f>IF(AND(($N$4*(100%-$N$10))&lt;=Input!F216,($N$4*(100%+$N$10))&gt;=Input!F216),"JA","NEE")</f>
        <v>NEE</v>
      </c>
      <c r="D215" s="156" t="str">
        <f>IF(AND(($M$9*(100%-$N$10))&lt;=($N$6*Input!G216),($M$9*(100%+$N$10))&gt;=($N$6*Input!G216)),"JA","NEE")</f>
        <v>NEE</v>
      </c>
      <c r="E215" s="160" t="str">
        <f t="shared" si="3"/>
        <v>NEE</v>
      </c>
      <c r="F215" s="144">
        <f>Input!F216</f>
        <v>8.1199999999999992</v>
      </c>
      <c r="G215" s="144" t="str">
        <f>Input!D216&amp;"-"&amp;Input!E216</f>
        <v>800-1800</v>
      </c>
      <c r="H215" s="144" t="str">
        <f>Input!G216</f>
        <v>0,85</v>
      </c>
      <c r="I215" s="144" t="str">
        <f>Input!K216</f>
        <v>582</v>
      </c>
      <c r="J215" s="145" t="e">
        <f>VLOOKUP('FIND THE RIGHT GEARBOX'!A215,#REF!,3,FALSE)</f>
        <v>#REF!</v>
      </c>
    </row>
    <row r="216" spans="1:10" x14ac:dyDescent="0.25">
      <c r="A216" s="144" t="str">
        <f>Input!B217</f>
        <v>HCT800/1</v>
      </c>
      <c r="B216" s="156" t="str">
        <f>IF(AND($N$6&gt;=Input!D217,$N$6&lt;=Input!E217),"JA","NEE")</f>
        <v>JA</v>
      </c>
      <c r="C216" s="156" t="str">
        <f>IF(AND(($N$4*(100%-$N$10))&lt;=Input!F217,($N$4*(100%+$N$10))&gt;=Input!F217),"JA","NEE")</f>
        <v>NEE</v>
      </c>
      <c r="D216" s="156" t="str">
        <f>IF(AND(($M$9*(100%-$N$10))&lt;=($N$6*Input!G217),($M$9*(100%+$N$10))&gt;=($N$6*Input!G217)),"JA","NEE")</f>
        <v>NEE</v>
      </c>
      <c r="E216" s="160" t="str">
        <f t="shared" si="3"/>
        <v>NEE</v>
      </c>
      <c r="F216" s="144">
        <f>Input!F217</f>
        <v>8.6</v>
      </c>
      <c r="G216" s="144" t="str">
        <f>Input!D217&amp;"-"&amp;Input!E217</f>
        <v>800-1800</v>
      </c>
      <c r="H216" s="144" t="str">
        <f>Input!G217</f>
        <v>0,85</v>
      </c>
      <c r="I216" s="144" t="str">
        <f>Input!K217</f>
        <v>582</v>
      </c>
      <c r="J216" s="145" t="e">
        <f>VLOOKUP('FIND THE RIGHT GEARBOX'!A216,#REF!,3,FALSE)</f>
        <v>#REF!</v>
      </c>
    </row>
    <row r="217" spans="1:10" x14ac:dyDescent="0.25">
      <c r="A217" s="144" t="str">
        <f>Input!B218</f>
        <v>HCT800/1</v>
      </c>
      <c r="B217" s="156" t="str">
        <f>IF(AND($N$6&gt;=Input!D218,$N$6&lt;=Input!E218),"JA","NEE")</f>
        <v>JA</v>
      </c>
      <c r="C217" s="156" t="str">
        <f>IF(AND(($N$4*(100%-$N$10))&lt;=Input!F218,($N$4*(100%+$N$10))&gt;=Input!F218),"JA","NEE")</f>
        <v>NEE</v>
      </c>
      <c r="D217" s="156" t="str">
        <f>IF(AND(($M$9*(100%-$N$10))&lt;=($N$6*Input!G218),($M$9*(100%+$N$10))&gt;=($N$6*Input!G218)),"JA","NEE")</f>
        <v>NEE</v>
      </c>
      <c r="E217" s="160" t="str">
        <f t="shared" si="3"/>
        <v>NEE</v>
      </c>
      <c r="F217" s="144">
        <f>Input!F218</f>
        <v>9.1199999999999992</v>
      </c>
      <c r="G217" s="144" t="str">
        <f>Input!D218&amp;"-"&amp;Input!E218</f>
        <v>800-1800</v>
      </c>
      <c r="H217" s="144" t="str">
        <f>Input!G218</f>
        <v>0,85</v>
      </c>
      <c r="I217" s="144" t="str">
        <f>Input!K218</f>
        <v>582</v>
      </c>
      <c r="J217" s="145" t="e">
        <f>VLOOKUP('FIND THE RIGHT GEARBOX'!A217,#REF!,3,FALSE)</f>
        <v>#REF!</v>
      </c>
    </row>
    <row r="218" spans="1:10" x14ac:dyDescent="0.25">
      <c r="A218" s="144" t="str">
        <f>Input!B219</f>
        <v>HCT800/1</v>
      </c>
      <c r="B218" s="156" t="str">
        <f>IF(AND($N$6&gt;=Input!D219,$N$6&lt;=Input!E219),"JA","NEE")</f>
        <v>JA</v>
      </c>
      <c r="C218" s="156" t="str">
        <f>IF(AND(($N$4*(100%-$N$10))&lt;=Input!F219,($N$4*(100%+$N$10))&gt;=Input!F219),"JA","NEE")</f>
        <v>NEE</v>
      </c>
      <c r="D218" s="156" t="str">
        <f>IF(AND(($M$9*(100%-$N$10))&lt;=($N$6*Input!G219),($M$9*(100%+$N$10))&gt;=($N$6*Input!G219)),"JA","NEE")</f>
        <v>NEE</v>
      </c>
      <c r="E218" s="160" t="str">
        <f t="shared" si="3"/>
        <v>NEE</v>
      </c>
      <c r="F218" s="144">
        <f>Input!F219</f>
        <v>9.68</v>
      </c>
      <c r="G218" s="144" t="str">
        <f>Input!D219&amp;"-"&amp;Input!E219</f>
        <v>800-1800</v>
      </c>
      <c r="H218" s="144" t="str">
        <f>Input!G219</f>
        <v>0,85</v>
      </c>
      <c r="I218" s="144" t="str">
        <f>Input!K219</f>
        <v>582</v>
      </c>
      <c r="J218" s="145" t="e">
        <f>VLOOKUP('FIND THE RIGHT GEARBOX'!A218,#REF!,3,FALSE)</f>
        <v>#REF!</v>
      </c>
    </row>
    <row r="219" spans="1:10" x14ac:dyDescent="0.25">
      <c r="A219" s="144" t="str">
        <f>Input!B220</f>
        <v>HCT800/1</v>
      </c>
      <c r="B219" s="156" t="str">
        <f>IF(AND($N$6&gt;=Input!D220,$N$6&lt;=Input!E220),"JA","NEE")</f>
        <v>JA</v>
      </c>
      <c r="C219" s="156" t="str">
        <f>IF(AND(($N$4*(100%-$N$10))&lt;=Input!F220,($N$4*(100%+$N$10))&gt;=Input!F220),"JA","NEE")</f>
        <v>NEE</v>
      </c>
      <c r="D219" s="156" t="str">
        <f>IF(AND(($M$9*(100%-$N$10))&lt;=($N$6*Input!G220),($M$9*(100%+$N$10))&gt;=($N$6*Input!G220)),"JA","NEE")</f>
        <v>NEE</v>
      </c>
      <c r="E219" s="160" t="str">
        <f t="shared" si="3"/>
        <v>NEE</v>
      </c>
      <c r="F219" s="144">
        <f>Input!F220</f>
        <v>10.3</v>
      </c>
      <c r="G219" s="144" t="str">
        <f>Input!D220&amp;"-"&amp;Input!E220</f>
        <v>800-1800</v>
      </c>
      <c r="H219" s="144" t="str">
        <f>Input!G220</f>
        <v>0,83</v>
      </c>
      <c r="I219" s="144" t="str">
        <f>Input!K220</f>
        <v>582</v>
      </c>
      <c r="J219" s="145" t="e">
        <f>VLOOKUP('FIND THE RIGHT GEARBOX'!A219,#REF!,3,FALSE)</f>
        <v>#REF!</v>
      </c>
    </row>
    <row r="220" spans="1:10" x14ac:dyDescent="0.25">
      <c r="A220" s="144" t="str">
        <f>Input!B221</f>
        <v>HCT800/1</v>
      </c>
      <c r="B220" s="156" t="str">
        <f>IF(AND($N$6&gt;=Input!D221,$N$6&lt;=Input!E221),"JA","NEE")</f>
        <v>JA</v>
      </c>
      <c r="C220" s="156" t="str">
        <f>IF(AND(($N$4*(100%-$N$10))&lt;=Input!F221,($N$4*(100%+$N$10))&gt;=Input!F221),"JA","NEE")</f>
        <v>NEE</v>
      </c>
      <c r="D220" s="156" t="str">
        <f>IF(AND(($M$9*(100%-$N$10))&lt;=($N$6*Input!G221),($M$9*(100%+$N$10))&gt;=($N$6*Input!G221)),"JA","NEE")</f>
        <v>NEE</v>
      </c>
      <c r="E220" s="160" t="str">
        <f t="shared" si="3"/>
        <v>NEE</v>
      </c>
      <c r="F220" s="144">
        <f>Input!F221</f>
        <v>10.98</v>
      </c>
      <c r="G220" s="144" t="str">
        <f>Input!D221&amp;"-"&amp;Input!E221</f>
        <v>800-1800</v>
      </c>
      <c r="H220" s="144" t="str">
        <f>Input!G221</f>
        <v>0,78</v>
      </c>
      <c r="I220" s="144" t="str">
        <f>Input!K221</f>
        <v>582</v>
      </c>
      <c r="J220" s="145" t="e">
        <f>VLOOKUP('FIND THE RIGHT GEARBOX'!A220,#REF!,3,FALSE)</f>
        <v>#REF!</v>
      </c>
    </row>
    <row r="221" spans="1:10" x14ac:dyDescent="0.25">
      <c r="A221" s="144" t="str">
        <f>Input!B222</f>
        <v>HCT800/1</v>
      </c>
      <c r="B221" s="156" t="str">
        <f>IF(AND($N$6&gt;=Input!D222,$N$6&lt;=Input!E222),"JA","NEE")</f>
        <v>JA</v>
      </c>
      <c r="C221" s="156" t="str">
        <f>IF(AND(($N$4*(100%-$N$10))&lt;=Input!F222,($N$4*(100%+$N$10))&gt;=Input!F222),"JA","NEE")</f>
        <v>NEE</v>
      </c>
      <c r="D221" s="156" t="str">
        <f>IF(AND(($M$9*(100%-$N$10))&lt;=($N$6*Input!G222),($M$9*(100%+$N$10))&gt;=($N$6*Input!G222)),"JA","NEE")</f>
        <v>NEE</v>
      </c>
      <c r="E221" s="160" t="str">
        <f t="shared" si="3"/>
        <v>NEE</v>
      </c>
      <c r="F221" s="144">
        <f>Input!F222</f>
        <v>11.76</v>
      </c>
      <c r="G221" s="144" t="str">
        <f>Input!D222&amp;"-"&amp;Input!E222</f>
        <v>800-1800</v>
      </c>
      <c r="H221" s="144" t="str">
        <f>Input!G222</f>
        <v>0,75</v>
      </c>
      <c r="I221" s="144" t="str">
        <f>Input!K222</f>
        <v>582</v>
      </c>
      <c r="J221" s="145" t="e">
        <f>VLOOKUP('FIND THE RIGHT GEARBOX'!A221,#REF!,3,FALSE)</f>
        <v>#REF!</v>
      </c>
    </row>
    <row r="222" spans="1:10" x14ac:dyDescent="0.25">
      <c r="A222" s="144" t="str">
        <f>Input!B223</f>
        <v>HCT800/1</v>
      </c>
      <c r="B222" s="156" t="str">
        <f>IF(AND($N$6&gt;=Input!D223,$N$6&lt;=Input!E223),"JA","NEE")</f>
        <v>JA</v>
      </c>
      <c r="C222" s="156" t="str">
        <f>IF(AND(($N$4*(100%-$N$10))&lt;=Input!F223,($N$4*(100%+$N$10))&gt;=Input!F223),"JA","NEE")</f>
        <v>NEE</v>
      </c>
      <c r="D222" s="156" t="str">
        <f>IF(AND(($M$9*(100%-$N$10))&lt;=($N$6*Input!G223),($M$9*(100%+$N$10))&gt;=($N$6*Input!G223)),"JA","NEE")</f>
        <v>NEE</v>
      </c>
      <c r="E222" s="160" t="str">
        <f t="shared" si="3"/>
        <v>NEE</v>
      </c>
      <c r="F222" s="144">
        <f>Input!F223</f>
        <v>12.43</v>
      </c>
      <c r="G222" s="144" t="str">
        <f>Input!D223&amp;"-"&amp;Input!E223</f>
        <v>800-1800</v>
      </c>
      <c r="H222" s="144" t="str">
        <f>Input!G223</f>
        <v>0,71</v>
      </c>
      <c r="I222" s="144" t="str">
        <f>Input!K223</f>
        <v>582</v>
      </c>
      <c r="J222" s="145" t="e">
        <f>VLOOKUP('FIND THE RIGHT GEARBOX'!A222,#REF!,3,FALSE)</f>
        <v>#REF!</v>
      </c>
    </row>
    <row r="223" spans="1:10" x14ac:dyDescent="0.25">
      <c r="A223" s="144" t="str">
        <f>Input!B224</f>
        <v>HCT800/1</v>
      </c>
      <c r="B223" s="156" t="str">
        <f>IF(AND($N$6&gt;=Input!D224,$N$6&lt;=Input!E224),"JA","NEE")</f>
        <v>JA</v>
      </c>
      <c r="C223" s="156" t="str">
        <f>IF(AND(($N$4*(100%-$N$10))&lt;=Input!F224,($N$4*(100%+$N$10))&gt;=Input!F224),"JA","NEE")</f>
        <v>NEE</v>
      </c>
      <c r="D223" s="156" t="str">
        <f>IF(AND(($M$9*(100%-$N$10))&lt;=($N$6*Input!G224),($M$9*(100%+$N$10))&gt;=($N$6*Input!G224)),"JA","NEE")</f>
        <v>NEE</v>
      </c>
      <c r="E223" s="160" t="str">
        <f t="shared" si="3"/>
        <v>NEE</v>
      </c>
      <c r="F223" s="144">
        <f>Input!F224</f>
        <v>13.17</v>
      </c>
      <c r="G223" s="144" t="str">
        <f>Input!D224&amp;"-"&amp;Input!E224</f>
        <v>800-1800</v>
      </c>
      <c r="H223" s="144" t="str">
        <f>Input!G224</f>
        <v>0,67</v>
      </c>
      <c r="I223" s="144" t="str">
        <f>Input!K224</f>
        <v>582</v>
      </c>
      <c r="J223" s="145" t="e">
        <f>VLOOKUP('FIND THE RIGHT GEARBOX'!A223,#REF!,3,FALSE)</f>
        <v>#REF!</v>
      </c>
    </row>
    <row r="224" spans="1:10" x14ac:dyDescent="0.25">
      <c r="A224" s="144" t="str">
        <f>Input!B225</f>
        <v>HCT800/1</v>
      </c>
      <c r="B224" s="156" t="str">
        <f>IF(AND($N$6&gt;=Input!D225,$N$6&lt;=Input!E225),"JA","NEE")</f>
        <v>JA</v>
      </c>
      <c r="C224" s="156" t="str">
        <f>IF(AND(($N$4*(100%-$N$10))&lt;=Input!F225,($N$4*(100%+$N$10))&gt;=Input!F225),"JA","NEE")</f>
        <v>NEE</v>
      </c>
      <c r="D224" s="156" t="str">
        <f>IF(AND(($M$9*(100%-$N$10))&lt;=($N$6*Input!G225),($M$9*(100%+$N$10))&gt;=($N$6*Input!G225)),"JA","NEE")</f>
        <v>NEE</v>
      </c>
      <c r="E224" s="160" t="str">
        <f t="shared" si="3"/>
        <v>NEE</v>
      </c>
      <c r="F224" s="144">
        <f>Input!F225</f>
        <v>13.97</v>
      </c>
      <c r="G224" s="144" t="str">
        <f>Input!D225&amp;"-"&amp;Input!E225</f>
        <v>800-1800</v>
      </c>
      <c r="H224" s="144" t="str">
        <f>Input!G225</f>
        <v>0,63</v>
      </c>
      <c r="I224" s="144" t="str">
        <f>Input!K225</f>
        <v>582</v>
      </c>
      <c r="J224" s="145" t="e">
        <f>VLOOKUP('FIND THE RIGHT GEARBOX'!A224,#REF!,3,FALSE)</f>
        <v>#REF!</v>
      </c>
    </row>
    <row r="225" spans="1:10" x14ac:dyDescent="0.25">
      <c r="A225" s="144" t="str">
        <f>Input!B226</f>
        <v>HCT800/1</v>
      </c>
      <c r="B225" s="156" t="str">
        <f>IF(AND($N$6&gt;=Input!D226,$N$6&lt;=Input!E226),"JA","NEE")</f>
        <v>JA</v>
      </c>
      <c r="C225" s="156" t="str">
        <f>IF(AND(($N$4*(100%-$N$10))&lt;=Input!F226,($N$4*(100%+$N$10))&gt;=Input!F226),"JA","NEE")</f>
        <v>NEE</v>
      </c>
      <c r="D225" s="156" t="str">
        <f>IF(AND(($M$9*(100%-$N$10))&lt;=($N$6*Input!G226),($M$9*(100%+$N$10))&gt;=($N$6*Input!G226)),"JA","NEE")</f>
        <v>NEE</v>
      </c>
      <c r="E225" s="160" t="str">
        <f t="shared" si="3"/>
        <v>NEE</v>
      </c>
      <c r="F225" s="144">
        <f>Input!F226</f>
        <v>14.85</v>
      </c>
      <c r="G225" s="144" t="str">
        <f>Input!D226&amp;"-"&amp;Input!E226</f>
        <v>800-1800</v>
      </c>
      <c r="H225" s="144" t="str">
        <f>Input!G226</f>
        <v>0,59</v>
      </c>
      <c r="I225" s="144" t="str">
        <f>Input!K226</f>
        <v>582</v>
      </c>
      <c r="J225" s="145" t="e">
        <f>VLOOKUP('FIND THE RIGHT GEARBOX'!A225,#REF!,3,FALSE)</f>
        <v>#REF!</v>
      </c>
    </row>
    <row r="226" spans="1:10" x14ac:dyDescent="0.25">
      <c r="A226" s="144" t="str">
        <f>Input!B227</f>
        <v>HCT800/1</v>
      </c>
      <c r="B226" s="156" t="str">
        <f>IF(AND($N$6&gt;=Input!D227,$N$6&lt;=Input!E227),"JA","NEE")</f>
        <v>JA</v>
      </c>
      <c r="C226" s="156" t="str">
        <f>IF(AND(($N$4*(100%-$N$10))&lt;=Input!F227,($N$4*(100%+$N$10))&gt;=Input!F227),"JA","NEE")</f>
        <v>NEE</v>
      </c>
      <c r="D226" s="156" t="str">
        <f>IF(AND(($M$9*(100%-$N$10))&lt;=($N$6*Input!G227),($M$9*(100%+$N$10))&gt;=($N$6*Input!G227)),"JA","NEE")</f>
        <v>NEE</v>
      </c>
      <c r="E226" s="160" t="str">
        <f t="shared" si="3"/>
        <v>NEE</v>
      </c>
      <c r="F226" s="144">
        <f>Input!F227</f>
        <v>15.82</v>
      </c>
      <c r="G226" s="144" t="str">
        <f>Input!D227&amp;"-"&amp;Input!E227</f>
        <v>800-1800</v>
      </c>
      <c r="H226" s="144" t="str">
        <f>Input!G227</f>
        <v>0,55</v>
      </c>
      <c r="I226" s="144" t="str">
        <f>Input!K227</f>
        <v>582</v>
      </c>
      <c r="J226" s="145" t="e">
        <f>VLOOKUP('FIND THE RIGHT GEARBOX'!A226,#REF!,3,FALSE)</f>
        <v>#REF!</v>
      </c>
    </row>
    <row r="227" spans="1:10" x14ac:dyDescent="0.25">
      <c r="A227" s="144" t="str">
        <f>Input!B228</f>
        <v>HCT800/1</v>
      </c>
      <c r="B227" s="156" t="str">
        <f>IF(AND($N$6&gt;=Input!D228,$N$6&lt;=Input!E228),"JA","NEE")</f>
        <v>JA</v>
      </c>
      <c r="C227" s="156" t="str">
        <f>IF(AND(($N$4*(100%-$N$10))&lt;=Input!F228,($N$4*(100%+$N$10))&gt;=Input!F228),"JA","NEE")</f>
        <v>NEE</v>
      </c>
      <c r="D227" s="156" t="str">
        <f>IF(AND(($M$9*(100%-$N$10))&lt;=($N$6*Input!G228),($M$9*(100%+$N$10))&gt;=($N$6*Input!G228)),"JA","NEE")</f>
        <v>NEE</v>
      </c>
      <c r="E227" s="160" t="str">
        <f t="shared" si="3"/>
        <v>NEE</v>
      </c>
      <c r="F227" s="144">
        <f>Input!F228</f>
        <v>16.579999999999998</v>
      </c>
      <c r="G227" s="144" t="str">
        <f>Input!D228&amp;"-"&amp;Input!E228</f>
        <v>800-1800</v>
      </c>
      <c r="H227" s="144" t="str">
        <f>Input!G228</f>
        <v>0,52</v>
      </c>
      <c r="I227" s="144" t="str">
        <f>Input!K228</f>
        <v>582</v>
      </c>
      <c r="J227" s="145" t="e">
        <f>VLOOKUP('FIND THE RIGHT GEARBOX'!A227,#REF!,3,FALSE)</f>
        <v>#REF!</v>
      </c>
    </row>
    <row r="228" spans="1:10" x14ac:dyDescent="0.25">
      <c r="A228" s="144" t="str">
        <f>Input!B229</f>
        <v>HCT800/1</v>
      </c>
      <c r="B228" s="156" t="str">
        <f>IF(AND($N$6&gt;=Input!D229,$N$6&lt;=Input!E229),"JA","NEE")</f>
        <v>JA</v>
      </c>
      <c r="C228" s="156" t="str">
        <f>IF(AND(($N$4*(100%-$N$10))&lt;=Input!F229,($N$4*(100%+$N$10))&gt;=Input!F229),"JA","NEE")</f>
        <v>NEE</v>
      </c>
      <c r="D228" s="156" t="str">
        <f>IF(AND(($M$9*(100%-$N$10))&lt;=($N$6*Input!G229),($M$9*(100%+$N$10))&gt;=($N$6*Input!G229)),"JA","NEE")</f>
        <v>NEE</v>
      </c>
      <c r="E228" s="160" t="str">
        <f t="shared" si="3"/>
        <v>NEE</v>
      </c>
      <c r="F228" s="144">
        <f>Input!F229</f>
        <v>20.100000000000001</v>
      </c>
      <c r="G228" s="144" t="str">
        <f>Input!D229&amp;"-"&amp;Input!E229</f>
        <v>800-1800</v>
      </c>
      <c r="H228" s="144" t="str">
        <f>Input!G229</f>
        <v>0,39</v>
      </c>
      <c r="I228" s="144" t="str">
        <f>Input!K229</f>
        <v>582</v>
      </c>
      <c r="J228" s="145" t="e">
        <f>VLOOKUP('FIND THE RIGHT GEARBOX'!A228,#REF!,3,FALSE)</f>
        <v>#REF!</v>
      </c>
    </row>
    <row r="229" spans="1:10" x14ac:dyDescent="0.25">
      <c r="A229" s="144" t="str">
        <f>Input!B230</f>
        <v>HCT800/2</v>
      </c>
      <c r="B229" s="156" t="str">
        <f>IF(AND($N$6&gt;=Input!D230,$N$6&lt;=Input!E230),"JA","NEE")</f>
        <v>JA</v>
      </c>
      <c r="C229" s="156" t="str">
        <f>IF(AND(($N$4*(100%-$N$10))&lt;=Input!F230,($N$4*(100%+$N$10))&gt;=Input!F230),"JA","NEE")</f>
        <v>NEE</v>
      </c>
      <c r="D229" s="156" t="str">
        <f>IF(AND(($M$9*(100%-$N$10))&lt;=($N$6*Input!G230),($M$9*(100%+$N$10))&gt;=($N$6*Input!G230)),"JA","NEE")</f>
        <v>NEE</v>
      </c>
      <c r="E229" s="160" t="str">
        <f t="shared" si="3"/>
        <v>NEE</v>
      </c>
      <c r="F229" s="144">
        <f>Input!F230</f>
        <v>13.118</v>
      </c>
      <c r="G229" s="144" t="str">
        <f>Input!D230&amp;"-"&amp;Input!E230</f>
        <v>800-1800</v>
      </c>
      <c r="H229" s="144" t="str">
        <f>Input!G230</f>
        <v>0,9273</v>
      </c>
      <c r="I229" s="144" t="str">
        <f>Input!K230</f>
        <v>666</v>
      </c>
      <c r="J229" s="145" t="e">
        <f>VLOOKUP('FIND THE RIGHT GEARBOX'!A229,#REF!,3,FALSE)</f>
        <v>#REF!</v>
      </c>
    </row>
    <row r="230" spans="1:10" x14ac:dyDescent="0.25">
      <c r="A230" s="144" t="str">
        <f>Input!B231</f>
        <v>HCT800/2</v>
      </c>
      <c r="B230" s="156" t="str">
        <f>IF(AND($N$6&gt;=Input!D231,$N$6&lt;=Input!E231),"JA","NEE")</f>
        <v>JA</v>
      </c>
      <c r="C230" s="156" t="str">
        <f>IF(AND(($N$4*(100%-$N$10))&lt;=Input!F231,($N$4*(100%+$N$10))&gt;=Input!F231),"JA","NEE")</f>
        <v>NEE</v>
      </c>
      <c r="D230" s="156" t="str">
        <f>IF(AND(($M$9*(100%-$N$10))&lt;=($N$6*Input!G231),($M$9*(100%+$N$10))&gt;=($N$6*Input!G231)),"JA","NEE")</f>
        <v>NEE</v>
      </c>
      <c r="E230" s="160" t="str">
        <f t="shared" si="3"/>
        <v>NEE</v>
      </c>
      <c r="F230" s="144">
        <f>Input!F231</f>
        <v>13.811</v>
      </c>
      <c r="G230" s="144" t="str">
        <f>Input!D231&amp;"-"&amp;Input!E231</f>
        <v>800-1800</v>
      </c>
      <c r="H230" s="144" t="str">
        <f>Input!G231</f>
        <v>0,8808</v>
      </c>
      <c r="I230" s="144" t="str">
        <f>Input!K231</f>
        <v>666</v>
      </c>
      <c r="J230" s="145" t="e">
        <f>VLOOKUP('FIND THE RIGHT GEARBOX'!A230,#REF!,3,FALSE)</f>
        <v>#REF!</v>
      </c>
    </row>
    <row r="231" spans="1:10" x14ac:dyDescent="0.25">
      <c r="A231" s="144" t="str">
        <f>Input!B232</f>
        <v>HCT800/2</v>
      </c>
      <c r="B231" s="156" t="str">
        <f>IF(AND($N$6&gt;=Input!D232,$N$6&lt;=Input!E232),"JA","NEE")</f>
        <v>JA</v>
      </c>
      <c r="C231" s="156" t="str">
        <f>IF(AND(($N$4*(100%-$N$10))&lt;=Input!F232,($N$4*(100%+$N$10))&gt;=Input!F232),"JA","NEE")</f>
        <v>NEE</v>
      </c>
      <c r="D231" s="156" t="str">
        <f>IF(AND(($M$9*(100%-$N$10))&lt;=($N$6*Input!G232),($M$9*(100%+$N$10))&gt;=($N$6*Input!G232)),"JA","NEE")</f>
        <v>NEE</v>
      </c>
      <c r="E231" s="160" t="str">
        <f t="shared" si="3"/>
        <v>NEE</v>
      </c>
      <c r="F231" s="144">
        <f>Input!F232</f>
        <v>14.545</v>
      </c>
      <c r="G231" s="144" t="str">
        <f>Input!D232&amp;"-"&amp;Input!E232</f>
        <v>800-1800</v>
      </c>
      <c r="H231" s="144" t="str">
        <f>Input!G232</f>
        <v>0,8363</v>
      </c>
      <c r="I231" s="144" t="str">
        <f>Input!K232</f>
        <v>666</v>
      </c>
      <c r="J231" s="145" t="e">
        <f>VLOOKUP('FIND THE RIGHT GEARBOX'!A231,#REF!,3,FALSE)</f>
        <v>#REF!</v>
      </c>
    </row>
    <row r="232" spans="1:10" x14ac:dyDescent="0.25">
      <c r="A232" s="144" t="str">
        <f>Input!B233</f>
        <v>HCT800/2</v>
      </c>
      <c r="B232" s="156" t="str">
        <f>IF(AND($N$6&gt;=Input!D233,$N$6&lt;=Input!E233),"JA","NEE")</f>
        <v>JA</v>
      </c>
      <c r="C232" s="156" t="str">
        <f>IF(AND(($N$4*(100%-$N$10))&lt;=Input!F233,($N$4*(100%+$N$10))&gt;=Input!F233),"JA","NEE")</f>
        <v>NEE</v>
      </c>
      <c r="D232" s="156" t="str">
        <f>IF(AND(($M$9*(100%-$N$10))&lt;=($N$6*Input!G233),($M$9*(100%+$N$10))&gt;=($N$6*Input!G233)),"JA","NEE")</f>
        <v>NEE</v>
      </c>
      <c r="E232" s="160" t="str">
        <f t="shared" si="3"/>
        <v>NEE</v>
      </c>
      <c r="F232" s="144">
        <f>Input!F233</f>
        <v>15.326000000000001</v>
      </c>
      <c r="G232" s="144" t="str">
        <f>Input!D233&amp;"-"&amp;Input!E233</f>
        <v>800-1800</v>
      </c>
      <c r="H232" s="144" t="str">
        <f>Input!G233</f>
        <v>0,7937</v>
      </c>
      <c r="I232" s="144" t="str">
        <f>Input!K233</f>
        <v>666</v>
      </c>
      <c r="J232" s="145" t="e">
        <f>VLOOKUP('FIND THE RIGHT GEARBOX'!A232,#REF!,3,FALSE)</f>
        <v>#REF!</v>
      </c>
    </row>
    <row r="233" spans="1:10" x14ac:dyDescent="0.25">
      <c r="A233" s="144" t="str">
        <f>Input!B234</f>
        <v>HCT800/2</v>
      </c>
      <c r="B233" s="156" t="str">
        <f>IF(AND($N$6&gt;=Input!D234,$N$6&lt;=Input!E234),"JA","NEE")</f>
        <v>JA</v>
      </c>
      <c r="C233" s="156" t="str">
        <f>IF(AND(($N$4*(100%-$N$10))&lt;=Input!F234,($N$4*(100%+$N$10))&gt;=Input!F234),"JA","NEE")</f>
        <v>NEE</v>
      </c>
      <c r="D233" s="156" t="str">
        <f>IF(AND(($M$9*(100%-$N$10))&lt;=($N$6*Input!G234),($M$9*(100%+$N$10))&gt;=($N$6*Input!G234)),"JA","NEE")</f>
        <v>NEE</v>
      </c>
      <c r="E233" s="160" t="str">
        <f t="shared" si="3"/>
        <v>NEE</v>
      </c>
      <c r="F233" s="144">
        <f>Input!F234</f>
        <v>16.157</v>
      </c>
      <c r="G233" s="144" t="str">
        <f>Input!D234&amp;"-"&amp;Input!E234</f>
        <v>800-1800</v>
      </c>
      <c r="H233" s="144" t="str">
        <f>Input!G234</f>
        <v>0,7529</v>
      </c>
      <c r="I233" s="144" t="str">
        <f>Input!K234</f>
        <v>666</v>
      </c>
      <c r="J233" s="145" t="e">
        <f>VLOOKUP('FIND THE RIGHT GEARBOX'!A233,#REF!,3,FALSE)</f>
        <v>#REF!</v>
      </c>
    </row>
    <row r="234" spans="1:10" x14ac:dyDescent="0.25">
      <c r="A234" s="144" t="str">
        <f>Input!B235</f>
        <v>HCT800/2</v>
      </c>
      <c r="B234" s="156" t="str">
        <f>IF(AND($N$6&gt;=Input!D235,$N$6&lt;=Input!E235),"JA","NEE")</f>
        <v>JA</v>
      </c>
      <c r="C234" s="156" t="str">
        <f>IF(AND(($N$4*(100%-$N$10))&lt;=Input!F235,($N$4*(100%+$N$10))&gt;=Input!F235),"JA","NEE")</f>
        <v>NEE</v>
      </c>
      <c r="D234" s="156" t="str">
        <f>IF(AND(($M$9*(100%-$N$10))&lt;=($N$6*Input!G235),($M$9*(100%+$N$10))&gt;=($N$6*Input!G235)),"JA","NEE")</f>
        <v>NEE</v>
      </c>
      <c r="E234" s="160" t="str">
        <f t="shared" si="3"/>
        <v>NEE</v>
      </c>
      <c r="F234" s="144">
        <f>Input!F235</f>
        <v>17.044</v>
      </c>
      <c r="G234" s="144" t="str">
        <f>Input!D235&amp;"-"&amp;Input!E235</f>
        <v>800-1800</v>
      </c>
      <c r="H234" s="144" t="str">
        <f>Input!G235</f>
        <v>0,7143</v>
      </c>
      <c r="I234" s="144" t="str">
        <f>Input!K235</f>
        <v>666</v>
      </c>
      <c r="J234" s="145" t="e">
        <f>VLOOKUP('FIND THE RIGHT GEARBOX'!A234,#REF!,3,FALSE)</f>
        <v>#REF!</v>
      </c>
    </row>
    <row r="235" spans="1:10" x14ac:dyDescent="0.25">
      <c r="A235" s="144" t="str">
        <f>Input!B236</f>
        <v>HCT800/2</v>
      </c>
      <c r="B235" s="156" t="str">
        <f>IF(AND($N$6&gt;=Input!D236,$N$6&lt;=Input!E236),"JA","NEE")</f>
        <v>JA</v>
      </c>
      <c r="C235" s="156" t="str">
        <f>IF(AND(($N$4*(100%-$N$10))&lt;=Input!F236,($N$4*(100%+$N$10))&gt;=Input!F236),"JA","NEE")</f>
        <v>NEE</v>
      </c>
      <c r="D235" s="156" t="str">
        <f>IF(AND(($M$9*(100%-$N$10))&lt;=($N$6*Input!G236),($M$9*(100%+$N$10))&gt;=($N$6*Input!G236)),"JA","NEE")</f>
        <v>NEE</v>
      </c>
      <c r="E235" s="160" t="str">
        <f t="shared" si="3"/>
        <v>NEE</v>
      </c>
      <c r="F235" s="144">
        <f>Input!F236</f>
        <v>17.991</v>
      </c>
      <c r="G235" s="144" t="str">
        <f>Input!D236&amp;"-"&amp;Input!E236</f>
        <v>800-1800</v>
      </c>
      <c r="H235" s="144" t="str">
        <f>Input!G236</f>
        <v>0,6762</v>
      </c>
      <c r="I235" s="144" t="str">
        <f>Input!K236</f>
        <v>666</v>
      </c>
      <c r="J235" s="145" t="e">
        <f>VLOOKUP('FIND THE RIGHT GEARBOX'!A235,#REF!,3,FALSE)</f>
        <v>#REF!</v>
      </c>
    </row>
    <row r="236" spans="1:10" x14ac:dyDescent="0.25">
      <c r="A236" s="144" t="str">
        <f>Input!B237</f>
        <v>HCT800/2</v>
      </c>
      <c r="B236" s="156" t="str">
        <f>IF(AND($N$6&gt;=Input!D237,$N$6&lt;=Input!E237),"JA","NEE")</f>
        <v>JA</v>
      </c>
      <c r="C236" s="156" t="str">
        <f>IF(AND(($N$4*(100%-$N$10))&lt;=Input!F237,($N$4*(100%+$N$10))&gt;=Input!F237),"JA","NEE")</f>
        <v>NEE</v>
      </c>
      <c r="D236" s="156" t="str">
        <f>IF(AND(($M$9*(100%-$N$10))&lt;=($N$6*Input!G237),($M$9*(100%+$N$10))&gt;=($N$6*Input!G237)),"JA","NEE")</f>
        <v>NEE</v>
      </c>
      <c r="E236" s="160" t="str">
        <f t="shared" si="3"/>
        <v>NEE</v>
      </c>
      <c r="F236" s="144">
        <f>Input!F237</f>
        <v>20.266999999999999</v>
      </c>
      <c r="G236" s="144" t="str">
        <f>Input!D237&amp;"-"&amp;Input!E237</f>
        <v>800-1800</v>
      </c>
      <c r="H236" s="144" t="str">
        <f>Input!G237</f>
        <v>0,60</v>
      </c>
      <c r="I236" s="144" t="str">
        <f>Input!K237</f>
        <v>666</v>
      </c>
      <c r="J236" s="145" t="e">
        <f>VLOOKUP('FIND THE RIGHT GEARBOX'!A236,#REF!,3,FALSE)</f>
        <v>#REF!</v>
      </c>
    </row>
    <row r="237" spans="1:10" x14ac:dyDescent="0.25">
      <c r="A237" s="144" t="str">
        <f>Input!B238</f>
        <v>HCT800/2</v>
      </c>
      <c r="B237" s="156" t="str">
        <f>IF(AND($N$6&gt;=Input!D238,$N$6&lt;=Input!E238),"JA","NEE")</f>
        <v>JA</v>
      </c>
      <c r="C237" s="156" t="str">
        <f>IF(AND(($N$4*(100%-$N$10))&lt;=Input!F238,($N$4*(100%+$N$10))&gt;=Input!F238),"JA","NEE")</f>
        <v>NEE</v>
      </c>
      <c r="D237" s="156" t="str">
        <f>IF(AND(($M$9*(100%-$N$10))&lt;=($N$6*Input!G238),($M$9*(100%+$N$10))&gt;=($N$6*Input!G238)),"JA","NEE")</f>
        <v>NEE</v>
      </c>
      <c r="E237" s="160" t="str">
        <f t="shared" si="3"/>
        <v>NEE</v>
      </c>
      <c r="F237" s="144">
        <f>Input!F238</f>
        <v>22.175999999999998</v>
      </c>
      <c r="G237" s="144" t="str">
        <f>Input!D238&amp;"-"&amp;Input!E238</f>
        <v>800-1800</v>
      </c>
      <c r="H237" s="144" t="str">
        <f>Input!G238</f>
        <v>0,5483</v>
      </c>
      <c r="I237" s="144" t="str">
        <f>Input!K238</f>
        <v>666</v>
      </c>
      <c r="J237" s="145" t="e">
        <f>VLOOKUP('FIND THE RIGHT GEARBOX'!A237,#REF!,3,FALSE)</f>
        <v>#REF!</v>
      </c>
    </row>
    <row r="238" spans="1:10" x14ac:dyDescent="0.25">
      <c r="A238" s="144" t="str">
        <f>Input!B239</f>
        <v>HCT800/3</v>
      </c>
      <c r="B238" s="156" t="str">
        <f>IF(AND($N$6&gt;=Input!D239,$N$6&lt;=Input!E239),"JA","NEE")</f>
        <v>JA</v>
      </c>
      <c r="C238" s="156" t="str">
        <f>IF(AND(($N$4*(100%-$N$10))&lt;=Input!F239,($N$4*(100%+$N$10))&gt;=Input!F239),"JA","NEE")</f>
        <v>NEE</v>
      </c>
      <c r="D238" s="156" t="str">
        <f>IF(AND(($M$9*(100%-$N$10))&lt;=($N$6*Input!G239),($M$9*(100%+$N$10))&gt;=($N$6*Input!G239)),"JA","NEE")</f>
        <v>NEE</v>
      </c>
      <c r="E238" s="160" t="str">
        <f t="shared" si="3"/>
        <v>NEE</v>
      </c>
      <c r="F238" s="144">
        <f>Input!F239</f>
        <v>16.559999999999999</v>
      </c>
      <c r="G238" s="144" t="str">
        <f>Input!D239&amp;"-"&amp;Input!E239</f>
        <v>800-1800</v>
      </c>
      <c r="H238" s="144" t="str">
        <f>Input!G239</f>
        <v>0,81</v>
      </c>
      <c r="I238" s="144" t="str">
        <f>Input!K239</f>
        <v>736</v>
      </c>
      <c r="J238" s="145" t="e">
        <f>VLOOKUP('FIND THE RIGHT GEARBOX'!A238,#REF!,3,FALSE)</f>
        <v>#REF!</v>
      </c>
    </row>
    <row r="239" spans="1:10" x14ac:dyDescent="0.25">
      <c r="A239" s="144" t="str">
        <f>Input!B240</f>
        <v>HCT800/3</v>
      </c>
      <c r="B239" s="156" t="str">
        <f>IF(AND($N$6&gt;=Input!D240,$N$6&lt;=Input!E240),"JA","NEE")</f>
        <v>JA</v>
      </c>
      <c r="C239" s="156" t="str">
        <f>IF(AND(($N$4*(100%-$N$10))&lt;=Input!F240,($N$4*(100%+$N$10))&gt;=Input!F240),"JA","NEE")</f>
        <v>NEE</v>
      </c>
      <c r="D239" s="156" t="str">
        <f>IF(AND(($M$9*(100%-$N$10))&lt;=($N$6*Input!G240),($M$9*(100%+$N$10))&gt;=($N$6*Input!G240)),"JA","NEE")</f>
        <v>NEE</v>
      </c>
      <c r="E239" s="160" t="str">
        <f t="shared" si="3"/>
        <v>NEE</v>
      </c>
      <c r="F239" s="144">
        <f>Input!F240</f>
        <v>17.95</v>
      </c>
      <c r="G239" s="144" t="str">
        <f>Input!D240&amp;"-"&amp;Input!E240</f>
        <v>800-1800</v>
      </c>
      <c r="H239" s="144" t="str">
        <f>Input!G240</f>
        <v>0,75</v>
      </c>
      <c r="I239" s="144" t="str">
        <f>Input!K240</f>
        <v>736</v>
      </c>
      <c r="J239" s="145" t="e">
        <f>VLOOKUP('FIND THE RIGHT GEARBOX'!A239,#REF!,3,FALSE)</f>
        <v>#REF!</v>
      </c>
    </row>
    <row r="240" spans="1:10" x14ac:dyDescent="0.25">
      <c r="A240" s="144" t="str">
        <f>Input!B241</f>
        <v>HCT800/3</v>
      </c>
      <c r="B240" s="156" t="str">
        <f>IF(AND($N$6&gt;=Input!D241,$N$6&lt;=Input!E241),"JA","NEE")</f>
        <v>JA</v>
      </c>
      <c r="C240" s="156" t="str">
        <f>IF(AND(($N$4*(100%-$N$10))&lt;=Input!F241,($N$4*(100%+$N$10))&gt;=Input!F241),"JA","NEE")</f>
        <v>NEE</v>
      </c>
      <c r="D240" s="156" t="str">
        <f>IF(AND(($M$9*(100%-$N$10))&lt;=($N$6*Input!G241),($M$9*(100%+$N$10))&gt;=($N$6*Input!G241)),"JA","NEE")</f>
        <v>NEE</v>
      </c>
      <c r="E240" s="160" t="str">
        <f t="shared" si="3"/>
        <v>NEE</v>
      </c>
      <c r="F240" s="144">
        <f>Input!F241</f>
        <v>20.2</v>
      </c>
      <c r="G240" s="144" t="str">
        <f>Input!D241&amp;"-"&amp;Input!E241</f>
        <v>800-1800</v>
      </c>
      <c r="H240" s="144" t="str">
        <f>Input!G241</f>
        <v>0,67</v>
      </c>
      <c r="I240" s="144" t="str">
        <f>Input!K241</f>
        <v>736</v>
      </c>
      <c r="J240" s="145" t="e">
        <f>VLOOKUP('FIND THE RIGHT GEARBOX'!A240,#REF!,3,FALSE)</f>
        <v>#REF!</v>
      </c>
    </row>
    <row r="241" spans="1:10" x14ac:dyDescent="0.25">
      <c r="A241" s="144" t="str">
        <f>Input!B242</f>
        <v>HC1000</v>
      </c>
      <c r="B241" s="156" t="str">
        <f>IF(AND($N$6&gt;=Input!D242,$N$6&lt;=Input!E242),"JA","NEE")</f>
        <v>JA</v>
      </c>
      <c r="C241" s="156" t="str">
        <f>IF(AND(($N$4*(100%-$N$10))&lt;=Input!F242,($N$4*(100%+$N$10))&gt;=Input!F242),"JA","NEE")</f>
        <v>NEE</v>
      </c>
      <c r="D241" s="156" t="str">
        <f>IF(AND(($M$9*(100%-$N$10))&lt;=($N$6*Input!G242),($M$9*(100%+$N$10))&gt;=($N$6*Input!G242)),"JA","NEE")</f>
        <v>NEE</v>
      </c>
      <c r="E241" s="160" t="str">
        <f t="shared" si="3"/>
        <v>NEE</v>
      </c>
      <c r="F241" s="144">
        <f>Input!F242</f>
        <v>2</v>
      </c>
      <c r="G241" s="144" t="str">
        <f>Input!D242&amp;"-"&amp;Input!E242</f>
        <v>600-1900</v>
      </c>
      <c r="H241" s="144" t="str">
        <f>Input!G242</f>
        <v>1,0</v>
      </c>
      <c r="I241" s="144" t="str">
        <f>Input!K242</f>
        <v>335</v>
      </c>
      <c r="J241" s="145" t="e">
        <f>VLOOKUP('FIND THE RIGHT GEARBOX'!A241,#REF!,3,FALSE)</f>
        <v>#REF!</v>
      </c>
    </row>
    <row r="242" spans="1:10" x14ac:dyDescent="0.25">
      <c r="A242" s="144" t="str">
        <f>Input!B243</f>
        <v>HC1000</v>
      </c>
      <c r="B242" s="156" t="str">
        <f>IF(AND($N$6&gt;=Input!D243,$N$6&lt;=Input!E243),"JA","NEE")</f>
        <v>JA</v>
      </c>
      <c r="C242" s="156" t="str">
        <f>IF(AND(($N$4*(100%-$N$10))&lt;=Input!F243,($N$4*(100%+$N$10))&gt;=Input!F243),"JA","NEE")</f>
        <v>NEE</v>
      </c>
      <c r="D242" s="156" t="str">
        <f>IF(AND(($M$9*(100%-$N$10))&lt;=($N$6*Input!G243),($M$9*(100%+$N$10))&gt;=($N$6*Input!G243)),"JA","NEE")</f>
        <v>NEE</v>
      </c>
      <c r="E242" s="160" t="str">
        <f t="shared" si="3"/>
        <v>NEE</v>
      </c>
      <c r="F242" s="144">
        <f>Input!F243</f>
        <v>2.5</v>
      </c>
      <c r="G242" s="144" t="str">
        <f>Input!D243&amp;"-"&amp;Input!E243</f>
        <v>600-1900</v>
      </c>
      <c r="H242" s="144" t="str">
        <f>Input!G243</f>
        <v>1,0</v>
      </c>
      <c r="I242" s="144" t="str">
        <f>Input!K243</f>
        <v>335</v>
      </c>
      <c r="J242" s="145" t="e">
        <f>VLOOKUP('FIND THE RIGHT GEARBOX'!A242,#REF!,3,FALSE)</f>
        <v>#REF!</v>
      </c>
    </row>
    <row r="243" spans="1:10" x14ac:dyDescent="0.25">
      <c r="A243" s="144" t="str">
        <f>Input!B244</f>
        <v>HC1000</v>
      </c>
      <c r="B243" s="156" t="str">
        <f>IF(AND($N$6&gt;=Input!D244,$N$6&lt;=Input!E244),"JA","NEE")</f>
        <v>JA</v>
      </c>
      <c r="C243" s="156" t="str">
        <f>IF(AND(($N$4*(100%-$N$10))&lt;=Input!F244,($N$4*(100%+$N$10))&gt;=Input!F244),"JA","NEE")</f>
        <v>NEE</v>
      </c>
      <c r="D243" s="156" t="str">
        <f>IF(AND(($M$9*(100%-$N$10))&lt;=($N$6*Input!G244),($M$9*(100%+$N$10))&gt;=($N$6*Input!G244)),"JA","NEE")</f>
        <v>NEE</v>
      </c>
      <c r="E243" s="160" t="str">
        <f t="shared" si="3"/>
        <v>NEE</v>
      </c>
      <c r="F243" s="144">
        <f>Input!F244</f>
        <v>3.04</v>
      </c>
      <c r="G243" s="144" t="str">
        <f>Input!D244&amp;"-"&amp;Input!E244</f>
        <v>600-1900</v>
      </c>
      <c r="H243" s="144" t="str">
        <f>Input!G244</f>
        <v>1,0</v>
      </c>
      <c r="I243" s="144" t="str">
        <f>Input!K244</f>
        <v>335</v>
      </c>
      <c r="J243" s="145" t="e">
        <f>VLOOKUP('FIND THE RIGHT GEARBOX'!A243,#REF!,3,FALSE)</f>
        <v>#REF!</v>
      </c>
    </row>
    <row r="244" spans="1:10" x14ac:dyDescent="0.25">
      <c r="A244" s="144" t="str">
        <f>Input!B245</f>
        <v>HC1000</v>
      </c>
      <c r="B244" s="156" t="str">
        <f>IF(AND($N$6&gt;=Input!D245,$N$6&lt;=Input!E245),"JA","NEE")</f>
        <v>JA</v>
      </c>
      <c r="C244" s="156" t="str">
        <f>IF(AND(($N$4*(100%-$N$10))&lt;=Input!F245,($N$4*(100%+$N$10))&gt;=Input!F245),"JA","NEE")</f>
        <v>NEE</v>
      </c>
      <c r="D244" s="156" t="str">
        <f>IF(AND(($M$9*(100%-$N$10))&lt;=($N$6*Input!G245),($M$9*(100%+$N$10))&gt;=($N$6*Input!G245)),"JA","NEE")</f>
        <v>NEE</v>
      </c>
      <c r="E244" s="160" t="str">
        <f t="shared" si="3"/>
        <v>NEE</v>
      </c>
      <c r="F244" s="144">
        <f>Input!F245</f>
        <v>3.48</v>
      </c>
      <c r="G244" s="144" t="str">
        <f>Input!D245&amp;"-"&amp;Input!E245</f>
        <v>600-1900</v>
      </c>
      <c r="H244" s="144" t="str">
        <f>Input!G245</f>
        <v>1,0</v>
      </c>
      <c r="I244" s="144" t="str">
        <f>Input!K245</f>
        <v>335</v>
      </c>
      <c r="J244" s="145" t="e">
        <f>VLOOKUP('FIND THE RIGHT GEARBOX'!A244,#REF!,3,FALSE)</f>
        <v>#REF!</v>
      </c>
    </row>
    <row r="245" spans="1:10" x14ac:dyDescent="0.25">
      <c r="A245" s="144" t="str">
        <f>Input!B246</f>
        <v>HC1000</v>
      </c>
      <c r="B245" s="156" t="str">
        <f>IF(AND($N$6&gt;=Input!D246,$N$6&lt;=Input!E246),"JA","NEE")</f>
        <v>JA</v>
      </c>
      <c r="C245" s="156" t="str">
        <f>IF(AND(($N$4*(100%-$N$10))&lt;=Input!F246,($N$4*(100%+$N$10))&gt;=Input!F246),"JA","NEE")</f>
        <v>NEE</v>
      </c>
      <c r="D245" s="156" t="str">
        <f>IF(AND(($M$9*(100%-$N$10))&lt;=($N$6*Input!G246),($M$9*(100%+$N$10))&gt;=($N$6*Input!G246)),"JA","NEE")</f>
        <v>NEE</v>
      </c>
      <c r="E245" s="160" t="str">
        <f t="shared" si="3"/>
        <v>NEE</v>
      </c>
      <c r="F245" s="144">
        <f>Input!F246</f>
        <v>3.59</v>
      </c>
      <c r="G245" s="144" t="str">
        <f>Input!D246&amp;"-"&amp;Input!E246</f>
        <v>600-1900</v>
      </c>
      <c r="H245" s="144" t="str">
        <f>Input!G246</f>
        <v>0,884</v>
      </c>
      <c r="I245" s="144" t="str">
        <f>Input!K246</f>
        <v>335</v>
      </c>
      <c r="J245" s="145" t="e">
        <f>VLOOKUP('FIND THE RIGHT GEARBOX'!A245,#REF!,3,FALSE)</f>
        <v>#REF!</v>
      </c>
    </row>
    <row r="246" spans="1:10" x14ac:dyDescent="0.25">
      <c r="A246" s="144" t="str">
        <f>Input!B247</f>
        <v>HC1000</v>
      </c>
      <c r="B246" s="156" t="str">
        <f>IF(AND($N$6&gt;=Input!D247,$N$6&lt;=Input!E247),"JA","NEE")</f>
        <v>JA</v>
      </c>
      <c r="C246" s="156" t="str">
        <f>IF(AND(($N$4*(100%-$N$10))&lt;=Input!F247,($N$4*(100%+$N$10))&gt;=Input!F247),"JA","NEE")</f>
        <v>NEE</v>
      </c>
      <c r="D246" s="156" t="str">
        <f>IF(AND(($M$9*(100%-$N$10))&lt;=($N$6*Input!G247),($M$9*(100%+$N$10))&gt;=($N$6*Input!G247)),"JA","NEE")</f>
        <v>NEE</v>
      </c>
      <c r="E246" s="160" t="str">
        <f t="shared" si="3"/>
        <v>NEE</v>
      </c>
      <c r="F246" s="144">
        <f>Input!F247</f>
        <v>4.0599999999999996</v>
      </c>
      <c r="G246" s="144" t="str">
        <f>Input!D247&amp;"-"&amp;Input!E247</f>
        <v>600-1900</v>
      </c>
      <c r="H246" s="144" t="str">
        <f>Input!G247</f>
        <v>0,884</v>
      </c>
      <c r="I246" s="144" t="str">
        <f>Input!K247</f>
        <v>335</v>
      </c>
      <c r="J246" s="145" t="e">
        <f>VLOOKUP('FIND THE RIGHT GEARBOX'!A246,#REF!,3,FALSE)</f>
        <v>#REF!</v>
      </c>
    </row>
    <row r="247" spans="1:10" x14ac:dyDescent="0.25">
      <c r="A247" s="144" t="str">
        <f>Input!B248</f>
        <v>HCD1000</v>
      </c>
      <c r="B247" s="156" t="str">
        <f>IF(AND($N$6&gt;=Input!D248,$N$6&lt;=Input!E248),"JA","NEE")</f>
        <v>JA</v>
      </c>
      <c r="C247" s="156" t="str">
        <f>IF(AND(($N$4*(100%-$N$10))&lt;=Input!F248,($N$4*(100%+$N$10))&gt;=Input!F248),"JA","NEE")</f>
        <v>NEE</v>
      </c>
      <c r="D247" s="156" t="str">
        <f>IF(AND(($M$9*(100%-$N$10))&lt;=($N$6*Input!G248),($M$9*(100%+$N$10))&gt;=($N$6*Input!G248)),"JA","NEE")</f>
        <v>NEE</v>
      </c>
      <c r="E247" s="160" t="str">
        <f t="shared" si="3"/>
        <v>NEE</v>
      </c>
      <c r="F247" s="144">
        <f>Input!F248</f>
        <v>3.4289999999999998</v>
      </c>
      <c r="G247" s="144" t="str">
        <f>Input!D248&amp;"-"&amp;Input!E248</f>
        <v>600-1900</v>
      </c>
      <c r="H247" s="144" t="str">
        <f>Input!G248</f>
        <v>1,000</v>
      </c>
      <c r="I247" s="144" t="str">
        <f>Input!K248</f>
        <v>450</v>
      </c>
      <c r="J247" s="145" t="e">
        <f>VLOOKUP('FIND THE RIGHT GEARBOX'!A247,#REF!,3,FALSE)</f>
        <v>#REF!</v>
      </c>
    </row>
    <row r="248" spans="1:10" x14ac:dyDescent="0.25">
      <c r="A248" s="144" t="str">
        <f>Input!B249</f>
        <v>HCD1000</v>
      </c>
      <c r="B248" s="156" t="str">
        <f>IF(AND($N$6&gt;=Input!D249,$N$6&lt;=Input!E249),"JA","NEE")</f>
        <v>JA</v>
      </c>
      <c r="C248" s="156" t="str">
        <f>IF(AND(($N$4*(100%-$N$10))&lt;=Input!F249,($N$4*(100%+$N$10))&gt;=Input!F249),"JA","NEE")</f>
        <v>NEE</v>
      </c>
      <c r="D248" s="156" t="str">
        <f>IF(AND(($M$9*(100%-$N$10))&lt;=($N$6*Input!G249),($M$9*(100%+$N$10))&gt;=($N$6*Input!G249)),"JA","NEE")</f>
        <v>NEE</v>
      </c>
      <c r="E248" s="160" t="str">
        <f t="shared" si="3"/>
        <v>NEE</v>
      </c>
      <c r="F248" s="144">
        <f>Input!F249</f>
        <v>3.96</v>
      </c>
      <c r="G248" s="144" t="str">
        <f>Input!D249&amp;"-"&amp;Input!E249</f>
        <v>600-1900</v>
      </c>
      <c r="H248" s="144" t="str">
        <f>Input!G249</f>
        <v>1,000</v>
      </c>
      <c r="I248" s="144" t="str">
        <f>Input!K249</f>
        <v>450</v>
      </c>
      <c r="J248" s="145" t="e">
        <f>VLOOKUP('FIND THE RIGHT GEARBOX'!A248,#REF!,3,FALSE)</f>
        <v>#REF!</v>
      </c>
    </row>
    <row r="249" spans="1:10" x14ac:dyDescent="0.25">
      <c r="A249" s="144" t="str">
        <f>Input!B250</f>
        <v>HCD1000</v>
      </c>
      <c r="B249" s="156" t="str">
        <f>IF(AND($N$6&gt;=Input!D250,$N$6&lt;=Input!E250),"JA","NEE")</f>
        <v>JA</v>
      </c>
      <c r="C249" s="156" t="str">
        <f>IF(AND(($N$4*(100%-$N$10))&lt;=Input!F250,($N$4*(100%+$N$10))&gt;=Input!F250),"JA","NEE")</f>
        <v>NEE</v>
      </c>
      <c r="D249" s="156" t="str">
        <f>IF(AND(($M$9*(100%-$N$10))&lt;=($N$6*Input!G250),($M$9*(100%+$N$10))&gt;=($N$6*Input!G250)),"JA","NEE")</f>
        <v>NEE</v>
      </c>
      <c r="E249" s="160" t="str">
        <f t="shared" si="3"/>
        <v>NEE</v>
      </c>
      <c r="F249" s="144">
        <f>Input!F250</f>
        <v>4.391</v>
      </c>
      <c r="G249" s="144" t="str">
        <f>Input!D250&amp;"-"&amp;Input!E250</f>
        <v>600-1900</v>
      </c>
      <c r="H249" s="144" t="str">
        <f>Input!G250</f>
        <v>1,000</v>
      </c>
      <c r="I249" s="144" t="str">
        <f>Input!K250</f>
        <v>450</v>
      </c>
      <c r="J249" s="145" t="e">
        <f>VLOOKUP('FIND THE RIGHT GEARBOX'!A249,#REF!,3,FALSE)</f>
        <v>#REF!</v>
      </c>
    </row>
    <row r="250" spans="1:10" x14ac:dyDescent="0.25">
      <c r="A250" s="144" t="str">
        <f>Input!B251</f>
        <v>HCD1000</v>
      </c>
      <c r="B250" s="156" t="str">
        <f>IF(AND($N$6&gt;=Input!D251,$N$6&lt;=Input!E251),"JA","NEE")</f>
        <v>JA</v>
      </c>
      <c r="C250" s="156" t="str">
        <f>IF(AND(($N$4*(100%-$N$10))&lt;=Input!F251,($N$4*(100%+$N$10))&gt;=Input!F251),"JA","NEE")</f>
        <v>NEE</v>
      </c>
      <c r="D250" s="156" t="str">
        <f>IF(AND(($M$9*(100%-$N$10))&lt;=($N$6*Input!G251),($M$9*(100%+$N$10))&gt;=($N$6*Input!G251)),"JA","NEE")</f>
        <v>NEE</v>
      </c>
      <c r="E250" s="160" t="str">
        <f t="shared" si="3"/>
        <v>NEE</v>
      </c>
      <c r="F250" s="144">
        <f>Input!F251</f>
        <v>4.45</v>
      </c>
      <c r="G250" s="144" t="str">
        <f>Input!D251&amp;"-"&amp;Input!E251</f>
        <v>600-1900</v>
      </c>
      <c r="H250" s="144" t="str">
        <f>Input!G251</f>
        <v>1,000</v>
      </c>
      <c r="I250" s="144" t="str">
        <f>Input!K251</f>
        <v>450</v>
      </c>
      <c r="J250" s="145" t="e">
        <f>VLOOKUP('FIND THE RIGHT GEARBOX'!A250,#REF!,3,FALSE)</f>
        <v>#REF!</v>
      </c>
    </row>
    <row r="251" spans="1:10" x14ac:dyDescent="0.25">
      <c r="A251" s="144" t="str">
        <f>Input!B252</f>
        <v>HCD1000</v>
      </c>
      <c r="B251" s="156" t="str">
        <f>IF(AND($N$6&gt;=Input!D252,$N$6&lt;=Input!E252),"JA","NEE")</f>
        <v>JA</v>
      </c>
      <c r="C251" s="156" t="str">
        <f>IF(AND(($N$4*(100%-$N$10))&lt;=Input!F252,($N$4*(100%+$N$10))&gt;=Input!F252),"JA","NEE")</f>
        <v>JA</v>
      </c>
      <c r="D251" s="156" t="str">
        <f>IF(AND(($M$9*(100%-$N$10))&lt;=($N$6*Input!G252),($M$9*(100%+$N$10))&gt;=($N$6*Input!G252)),"JA","NEE")</f>
        <v>NEE</v>
      </c>
      <c r="E251" s="160" t="str">
        <f t="shared" si="3"/>
        <v>NEE</v>
      </c>
      <c r="F251" s="144">
        <f>Input!F252</f>
        <v>4.9050000000000002</v>
      </c>
      <c r="G251" s="144" t="str">
        <f>Input!D252&amp;"-"&amp;Input!E252</f>
        <v>600-1900</v>
      </c>
      <c r="H251" s="144" t="str">
        <f>Input!G252</f>
        <v>1,000</v>
      </c>
      <c r="I251" s="144" t="str">
        <f>Input!K252</f>
        <v>450</v>
      </c>
      <c r="J251" s="145" t="e">
        <f>VLOOKUP('FIND THE RIGHT GEARBOX'!A251,#REF!,3,FALSE)</f>
        <v>#REF!</v>
      </c>
    </row>
    <row r="252" spans="1:10" x14ac:dyDescent="0.25">
      <c r="A252" s="144" t="str">
        <f>Input!B253</f>
        <v>HCD1000</v>
      </c>
      <c r="B252" s="156" t="str">
        <f>IF(AND($N$6&gt;=Input!D253,$N$6&lt;=Input!E253),"JA","NEE")</f>
        <v>JA</v>
      </c>
      <c r="C252" s="156" t="str">
        <f>IF(AND(($N$4*(100%-$N$10))&lt;=Input!F253,($N$4*(100%+$N$10))&gt;=Input!F253),"JA","NEE")</f>
        <v>JA</v>
      </c>
      <c r="D252" s="156" t="str">
        <f>IF(AND(($M$9*(100%-$N$10))&lt;=($N$6*Input!G253),($M$9*(100%+$N$10))&gt;=($N$6*Input!G253)),"JA","NEE")</f>
        <v>NEE</v>
      </c>
      <c r="E252" s="160" t="str">
        <f t="shared" si="3"/>
        <v>NEE</v>
      </c>
      <c r="F252" s="144">
        <f>Input!F253</f>
        <v>5.0599999999999996</v>
      </c>
      <c r="G252" s="144" t="str">
        <f>Input!D253&amp;"-"&amp;Input!E253</f>
        <v>600-1900</v>
      </c>
      <c r="H252" s="144" t="str">
        <f>Input!G253</f>
        <v>1,000</v>
      </c>
      <c r="I252" s="144" t="str">
        <f>Input!K253</f>
        <v>450</v>
      </c>
      <c r="J252" s="145" t="e">
        <f>VLOOKUP('FIND THE RIGHT GEARBOX'!A252,#REF!,3,FALSE)</f>
        <v>#REF!</v>
      </c>
    </row>
    <row r="253" spans="1:10" x14ac:dyDescent="0.25">
      <c r="A253" s="144" t="str">
        <f>Input!B254</f>
        <v>HCD1000</v>
      </c>
      <c r="B253" s="156" t="str">
        <f>IF(AND($N$6&gt;=Input!D254,$N$6&lt;=Input!E254),"JA","NEE")</f>
        <v>JA</v>
      </c>
      <c r="C253" s="156" t="str">
        <f>IF(AND(($N$4*(100%-$N$10))&lt;=Input!F254,($N$4*(100%+$N$10))&gt;=Input!F254),"JA","NEE")</f>
        <v>JA</v>
      </c>
      <c r="D253" s="156" t="str">
        <f>IF(AND(($M$9*(100%-$N$10))&lt;=($N$6*Input!G254),($M$9*(100%+$N$10))&gt;=($N$6*Input!G254)),"JA","NEE")</f>
        <v>NEE</v>
      </c>
      <c r="E253" s="160" t="str">
        <f t="shared" si="3"/>
        <v>NEE</v>
      </c>
      <c r="F253" s="144">
        <f>Input!F254</f>
        <v>5.4740000000000002</v>
      </c>
      <c r="G253" s="144" t="str">
        <f>Input!D254&amp;"-"&amp;Input!E254</f>
        <v>600-1900</v>
      </c>
      <c r="H253" s="144" t="str">
        <f>Input!G254</f>
        <v>0,925</v>
      </c>
      <c r="I253" s="144" t="str">
        <f>Input!K254</f>
        <v>450</v>
      </c>
      <c r="J253" s="145" t="e">
        <f>VLOOKUP('FIND THE RIGHT GEARBOX'!A253,#REF!,3,FALSE)</f>
        <v>#REF!</v>
      </c>
    </row>
    <row r="254" spans="1:10" x14ac:dyDescent="0.25">
      <c r="A254" s="144" t="str">
        <f>Input!B255</f>
        <v>HCD1000</v>
      </c>
      <c r="B254" s="156" t="str">
        <f>IF(AND($N$6&gt;=Input!D255,$N$6&lt;=Input!E255),"JA","NEE")</f>
        <v>JA</v>
      </c>
      <c r="C254" s="156" t="str">
        <f>IF(AND(($N$4*(100%-$N$10))&lt;=Input!F255,($N$4*(100%+$N$10))&gt;=Input!F255),"JA","NEE")</f>
        <v>NEE</v>
      </c>
      <c r="D254" s="156" t="str">
        <f>IF(AND(($M$9*(100%-$N$10))&lt;=($N$6*Input!G255),($M$9*(100%+$N$10))&gt;=($N$6*Input!G255)),"JA","NEE")</f>
        <v>NEE</v>
      </c>
      <c r="E254" s="160" t="str">
        <f t="shared" si="3"/>
        <v>NEE</v>
      </c>
      <c r="F254" s="144">
        <f>Input!F255</f>
        <v>5.8330000000000002</v>
      </c>
      <c r="G254" s="144" t="str">
        <f>Input!D255&amp;"-"&amp;Input!E255</f>
        <v>600-1900</v>
      </c>
      <c r="H254" s="144" t="str">
        <f>Input!G255</f>
        <v>0,885</v>
      </c>
      <c r="I254" s="144" t="str">
        <f>Input!K255</f>
        <v>450</v>
      </c>
      <c r="J254" s="145" t="e">
        <f>VLOOKUP('FIND THE RIGHT GEARBOX'!A254,#REF!,3,FALSE)</f>
        <v>#REF!</v>
      </c>
    </row>
    <row r="255" spans="1:10" x14ac:dyDescent="0.25">
      <c r="A255" s="144" t="str">
        <f>Input!B256</f>
        <v>HCT1100</v>
      </c>
      <c r="B255" s="156" t="str">
        <f>IF(AND($N$6&gt;=Input!D256,$N$6&lt;=Input!E256),"JA","NEE")</f>
        <v>JA</v>
      </c>
      <c r="C255" s="156" t="str">
        <f>IF(AND(($N$4*(100%-$N$10))&lt;=Input!F256,($N$4*(100%+$N$10))&gt;=Input!F256),"JA","NEE")</f>
        <v>JA</v>
      </c>
      <c r="D255" s="156" t="str">
        <f>IF(AND(($M$9*(100%-$N$10))&lt;=($N$6*Input!G256),($M$9*(100%+$N$10))&gt;=($N$6*Input!G256)),"JA","NEE")</f>
        <v>NEE</v>
      </c>
      <c r="E255" s="160" t="str">
        <f t="shared" si="3"/>
        <v>NEE</v>
      </c>
      <c r="F255" s="144">
        <f>Input!F256</f>
        <v>4.9400000000000004</v>
      </c>
      <c r="G255" s="144" t="str">
        <f>Input!D256&amp;"-"&amp;Input!E256</f>
        <v>700-1800</v>
      </c>
      <c r="H255" s="144" t="str">
        <f>Input!G256</f>
        <v>1,15</v>
      </c>
      <c r="I255" s="144" t="str">
        <f>Input!K256</f>
        <v>500</v>
      </c>
      <c r="J255" s="145" t="e">
        <f>VLOOKUP('FIND THE RIGHT GEARBOX'!A255,#REF!,3,FALSE)</f>
        <v>#REF!</v>
      </c>
    </row>
    <row r="256" spans="1:10" x14ac:dyDescent="0.25">
      <c r="A256" s="144" t="str">
        <f>Input!B257</f>
        <v>HCT1100</v>
      </c>
      <c r="B256" s="156" t="str">
        <f>IF(AND($N$6&gt;=Input!D257,$N$6&lt;=Input!E257),"JA","NEE")</f>
        <v>JA</v>
      </c>
      <c r="C256" s="156" t="str">
        <f>IF(AND(($N$4*(100%-$N$10))&lt;=Input!F257,($N$4*(100%+$N$10))&gt;=Input!F257),"JA","NEE")</f>
        <v>NEE</v>
      </c>
      <c r="D256" s="156" t="str">
        <f>IF(AND(($M$9*(100%-$N$10))&lt;=($N$6*Input!G257),($M$9*(100%+$N$10))&gt;=($N$6*Input!G257)),"JA","NEE")</f>
        <v>NEE</v>
      </c>
      <c r="E256" s="160" t="str">
        <f t="shared" si="3"/>
        <v>NEE</v>
      </c>
      <c r="F256" s="144">
        <f>Input!F257</f>
        <v>5.6</v>
      </c>
      <c r="G256" s="144" t="str">
        <f>Input!D257&amp;"-"&amp;Input!E257</f>
        <v>700-1800</v>
      </c>
      <c r="H256" s="144" t="str">
        <f>Input!G257</f>
        <v>1,15</v>
      </c>
      <c r="I256" s="144" t="str">
        <f>Input!K257</f>
        <v>500</v>
      </c>
      <c r="J256" s="145" t="e">
        <f>VLOOKUP('FIND THE RIGHT GEARBOX'!A256,#REF!,3,FALSE)</f>
        <v>#REF!</v>
      </c>
    </row>
    <row r="257" spans="1:10" x14ac:dyDescent="0.25">
      <c r="A257" s="144" t="str">
        <f>Input!B258</f>
        <v>HCT1100</v>
      </c>
      <c r="B257" s="156" t="str">
        <f>IF(AND($N$6&gt;=Input!D258,$N$6&lt;=Input!E258),"JA","NEE")</f>
        <v>JA</v>
      </c>
      <c r="C257" s="156" t="str">
        <f>IF(AND(($N$4*(100%-$N$10))&lt;=Input!F258,($N$4*(100%+$N$10))&gt;=Input!F258),"JA","NEE")</f>
        <v>NEE</v>
      </c>
      <c r="D257" s="156" t="str">
        <f>IF(AND(($M$9*(100%-$N$10))&lt;=($N$6*Input!G258),($M$9*(100%+$N$10))&gt;=($N$6*Input!G258)),"JA","NEE")</f>
        <v>NEE</v>
      </c>
      <c r="E257" s="160" t="str">
        <f t="shared" si="3"/>
        <v>NEE</v>
      </c>
      <c r="F257" s="144">
        <f>Input!F258</f>
        <v>5.98</v>
      </c>
      <c r="G257" s="144" t="str">
        <f>Input!D258&amp;"-"&amp;Input!E258</f>
        <v>700-1800</v>
      </c>
      <c r="H257" s="144" t="str">
        <f>Input!G258</f>
        <v>1,15</v>
      </c>
      <c r="I257" s="144" t="str">
        <f>Input!K258</f>
        <v>500</v>
      </c>
      <c r="J257" s="145" t="e">
        <f>VLOOKUP('FIND THE RIGHT GEARBOX'!A257,#REF!,3,FALSE)</f>
        <v>#REF!</v>
      </c>
    </row>
    <row r="258" spans="1:10" x14ac:dyDescent="0.25">
      <c r="A258" s="144" t="str">
        <f>Input!B259</f>
        <v>HCT1100</v>
      </c>
      <c r="B258" s="156" t="str">
        <f>IF(AND($N$6&gt;=Input!D259,$N$6&lt;=Input!E259),"JA","NEE")</f>
        <v>JA</v>
      </c>
      <c r="C258" s="156" t="str">
        <f>IF(AND(($N$4*(100%-$N$10))&lt;=Input!F259,($N$4*(100%+$N$10))&gt;=Input!F259),"JA","NEE")</f>
        <v>NEE</v>
      </c>
      <c r="D258" s="156" t="str">
        <f>IF(AND(($M$9*(100%-$N$10))&lt;=($N$6*Input!G259),($M$9*(100%+$N$10))&gt;=($N$6*Input!G259)),"JA","NEE")</f>
        <v>NEE</v>
      </c>
      <c r="E258" s="160" t="str">
        <f t="shared" si="3"/>
        <v>NEE</v>
      </c>
      <c r="F258" s="144">
        <f>Input!F259</f>
        <v>6.39</v>
      </c>
      <c r="G258" s="144" t="str">
        <f>Input!D259&amp;"-"&amp;Input!E259</f>
        <v>700-1800</v>
      </c>
      <c r="H258" s="144" t="str">
        <f>Input!G259</f>
        <v>1,15</v>
      </c>
      <c r="I258" s="144" t="str">
        <f>Input!K259</f>
        <v>500</v>
      </c>
      <c r="J258" s="145" t="e">
        <f>VLOOKUP('FIND THE RIGHT GEARBOX'!A258,#REF!,3,FALSE)</f>
        <v>#REF!</v>
      </c>
    </row>
    <row r="259" spans="1:10" x14ac:dyDescent="0.25">
      <c r="A259" s="144" t="str">
        <f>Input!B260</f>
        <v>HCT1100</v>
      </c>
      <c r="B259" s="156" t="str">
        <f>IF(AND($N$6&gt;=Input!D260,$N$6&lt;=Input!E260),"JA","NEE")</f>
        <v>JA</v>
      </c>
      <c r="C259" s="156" t="str">
        <f>IF(AND(($N$4*(100%-$N$10))&lt;=Input!F260,($N$4*(100%+$N$10))&gt;=Input!F260),"JA","NEE")</f>
        <v>NEE</v>
      </c>
      <c r="D259" s="156" t="str">
        <f>IF(AND(($M$9*(100%-$N$10))&lt;=($N$6*Input!G260),($M$9*(100%+$N$10))&gt;=($N$6*Input!G260)),"JA","NEE")</f>
        <v>NEE</v>
      </c>
      <c r="E259" s="160" t="str">
        <f t="shared" ref="E259:E322" si="4">IF(AND($B259="JA", $C259="JA", $D259="JA"), "JA", "NEE")</f>
        <v>NEE</v>
      </c>
      <c r="F259" s="144">
        <f>Input!F260</f>
        <v>6.85</v>
      </c>
      <c r="G259" s="144" t="str">
        <f>Input!D260&amp;"-"&amp;Input!E260</f>
        <v>700-1800</v>
      </c>
      <c r="H259" s="144" t="str">
        <f>Input!G260</f>
        <v>1,14</v>
      </c>
      <c r="I259" s="144" t="str">
        <f>Input!K260</f>
        <v>500</v>
      </c>
      <c r="J259" s="145" t="e">
        <f>VLOOKUP('FIND THE RIGHT GEARBOX'!A259,#REF!,3,FALSE)</f>
        <v>#REF!</v>
      </c>
    </row>
    <row r="260" spans="1:10" x14ac:dyDescent="0.25">
      <c r="A260" s="144" t="str">
        <f>Input!B261</f>
        <v>HCT1100</v>
      </c>
      <c r="B260" s="156" t="str">
        <f>IF(AND($N$6&gt;=Input!D261,$N$6&lt;=Input!E261),"JA","NEE")</f>
        <v>JA</v>
      </c>
      <c r="C260" s="156" t="str">
        <f>IF(AND(($N$4*(100%-$N$10))&lt;=Input!F261,($N$4*(100%+$N$10))&gt;=Input!F261),"JA","NEE")</f>
        <v>NEE</v>
      </c>
      <c r="D260" s="156" t="str">
        <f>IF(AND(($M$9*(100%-$N$10))&lt;=($N$6*Input!G261),($M$9*(100%+$N$10))&gt;=($N$6*Input!G261)),"JA","NEE")</f>
        <v>NEE</v>
      </c>
      <c r="E260" s="160" t="str">
        <f t="shared" si="4"/>
        <v>NEE</v>
      </c>
      <c r="F260" s="144">
        <f>Input!F261</f>
        <v>7.35</v>
      </c>
      <c r="G260" s="144" t="str">
        <f>Input!D261&amp;"-"&amp;Input!E261</f>
        <v>700-1800</v>
      </c>
      <c r="H260" s="144" t="str">
        <f>Input!G261</f>
        <v>1,05</v>
      </c>
      <c r="I260" s="144" t="str">
        <f>Input!K261</f>
        <v>500</v>
      </c>
      <c r="J260" s="145" t="e">
        <f>VLOOKUP('FIND THE RIGHT GEARBOX'!A260,#REF!,3,FALSE)</f>
        <v>#REF!</v>
      </c>
    </row>
    <row r="261" spans="1:10" x14ac:dyDescent="0.25">
      <c r="A261" s="144" t="str">
        <f>Input!B262</f>
        <v>HCT1100</v>
      </c>
      <c r="B261" s="156" t="str">
        <f>IF(AND($N$6&gt;=Input!D262,$N$6&lt;=Input!E262),"JA","NEE")</f>
        <v>JA</v>
      </c>
      <c r="C261" s="156" t="str">
        <f>IF(AND(($N$4*(100%-$N$10))&lt;=Input!F262,($N$4*(100%+$N$10))&gt;=Input!F262),"JA","NEE")</f>
        <v>NEE</v>
      </c>
      <c r="D261" s="156" t="str">
        <f>IF(AND(($M$9*(100%-$N$10))&lt;=($N$6*Input!G262),($M$9*(100%+$N$10))&gt;=($N$6*Input!G262)),"JA","NEE")</f>
        <v>NEE</v>
      </c>
      <c r="E261" s="160" t="str">
        <f t="shared" si="4"/>
        <v>NEE</v>
      </c>
      <c r="F261" s="144">
        <f>Input!F262</f>
        <v>7.9</v>
      </c>
      <c r="G261" s="144" t="str">
        <f>Input!D262&amp;"-"&amp;Input!E262</f>
        <v>700-1800</v>
      </c>
      <c r="H261" s="144" t="str">
        <f>Input!G262</f>
        <v>1,00</v>
      </c>
      <c r="I261" s="144" t="str">
        <f>Input!K262</f>
        <v>500</v>
      </c>
      <c r="J261" s="145" t="e">
        <f>VLOOKUP('FIND THE RIGHT GEARBOX'!A261,#REF!,3,FALSE)</f>
        <v>#REF!</v>
      </c>
    </row>
    <row r="262" spans="1:10" x14ac:dyDescent="0.25">
      <c r="A262" s="144" t="str">
        <f>Input!B263</f>
        <v>HC1200</v>
      </c>
      <c r="B262" s="156" t="str">
        <f>IF(AND($N$6&gt;=Input!D263,$N$6&lt;=Input!E263),"JA","NEE")</f>
        <v>JA</v>
      </c>
      <c r="C262" s="156" t="str">
        <f>IF(AND(($N$4*(100%-$N$10))&lt;=Input!F263,($N$4*(100%+$N$10))&gt;=Input!F263),"JA","NEE")</f>
        <v>NEE</v>
      </c>
      <c r="D262" s="156" t="str">
        <f>IF(AND(($M$9*(100%-$N$10))&lt;=($N$6*Input!G263),($M$9*(100%+$N$10))&gt;=($N$6*Input!G263)),"JA","NEE")</f>
        <v>NEE</v>
      </c>
      <c r="E262" s="160" t="str">
        <f t="shared" si="4"/>
        <v>NEE</v>
      </c>
      <c r="F262" s="144">
        <f>Input!F263</f>
        <v>2.0299999999999998</v>
      </c>
      <c r="G262" s="144" t="str">
        <f>Input!D263&amp;"-"&amp;Input!E263</f>
        <v>600-1900</v>
      </c>
      <c r="H262" s="144" t="str">
        <f>Input!G263</f>
        <v>1,26</v>
      </c>
      <c r="I262" s="144" t="str">
        <f>Input!K263</f>
        <v>380</v>
      </c>
      <c r="J262" s="145" t="e">
        <f>VLOOKUP('FIND THE RIGHT GEARBOX'!A262,#REF!,3,FALSE)</f>
        <v>#REF!</v>
      </c>
    </row>
    <row r="263" spans="1:10" x14ac:dyDescent="0.25">
      <c r="A263" s="144" t="str">
        <f>Input!B264</f>
        <v>HC1200</v>
      </c>
      <c r="B263" s="156" t="str">
        <f>IF(AND($N$6&gt;=Input!D264,$N$6&lt;=Input!E264),"JA","NEE")</f>
        <v>JA</v>
      </c>
      <c r="C263" s="156" t="str">
        <f>IF(AND(($N$4*(100%-$N$10))&lt;=Input!F264,($N$4*(100%+$N$10))&gt;=Input!F264),"JA","NEE")</f>
        <v>NEE</v>
      </c>
      <c r="D263" s="156" t="str">
        <f>IF(AND(($M$9*(100%-$N$10))&lt;=($N$6*Input!G264),($M$9*(100%+$N$10))&gt;=($N$6*Input!G264)),"JA","NEE")</f>
        <v>NEE</v>
      </c>
      <c r="E263" s="160" t="str">
        <f t="shared" si="4"/>
        <v>NEE</v>
      </c>
      <c r="F263" s="144">
        <f>Input!F264</f>
        <v>2.476</v>
      </c>
      <c r="G263" s="144" t="str">
        <f>Input!D264&amp;"-"&amp;Input!E264</f>
        <v>600-1900</v>
      </c>
      <c r="H263" s="144" t="str">
        <f>Input!G264</f>
        <v>1,26</v>
      </c>
      <c r="I263" s="144" t="str">
        <f>Input!K264</f>
        <v>380</v>
      </c>
      <c r="J263" s="145" t="e">
        <f>VLOOKUP('FIND THE RIGHT GEARBOX'!A263,#REF!,3,FALSE)</f>
        <v>#REF!</v>
      </c>
    </row>
    <row r="264" spans="1:10" x14ac:dyDescent="0.25">
      <c r="A264" s="144" t="str">
        <f>Input!B265</f>
        <v>HC1200</v>
      </c>
      <c r="B264" s="156" t="str">
        <f>IF(AND($N$6&gt;=Input!D265,$N$6&lt;=Input!E265),"JA","NEE")</f>
        <v>JA</v>
      </c>
      <c r="C264" s="156" t="str">
        <f>IF(AND(($N$4*(100%-$N$10))&lt;=Input!F265,($N$4*(100%+$N$10))&gt;=Input!F265),"JA","NEE")</f>
        <v>NEE</v>
      </c>
      <c r="D264" s="156" t="str">
        <f>IF(AND(($M$9*(100%-$N$10))&lt;=($N$6*Input!G265),($M$9*(100%+$N$10))&gt;=($N$6*Input!G265)),"JA","NEE")</f>
        <v>NEE</v>
      </c>
      <c r="E264" s="160" t="str">
        <f t="shared" si="4"/>
        <v>NEE</v>
      </c>
      <c r="F264" s="144">
        <f>Input!F265</f>
        <v>2.5</v>
      </c>
      <c r="G264" s="144" t="str">
        <f>Input!D265&amp;"-"&amp;Input!E265</f>
        <v>600-1900</v>
      </c>
      <c r="H264" s="144" t="str">
        <f>Input!G265</f>
        <v>1,26</v>
      </c>
      <c r="I264" s="144" t="str">
        <f>Input!K265</f>
        <v>380</v>
      </c>
      <c r="J264" s="145" t="e">
        <f>VLOOKUP('FIND THE RIGHT GEARBOX'!A264,#REF!,3,FALSE)</f>
        <v>#REF!</v>
      </c>
    </row>
    <row r="265" spans="1:10" x14ac:dyDescent="0.25">
      <c r="A265" s="144" t="str">
        <f>Input!B266</f>
        <v>HC1200</v>
      </c>
      <c r="B265" s="156" t="str">
        <f>IF(AND($N$6&gt;=Input!D266,$N$6&lt;=Input!E266),"JA","NEE")</f>
        <v>JA</v>
      </c>
      <c r="C265" s="156" t="str">
        <f>IF(AND(($N$4*(100%-$N$10))&lt;=Input!F266,($N$4*(100%+$N$10))&gt;=Input!F266),"JA","NEE")</f>
        <v>NEE</v>
      </c>
      <c r="D265" s="156" t="str">
        <f>IF(AND(($M$9*(100%-$N$10))&lt;=($N$6*Input!G266),($M$9*(100%+$N$10))&gt;=($N$6*Input!G266)),"JA","NEE")</f>
        <v>NEE</v>
      </c>
      <c r="E265" s="160" t="str">
        <f t="shared" si="4"/>
        <v>NEE</v>
      </c>
      <c r="F265" s="144">
        <f>Input!F266</f>
        <v>2.96</v>
      </c>
      <c r="G265" s="144" t="str">
        <f>Input!D266&amp;"-"&amp;Input!E266</f>
        <v>600-1900</v>
      </c>
      <c r="H265" s="144" t="str">
        <f>Input!G266</f>
        <v>1,26</v>
      </c>
      <c r="I265" s="144" t="str">
        <f>Input!K266</f>
        <v>380</v>
      </c>
      <c r="J265" s="145" t="e">
        <f>VLOOKUP('FIND THE RIGHT GEARBOX'!A265,#REF!,3,FALSE)</f>
        <v>#REF!</v>
      </c>
    </row>
    <row r="266" spans="1:10" x14ac:dyDescent="0.25">
      <c r="A266" s="144" t="str">
        <f>Input!B267</f>
        <v>HC1200</v>
      </c>
      <c r="B266" s="156" t="str">
        <f>IF(AND($N$6&gt;=Input!D267,$N$6&lt;=Input!E267),"JA","NEE")</f>
        <v>JA</v>
      </c>
      <c r="C266" s="156" t="str">
        <f>IF(AND(($N$4*(100%-$N$10))&lt;=Input!F267,($N$4*(100%+$N$10))&gt;=Input!F267),"JA","NEE")</f>
        <v>NEE</v>
      </c>
      <c r="D266" s="156" t="str">
        <f>IF(AND(($M$9*(100%-$N$10))&lt;=($N$6*Input!G267),($M$9*(100%+$N$10))&gt;=($N$6*Input!G267)),"JA","NEE")</f>
        <v>NEE</v>
      </c>
      <c r="E266" s="160" t="str">
        <f t="shared" si="4"/>
        <v>NEE</v>
      </c>
      <c r="F266" s="144">
        <f>Input!F267</f>
        <v>3.55</v>
      </c>
      <c r="G266" s="144" t="str">
        <f>Input!D267&amp;"-"&amp;Input!E267</f>
        <v>600-1900</v>
      </c>
      <c r="H266" s="144" t="str">
        <f>Input!G267</f>
        <v>1,26</v>
      </c>
      <c r="I266" s="144" t="str">
        <f>Input!K267</f>
        <v>380</v>
      </c>
      <c r="J266" s="145" t="e">
        <f>VLOOKUP('FIND THE RIGHT GEARBOX'!A266,#REF!,3,FALSE)</f>
        <v>#REF!</v>
      </c>
    </row>
    <row r="267" spans="1:10" x14ac:dyDescent="0.25">
      <c r="A267" s="144" t="str">
        <f>Input!B268</f>
        <v>HC1200</v>
      </c>
      <c r="B267" s="156" t="str">
        <f>IF(AND($N$6&gt;=Input!D268,$N$6&lt;=Input!E268),"JA","NEE")</f>
        <v>JA</v>
      </c>
      <c r="C267" s="156" t="str">
        <f>IF(AND(($N$4*(100%-$N$10))&lt;=Input!F268,($N$4*(100%+$N$10))&gt;=Input!F268),"JA","NEE")</f>
        <v>NEE</v>
      </c>
      <c r="D267" s="156" t="str">
        <f>IF(AND(($M$9*(100%-$N$10))&lt;=($N$6*Input!G268),($M$9*(100%+$N$10))&gt;=($N$6*Input!G268)),"JA","NEE")</f>
        <v>NEE</v>
      </c>
      <c r="E267" s="160" t="str">
        <f t="shared" si="4"/>
        <v>NEE</v>
      </c>
      <c r="F267" s="144">
        <f>Input!F268</f>
        <v>3.79</v>
      </c>
      <c r="G267" s="144" t="str">
        <f>Input!D268&amp;"-"&amp;Input!E268</f>
        <v>600-1900</v>
      </c>
      <c r="H267" s="144" t="str">
        <f>Input!G268</f>
        <v>1,20</v>
      </c>
      <c r="I267" s="144" t="str">
        <f>Input!K268</f>
        <v>380</v>
      </c>
      <c r="J267" s="145" t="e">
        <f>VLOOKUP('FIND THE RIGHT GEARBOX'!A267,#REF!,3,FALSE)</f>
        <v>#REF!</v>
      </c>
    </row>
    <row r="268" spans="1:10" x14ac:dyDescent="0.25">
      <c r="A268" s="144" t="str">
        <f>Input!B269</f>
        <v>HC1200</v>
      </c>
      <c r="B268" s="156" t="str">
        <f>IF(AND($N$6&gt;=Input!D269,$N$6&lt;=Input!E269),"JA","NEE")</f>
        <v>JA</v>
      </c>
      <c r="C268" s="156" t="str">
        <f>IF(AND(($N$4*(100%-$N$10))&lt;=Input!F269,($N$4*(100%+$N$10))&gt;=Input!F269),"JA","NEE")</f>
        <v>NEE</v>
      </c>
      <c r="D268" s="156" t="str">
        <f>IF(AND(($M$9*(100%-$N$10))&lt;=($N$6*Input!G269),($M$9*(100%+$N$10))&gt;=($N$6*Input!G269)),"JA","NEE")</f>
        <v>NEE</v>
      </c>
      <c r="E268" s="160" t="str">
        <f t="shared" si="4"/>
        <v>NEE</v>
      </c>
      <c r="F268" s="144">
        <f>Input!F269</f>
        <v>4.05</v>
      </c>
      <c r="G268" s="144" t="str">
        <f>Input!D269&amp;"-"&amp;Input!E269</f>
        <v>600-1900</v>
      </c>
      <c r="H268" s="144" t="str">
        <f>Input!G269</f>
        <v>1,09</v>
      </c>
      <c r="I268" s="144" t="str">
        <f>Input!K269</f>
        <v>380</v>
      </c>
      <c r="J268" s="145" t="e">
        <f>VLOOKUP('FIND THE RIGHT GEARBOX'!A268,#REF!,3,FALSE)</f>
        <v>#REF!</v>
      </c>
    </row>
    <row r="269" spans="1:10" x14ac:dyDescent="0.25">
      <c r="A269" s="144" t="str">
        <f>Input!B270</f>
        <v>HC1200</v>
      </c>
      <c r="B269" s="156" t="str">
        <f>IF(AND($N$6&gt;=Input!D270,$N$6&lt;=Input!E270),"JA","NEE")</f>
        <v>JA</v>
      </c>
      <c r="C269" s="156" t="str">
        <f>IF(AND(($N$4*(100%-$N$10))&lt;=Input!F270,($N$4*(100%+$N$10))&gt;=Input!F270),"JA","NEE")</f>
        <v>NEE</v>
      </c>
      <c r="D269" s="156" t="str">
        <f>IF(AND(($M$9*(100%-$N$10))&lt;=($N$6*Input!G270),($M$9*(100%+$N$10))&gt;=($N$6*Input!G270)),"JA","NEE")</f>
        <v>NEE</v>
      </c>
      <c r="E269" s="160" t="str">
        <f t="shared" si="4"/>
        <v>NEE</v>
      </c>
      <c r="F269" s="144">
        <f>Input!F270</f>
        <v>4.2</v>
      </c>
      <c r="G269" s="144" t="str">
        <f>Input!D270&amp;"-"&amp;Input!E270</f>
        <v>600-1900</v>
      </c>
      <c r="H269" s="144" t="str">
        <f>Input!G270</f>
        <v>0,95</v>
      </c>
      <c r="I269" s="144" t="str">
        <f>Input!K270</f>
        <v>380</v>
      </c>
      <c r="J269" s="145" t="e">
        <f>VLOOKUP('FIND THE RIGHT GEARBOX'!A269,#REF!,3,FALSE)</f>
        <v>#REF!</v>
      </c>
    </row>
    <row r="270" spans="1:10" x14ac:dyDescent="0.25">
      <c r="A270" s="144" t="str">
        <f>Input!B271</f>
        <v>HC1200</v>
      </c>
      <c r="B270" s="156" t="str">
        <f>IF(AND($N$6&gt;=Input!D271,$N$6&lt;=Input!E271),"JA","NEE")</f>
        <v>JA</v>
      </c>
      <c r="C270" s="156" t="str">
        <f>IF(AND(($N$4*(100%-$N$10))&lt;=Input!F271,($N$4*(100%+$N$10))&gt;=Input!F271),"JA","NEE")</f>
        <v>NEE</v>
      </c>
      <c r="D270" s="156" t="str">
        <f>IF(AND(($M$9*(100%-$N$10))&lt;=($N$6*Input!G271),($M$9*(100%+$N$10))&gt;=($N$6*Input!G271)),"JA","NEE")</f>
        <v>NEE</v>
      </c>
      <c r="E270" s="160" t="str">
        <f t="shared" si="4"/>
        <v>NEE</v>
      </c>
      <c r="F270" s="144">
        <f>Input!F271</f>
        <v>4.47</v>
      </c>
      <c r="G270" s="144" t="str">
        <f>Input!D271&amp;"-"&amp;Input!E271</f>
        <v>600-1900</v>
      </c>
      <c r="H270" s="144" t="str">
        <f>Input!G271</f>
        <v>0,88</v>
      </c>
      <c r="I270" s="144" t="str">
        <f>Input!K271</f>
        <v>380</v>
      </c>
      <c r="J270" s="145" t="e">
        <f>VLOOKUP('FIND THE RIGHT GEARBOX'!A270,#REF!,3,FALSE)</f>
        <v>#REF!</v>
      </c>
    </row>
    <row r="271" spans="1:10" x14ac:dyDescent="0.25">
      <c r="A271" s="144" t="str">
        <f>Input!B272</f>
        <v>HC1200/1</v>
      </c>
      <c r="B271" s="156" t="str">
        <f>IF(AND($N$6&gt;=Input!D272,$N$6&lt;=Input!E272),"JA","NEE")</f>
        <v>JA</v>
      </c>
      <c r="C271" s="156" t="str">
        <f>IF(AND(($N$4*(100%-$N$10))&lt;=Input!F272,($N$4*(100%+$N$10))&gt;=Input!F272),"JA","NEE")</f>
        <v>NEE</v>
      </c>
      <c r="D271" s="156" t="str">
        <f>IF(AND(($M$9*(100%-$N$10))&lt;=($N$6*Input!G272),($M$9*(100%+$N$10))&gt;=($N$6*Input!G272)),"JA","NEE")</f>
        <v>NEE</v>
      </c>
      <c r="E271" s="160" t="str">
        <f t="shared" si="4"/>
        <v>NEE</v>
      </c>
      <c r="F271" s="144">
        <f>Input!F272</f>
        <v>3.74</v>
      </c>
      <c r="G271" s="144" t="str">
        <f>Input!D272&amp;"-"&amp;Input!E272</f>
        <v>600-1800</v>
      </c>
      <c r="H271" s="144" t="str">
        <f>Input!G272</f>
        <v>1,265</v>
      </c>
      <c r="I271" s="144" t="str">
        <f>Input!K272</f>
        <v>450</v>
      </c>
      <c r="J271" s="145" t="e">
        <f>VLOOKUP('FIND THE RIGHT GEARBOX'!A271,#REF!,3,FALSE)</f>
        <v>#REF!</v>
      </c>
    </row>
    <row r="272" spans="1:10" x14ac:dyDescent="0.25">
      <c r="A272" s="144" t="str">
        <f>Input!B273</f>
        <v>HC1200/1</v>
      </c>
      <c r="B272" s="156" t="str">
        <f>IF(AND($N$6&gt;=Input!D273,$N$6&lt;=Input!E273),"JA","NEE")</f>
        <v>JA</v>
      </c>
      <c r="C272" s="156" t="str">
        <f>IF(AND(($N$4*(100%-$N$10))&lt;=Input!F273,($N$4*(100%+$N$10))&gt;=Input!F273),"JA","NEE")</f>
        <v>NEE</v>
      </c>
      <c r="D272" s="156" t="str">
        <f>IF(AND(($M$9*(100%-$N$10))&lt;=($N$6*Input!G273),($M$9*(100%+$N$10))&gt;=($N$6*Input!G273)),"JA","NEE")</f>
        <v>NEE</v>
      </c>
      <c r="E272" s="160" t="str">
        <f t="shared" si="4"/>
        <v>NEE</v>
      </c>
      <c r="F272" s="144">
        <f>Input!F273</f>
        <v>3.95</v>
      </c>
      <c r="G272" s="144" t="str">
        <f>Input!D273&amp;"-"&amp;Input!E273</f>
        <v>600-1800</v>
      </c>
      <c r="H272" s="144" t="str">
        <f>Input!G273</f>
        <v>1,265</v>
      </c>
      <c r="I272" s="144" t="str">
        <f>Input!K273</f>
        <v>450</v>
      </c>
      <c r="J272" s="145" t="e">
        <f>VLOOKUP('FIND THE RIGHT GEARBOX'!A272,#REF!,3,FALSE)</f>
        <v>#REF!</v>
      </c>
    </row>
    <row r="273" spans="1:10" x14ac:dyDescent="0.25">
      <c r="A273" s="144" t="str">
        <f>Input!B274</f>
        <v>HC1200/1</v>
      </c>
      <c r="B273" s="156" t="str">
        <f>IF(AND($N$6&gt;=Input!D274,$N$6&lt;=Input!E274),"JA","NEE")</f>
        <v>JA</v>
      </c>
      <c r="C273" s="156" t="str">
        <f>IF(AND(($N$4*(100%-$N$10))&lt;=Input!F274,($N$4*(100%+$N$10))&gt;=Input!F274),"JA","NEE")</f>
        <v>NEE</v>
      </c>
      <c r="D273" s="156" t="str">
        <f>IF(AND(($M$9*(100%-$N$10))&lt;=($N$6*Input!G274),($M$9*(100%+$N$10))&gt;=($N$6*Input!G274)),"JA","NEE")</f>
        <v>NEE</v>
      </c>
      <c r="E273" s="160" t="str">
        <f t="shared" si="4"/>
        <v>NEE</v>
      </c>
      <c r="F273" s="144">
        <f>Input!F274</f>
        <v>4.45</v>
      </c>
      <c r="G273" s="144" t="str">
        <f>Input!D274&amp;"-"&amp;Input!E274</f>
        <v>600-1800</v>
      </c>
      <c r="H273" s="144" t="str">
        <f>Input!G274</f>
        <v>1,265</v>
      </c>
      <c r="I273" s="144" t="str">
        <f>Input!K274</f>
        <v>450</v>
      </c>
      <c r="J273" s="145" t="e">
        <f>VLOOKUP('FIND THE RIGHT GEARBOX'!A273,#REF!,3,FALSE)</f>
        <v>#REF!</v>
      </c>
    </row>
    <row r="274" spans="1:10" x14ac:dyDescent="0.25">
      <c r="A274" s="144" t="str">
        <f>Input!B275</f>
        <v>HC1200/1</v>
      </c>
      <c r="B274" s="156" t="str">
        <f>IF(AND($N$6&gt;=Input!D275,$N$6&lt;=Input!E275),"JA","NEE")</f>
        <v>JA</v>
      </c>
      <c r="C274" s="156" t="str">
        <f>IF(AND(($N$4*(100%-$N$10))&lt;=Input!F275,($N$4*(100%+$N$10))&gt;=Input!F275),"JA","NEE")</f>
        <v>JA</v>
      </c>
      <c r="D274" s="156" t="str">
        <f>IF(AND(($M$9*(100%-$N$10))&lt;=($N$6*Input!G275),($M$9*(100%+$N$10))&gt;=($N$6*Input!G275)),"JA","NEE")</f>
        <v>NEE</v>
      </c>
      <c r="E274" s="160" t="str">
        <f t="shared" si="4"/>
        <v>NEE</v>
      </c>
      <c r="F274" s="144">
        <f>Input!F275</f>
        <v>5</v>
      </c>
      <c r="G274" s="144" t="str">
        <f>Input!D275&amp;"-"&amp;Input!E275</f>
        <v>600-1800</v>
      </c>
      <c r="H274" s="144" t="str">
        <f>Input!G275</f>
        <v>1,133</v>
      </c>
      <c r="I274" s="144" t="str">
        <f>Input!K275</f>
        <v>450</v>
      </c>
      <c r="J274" s="145" t="e">
        <f>VLOOKUP('FIND THE RIGHT GEARBOX'!A274,#REF!,3,FALSE)</f>
        <v>#REF!</v>
      </c>
    </row>
    <row r="275" spans="1:10" x14ac:dyDescent="0.25">
      <c r="A275" s="144" t="str">
        <f>Input!B276</f>
        <v>HC1200/1</v>
      </c>
      <c r="B275" s="156" t="str">
        <f>IF(AND($N$6&gt;=Input!D276,$N$6&lt;=Input!E276),"JA","NEE")</f>
        <v>JA</v>
      </c>
      <c r="C275" s="156" t="str">
        <f>IF(AND(($N$4*(100%-$N$10))&lt;=Input!F276,($N$4*(100%+$N$10))&gt;=Input!F276),"JA","NEE")</f>
        <v>JA</v>
      </c>
      <c r="D275" s="156" t="str">
        <f>IF(AND(($M$9*(100%-$N$10))&lt;=($N$6*Input!G276),($M$9*(100%+$N$10))&gt;=($N$6*Input!G276)),"JA","NEE")</f>
        <v>NEE</v>
      </c>
      <c r="E275" s="160" t="str">
        <f t="shared" si="4"/>
        <v>NEE</v>
      </c>
      <c r="F275" s="144">
        <f>Input!F276</f>
        <v>5.25</v>
      </c>
      <c r="G275" s="144" t="str">
        <f>Input!D276&amp;"-"&amp;Input!E276</f>
        <v>600-1800</v>
      </c>
      <c r="H275" s="144" t="str">
        <f>Input!G276</f>
        <v>0,946</v>
      </c>
      <c r="I275" s="144" t="str">
        <f>Input!K276</f>
        <v>450</v>
      </c>
      <c r="J275" s="145" t="e">
        <f>VLOOKUP('FIND THE RIGHT GEARBOX'!A275,#REF!,3,FALSE)</f>
        <v>#REF!</v>
      </c>
    </row>
    <row r="276" spans="1:10" x14ac:dyDescent="0.25">
      <c r="A276" s="144" t="str">
        <f>Input!B277</f>
        <v>HC1200/1</v>
      </c>
      <c r="B276" s="156" t="str">
        <f>IF(AND($N$6&gt;=Input!D277,$N$6&lt;=Input!E277),"JA","NEE")</f>
        <v>JA</v>
      </c>
      <c r="C276" s="156" t="str">
        <f>IF(AND(($N$4*(100%-$N$10))&lt;=Input!F277,($N$4*(100%+$N$10))&gt;=Input!F277),"JA","NEE")</f>
        <v>NEE</v>
      </c>
      <c r="D276" s="156" t="str">
        <f>IF(AND(($M$9*(100%-$N$10))&lt;=($N$6*Input!G277),($M$9*(100%+$N$10))&gt;=($N$6*Input!G277)),"JA","NEE")</f>
        <v>NEE</v>
      </c>
      <c r="E276" s="160" t="str">
        <f t="shared" si="4"/>
        <v>NEE</v>
      </c>
      <c r="F276" s="144">
        <f>Input!F277</f>
        <v>5.58</v>
      </c>
      <c r="G276" s="144" t="str">
        <f>Input!D277&amp;"-"&amp;Input!E277</f>
        <v>600-1800</v>
      </c>
      <c r="H276" s="144" t="str">
        <f>Input!G277</f>
        <v>0,884</v>
      </c>
      <c r="I276" s="144" t="str">
        <f>Input!K277</f>
        <v>450</v>
      </c>
      <c r="J276" s="145" t="e">
        <f>VLOOKUP('FIND THE RIGHT GEARBOX'!A276,#REF!,3,FALSE)</f>
        <v>#REF!</v>
      </c>
    </row>
    <row r="277" spans="1:10" x14ac:dyDescent="0.25">
      <c r="A277" s="144" t="str">
        <f>Input!B278</f>
        <v>HCT1200</v>
      </c>
      <c r="B277" s="156" t="str">
        <f>IF(AND($N$6&gt;=Input!D278,$N$6&lt;=Input!E278),"JA","NEE")</f>
        <v>NEE</v>
      </c>
      <c r="C277" s="156" t="str">
        <f>IF(AND(($N$4*(100%-$N$10))&lt;=Input!F278,($N$4*(100%+$N$10))&gt;=Input!F278),"JA","NEE")</f>
        <v>JA</v>
      </c>
      <c r="D277" s="156" t="str">
        <f>IF(AND(($M$9*(100%-$N$10))&lt;=($N$6*Input!G278),($M$9*(100%+$N$10))&gt;=($N$6*Input!G278)),"JA","NEE")</f>
        <v>NEE</v>
      </c>
      <c r="E277" s="160" t="str">
        <f t="shared" si="4"/>
        <v>NEE</v>
      </c>
      <c r="F277" s="144">
        <f>Input!F278</f>
        <v>5.05</v>
      </c>
      <c r="G277" s="144" t="str">
        <f>Input!D278&amp;"-"&amp;Input!E278</f>
        <v>1000-1600</v>
      </c>
      <c r="H277" s="144" t="str">
        <f>Input!G278</f>
        <v>1,265</v>
      </c>
      <c r="I277" s="144" t="str">
        <f>Input!K278</f>
        <v>500</v>
      </c>
      <c r="J277" s="145" t="e">
        <f>VLOOKUP('FIND THE RIGHT GEARBOX'!A277,#REF!,3,FALSE)</f>
        <v>#REF!</v>
      </c>
    </row>
    <row r="278" spans="1:10" x14ac:dyDescent="0.25">
      <c r="A278" s="144" t="str">
        <f>Input!B279</f>
        <v>HCT1200</v>
      </c>
      <c r="B278" s="156" t="str">
        <f>IF(AND($N$6&gt;=Input!D279,$N$6&lt;=Input!E279),"JA","NEE")</f>
        <v>NEE</v>
      </c>
      <c r="C278" s="156" t="str">
        <f>IF(AND(($N$4*(100%-$N$10))&lt;=Input!F279,($N$4*(100%+$N$10))&gt;=Input!F279),"JA","NEE")</f>
        <v>NEE</v>
      </c>
      <c r="D278" s="156" t="str">
        <f>IF(AND(($M$9*(100%-$N$10))&lt;=($N$6*Input!G279),($M$9*(100%+$N$10))&gt;=($N$6*Input!G279)),"JA","NEE")</f>
        <v>NEE</v>
      </c>
      <c r="E278" s="160" t="str">
        <f t="shared" si="4"/>
        <v>NEE</v>
      </c>
      <c r="F278" s="144">
        <f>Input!F279</f>
        <v>5.6</v>
      </c>
      <c r="G278" s="144" t="str">
        <f>Input!D279&amp;"-"&amp;Input!E279</f>
        <v>1000-1600</v>
      </c>
      <c r="H278" s="144" t="str">
        <f>Input!G279</f>
        <v>1,265</v>
      </c>
      <c r="I278" s="144" t="str">
        <f>Input!K279</f>
        <v>500</v>
      </c>
      <c r="J278" s="145" t="e">
        <f>VLOOKUP('FIND THE RIGHT GEARBOX'!A278,#REF!,3,FALSE)</f>
        <v>#REF!</v>
      </c>
    </row>
    <row r="279" spans="1:10" x14ac:dyDescent="0.25">
      <c r="A279" s="144" t="str">
        <f>Input!B280</f>
        <v>HCT1200</v>
      </c>
      <c r="B279" s="156" t="str">
        <f>IF(AND($N$6&gt;=Input!D280,$N$6&lt;=Input!E280),"JA","NEE")</f>
        <v>NEE</v>
      </c>
      <c r="C279" s="156" t="str">
        <f>IF(AND(($N$4*(100%-$N$10))&lt;=Input!F280,($N$4*(100%+$N$10))&gt;=Input!F280),"JA","NEE")</f>
        <v>NEE</v>
      </c>
      <c r="D279" s="156" t="str">
        <f>IF(AND(($M$9*(100%-$N$10))&lt;=($N$6*Input!G280),($M$9*(100%+$N$10))&gt;=($N$6*Input!G280)),"JA","NEE")</f>
        <v>NEE</v>
      </c>
      <c r="E279" s="160" t="str">
        <f t="shared" si="4"/>
        <v>NEE</v>
      </c>
      <c r="F279" s="144">
        <f>Input!F280</f>
        <v>5.98</v>
      </c>
      <c r="G279" s="144" t="str">
        <f>Input!D280&amp;"-"&amp;Input!E280</f>
        <v>1000-1600</v>
      </c>
      <c r="H279" s="144" t="str">
        <f>Input!G280</f>
        <v>1,265</v>
      </c>
      <c r="I279" s="144" t="str">
        <f>Input!K280</f>
        <v>500</v>
      </c>
      <c r="J279" s="145" t="e">
        <f>VLOOKUP('FIND THE RIGHT GEARBOX'!A279,#REF!,3,FALSE)</f>
        <v>#REF!</v>
      </c>
    </row>
    <row r="280" spans="1:10" x14ac:dyDescent="0.25">
      <c r="A280" s="144" t="str">
        <f>Input!B281</f>
        <v>HCT1200</v>
      </c>
      <c r="B280" s="156" t="str">
        <f>IF(AND($N$6&gt;=Input!D281,$N$6&lt;=Input!E281),"JA","NEE")</f>
        <v>NEE</v>
      </c>
      <c r="C280" s="156" t="str">
        <f>IF(AND(($N$4*(100%-$N$10))&lt;=Input!F281,($N$4*(100%+$N$10))&gt;=Input!F281),"JA","NEE")</f>
        <v>NEE</v>
      </c>
      <c r="D280" s="156" t="str">
        <f>IF(AND(($M$9*(100%-$N$10))&lt;=($N$6*Input!G281),($M$9*(100%+$N$10))&gt;=($N$6*Input!G281)),"JA","NEE")</f>
        <v>NEE</v>
      </c>
      <c r="E280" s="160" t="str">
        <f t="shared" si="4"/>
        <v>NEE</v>
      </c>
      <c r="F280" s="144">
        <f>Input!F281</f>
        <v>6.3959999999999999</v>
      </c>
      <c r="G280" s="144" t="str">
        <f>Input!D281&amp;"-"&amp;Input!E281</f>
        <v>1000-1600</v>
      </c>
      <c r="H280" s="144" t="str">
        <f>Input!G281</f>
        <v>1,265</v>
      </c>
      <c r="I280" s="144" t="str">
        <f>Input!K281</f>
        <v>500</v>
      </c>
      <c r="J280" s="145" t="e">
        <f>VLOOKUP('FIND THE RIGHT GEARBOX'!A280,#REF!,3,FALSE)</f>
        <v>#REF!</v>
      </c>
    </row>
    <row r="281" spans="1:10" x14ac:dyDescent="0.25">
      <c r="A281" s="144" t="str">
        <f>Input!B282</f>
        <v>HCT1200</v>
      </c>
      <c r="B281" s="156" t="str">
        <f>IF(AND($N$6&gt;=Input!D282,$N$6&lt;=Input!E282),"JA","NEE")</f>
        <v>NEE</v>
      </c>
      <c r="C281" s="156" t="str">
        <f>IF(AND(($N$4*(100%-$N$10))&lt;=Input!F282,($N$4*(100%+$N$10))&gt;=Input!F282),"JA","NEE")</f>
        <v>NEE</v>
      </c>
      <c r="D281" s="156" t="str">
        <f>IF(AND(($M$9*(100%-$N$10))&lt;=($N$6*Input!G282),($M$9*(100%+$N$10))&gt;=($N$6*Input!G282)),"JA","NEE")</f>
        <v>NEE</v>
      </c>
      <c r="E281" s="160" t="str">
        <f t="shared" si="4"/>
        <v>NEE</v>
      </c>
      <c r="F281" s="144">
        <f>Input!F282</f>
        <v>6.85</v>
      </c>
      <c r="G281" s="144" t="str">
        <f>Input!D282&amp;"-"&amp;Input!E282</f>
        <v>1000-1600</v>
      </c>
      <c r="H281" s="144" t="str">
        <f>Input!G282</f>
        <v>1,265</v>
      </c>
      <c r="I281" s="144" t="str">
        <f>Input!K282</f>
        <v>500</v>
      </c>
      <c r="J281" s="145" t="e">
        <f>VLOOKUP('FIND THE RIGHT GEARBOX'!A281,#REF!,3,FALSE)</f>
        <v>#REF!</v>
      </c>
    </row>
    <row r="282" spans="1:10" x14ac:dyDescent="0.25">
      <c r="A282" s="144" t="str">
        <f>Input!B283</f>
        <v>HCT1200</v>
      </c>
      <c r="B282" s="156" t="str">
        <f>IF(AND($N$6&gt;=Input!D283,$N$6&lt;=Input!E283),"JA","NEE")</f>
        <v>NEE</v>
      </c>
      <c r="C282" s="156" t="str">
        <f>IF(AND(($N$4*(100%-$N$10))&lt;=Input!F283,($N$4*(100%+$N$10))&gt;=Input!F283),"JA","NEE")</f>
        <v>NEE</v>
      </c>
      <c r="D282" s="156" t="str">
        <f>IF(AND(($M$9*(100%-$N$10))&lt;=($N$6*Input!G283),($M$9*(100%+$N$10))&gt;=($N$6*Input!G283)),"JA","NEE")</f>
        <v>NEE</v>
      </c>
      <c r="E282" s="160" t="str">
        <f t="shared" si="4"/>
        <v>NEE</v>
      </c>
      <c r="F282" s="144">
        <f>Input!F283</f>
        <v>7.35</v>
      </c>
      <c r="G282" s="144" t="str">
        <f>Input!D283&amp;"-"&amp;Input!E283</f>
        <v>1000-1600</v>
      </c>
      <c r="H282" s="144" t="str">
        <f>Input!G283</f>
        <v>1,265</v>
      </c>
      <c r="I282" s="144" t="str">
        <f>Input!K283</f>
        <v>500</v>
      </c>
      <c r="J282" s="145" t="e">
        <f>VLOOKUP('FIND THE RIGHT GEARBOX'!A282,#REF!,3,FALSE)</f>
        <v>#REF!</v>
      </c>
    </row>
    <row r="283" spans="1:10" x14ac:dyDescent="0.25">
      <c r="A283" s="144" t="str">
        <f>Input!B284</f>
        <v>HCT1200</v>
      </c>
      <c r="B283" s="156" t="str">
        <f>IF(AND($N$6&gt;=Input!D284,$N$6&lt;=Input!E284),"JA","NEE")</f>
        <v>NEE</v>
      </c>
      <c r="C283" s="156" t="str">
        <f>IF(AND(($N$4*(100%-$N$10))&lt;=Input!F284,($N$4*(100%+$N$10))&gt;=Input!F284),"JA","NEE")</f>
        <v>NEE</v>
      </c>
      <c r="D283" s="156" t="str">
        <f>IF(AND(($M$9*(100%-$N$10))&lt;=($N$6*Input!G284),($M$9*(100%+$N$10))&gt;=($N$6*Input!G284)),"JA","NEE")</f>
        <v>NEE</v>
      </c>
      <c r="E283" s="160" t="str">
        <f t="shared" si="4"/>
        <v>NEE</v>
      </c>
      <c r="F283" s="144">
        <f>Input!F284</f>
        <v>7.9</v>
      </c>
      <c r="G283" s="144" t="str">
        <f>Input!D284&amp;"-"&amp;Input!E284</f>
        <v>1000-1600</v>
      </c>
      <c r="H283" s="144" t="str">
        <f>Input!G284</f>
        <v>1,265</v>
      </c>
      <c r="I283" s="144" t="str">
        <f>Input!K284</f>
        <v>500</v>
      </c>
      <c r="J283" s="145" t="e">
        <f>VLOOKUP('FIND THE RIGHT GEARBOX'!A283,#REF!,3,FALSE)</f>
        <v>#REF!</v>
      </c>
    </row>
    <row r="284" spans="1:10" x14ac:dyDescent="0.25">
      <c r="A284" s="144" t="str">
        <f>Input!B285</f>
        <v>HCT1200/1</v>
      </c>
      <c r="B284" s="156" t="str">
        <f>IF(AND($N$6&gt;=Input!D285,$N$6&lt;=Input!E285),"JA","NEE")</f>
        <v>NEE</v>
      </c>
      <c r="C284" s="156" t="str">
        <f>IF(AND(($N$4*(100%-$N$10))&lt;=Input!F285,($N$4*(100%+$N$10))&gt;=Input!F285),"JA","NEE")</f>
        <v>NEE</v>
      </c>
      <c r="D284" s="156" t="str">
        <f>IF(AND(($M$9*(100%-$N$10))&lt;=($N$6*Input!G285),($M$9*(100%+$N$10))&gt;=($N$6*Input!G285)),"JA","NEE")</f>
        <v>NEE</v>
      </c>
      <c r="E284" s="160" t="str">
        <f t="shared" si="4"/>
        <v>NEE</v>
      </c>
      <c r="F284" s="144">
        <f>Input!F285</f>
        <v>8.5500000000000007</v>
      </c>
      <c r="G284" s="144" t="str">
        <f>Input!D285&amp;"-"&amp;Input!E285</f>
        <v>700-1600</v>
      </c>
      <c r="H284" s="144" t="str">
        <f>Input!G285</f>
        <v>1,2471</v>
      </c>
      <c r="I284" s="144" t="str">
        <f>Input!K285</f>
        <v>580</v>
      </c>
      <c r="J284" s="145" t="e">
        <f>VLOOKUP('FIND THE RIGHT GEARBOX'!A284,#REF!,3,FALSE)</f>
        <v>#REF!</v>
      </c>
    </row>
    <row r="285" spans="1:10" x14ac:dyDescent="0.25">
      <c r="A285" s="144" t="str">
        <f>Input!B286</f>
        <v>HCT1200/1</v>
      </c>
      <c r="B285" s="156" t="str">
        <f>IF(AND($N$6&gt;=Input!D286,$N$6&lt;=Input!E286),"JA","NEE")</f>
        <v>NEE</v>
      </c>
      <c r="C285" s="156" t="str">
        <f>IF(AND(($N$4*(100%-$N$10))&lt;=Input!F286,($N$4*(100%+$N$10))&gt;=Input!F286),"JA","NEE")</f>
        <v>NEE</v>
      </c>
      <c r="D285" s="156" t="str">
        <f>IF(AND(($M$9*(100%-$N$10))&lt;=($N$6*Input!G286),($M$9*(100%+$N$10))&gt;=($N$6*Input!G286)),"JA","NEE")</f>
        <v>NEE</v>
      </c>
      <c r="E285" s="160" t="str">
        <f t="shared" si="4"/>
        <v>NEE</v>
      </c>
      <c r="F285" s="144">
        <f>Input!F286</f>
        <v>9.16</v>
      </c>
      <c r="G285" s="144" t="str">
        <f>Input!D286&amp;"-"&amp;Input!E286</f>
        <v>700-1600</v>
      </c>
      <c r="H285" s="144" t="str">
        <f>Input!G286</f>
        <v>1,2471</v>
      </c>
      <c r="I285" s="144" t="str">
        <f>Input!K286</f>
        <v>580</v>
      </c>
      <c r="J285" s="145" t="e">
        <f>VLOOKUP('FIND THE RIGHT GEARBOX'!A285,#REF!,3,FALSE)</f>
        <v>#REF!</v>
      </c>
    </row>
    <row r="286" spans="1:10" x14ac:dyDescent="0.25">
      <c r="A286" s="144" t="str">
        <f>Input!B287</f>
        <v>HCT1200/1</v>
      </c>
      <c r="B286" s="156" t="str">
        <f>IF(AND($N$6&gt;=Input!D287,$N$6&lt;=Input!E287),"JA","NEE")</f>
        <v>NEE</v>
      </c>
      <c r="C286" s="156" t="str">
        <f>IF(AND(($N$4*(100%-$N$10))&lt;=Input!F287,($N$4*(100%+$N$10))&gt;=Input!F287),"JA","NEE")</f>
        <v>NEE</v>
      </c>
      <c r="D286" s="156" t="str">
        <f>IF(AND(($M$9*(100%-$N$10))&lt;=($N$6*Input!G287),($M$9*(100%+$N$10))&gt;=($N$6*Input!G287)),"JA","NEE")</f>
        <v>NEE</v>
      </c>
      <c r="E286" s="160" t="str">
        <f t="shared" si="4"/>
        <v>NEE</v>
      </c>
      <c r="F286" s="144">
        <f>Input!F287</f>
        <v>9.57</v>
      </c>
      <c r="G286" s="144" t="str">
        <f>Input!D287&amp;"-"&amp;Input!E287</f>
        <v>700-1600</v>
      </c>
      <c r="H286" s="144" t="str">
        <f>Input!G287</f>
        <v>1,2471</v>
      </c>
      <c r="I286" s="144" t="str">
        <f>Input!K287</f>
        <v>580</v>
      </c>
      <c r="J286" s="145" t="e">
        <f>VLOOKUP('FIND THE RIGHT GEARBOX'!A286,#REF!,3,FALSE)</f>
        <v>#REF!</v>
      </c>
    </row>
    <row r="287" spans="1:10" x14ac:dyDescent="0.25">
      <c r="A287" s="144" t="str">
        <f>Input!B288</f>
        <v>HCT1200/1</v>
      </c>
      <c r="B287" s="156" t="str">
        <f>IF(AND($N$6&gt;=Input!D288,$N$6&lt;=Input!E288),"JA","NEE")</f>
        <v>NEE</v>
      </c>
      <c r="C287" s="156" t="str">
        <f>IF(AND(($N$4*(100%-$N$10))&lt;=Input!F288,($N$4*(100%+$N$10))&gt;=Input!F288),"JA","NEE")</f>
        <v>NEE</v>
      </c>
      <c r="D287" s="156" t="str">
        <f>IF(AND(($M$9*(100%-$N$10))&lt;=($N$6*Input!G288),($M$9*(100%+$N$10))&gt;=($N$6*Input!G288)),"JA","NEE")</f>
        <v>NEE</v>
      </c>
      <c r="E287" s="160" t="str">
        <f t="shared" si="4"/>
        <v>NEE</v>
      </c>
      <c r="F287" s="144">
        <f>Input!F288</f>
        <v>10.08</v>
      </c>
      <c r="G287" s="144" t="str">
        <f>Input!D288&amp;"-"&amp;Input!E288</f>
        <v>700-1600</v>
      </c>
      <c r="H287" s="144" t="str">
        <f>Input!G288</f>
        <v>1,2471</v>
      </c>
      <c r="I287" s="144" t="str">
        <f>Input!K288</f>
        <v>580</v>
      </c>
      <c r="J287" s="145" t="e">
        <f>VLOOKUP('FIND THE RIGHT GEARBOX'!A287,#REF!,3,FALSE)</f>
        <v>#REF!</v>
      </c>
    </row>
    <row r="288" spans="1:10" x14ac:dyDescent="0.25">
      <c r="A288" s="144" t="str">
        <f>Input!B289</f>
        <v>HCT1200/1</v>
      </c>
      <c r="B288" s="156" t="str">
        <f>IF(AND($N$6&gt;=Input!D289,$N$6&lt;=Input!E289),"JA","NEE")</f>
        <v>NEE</v>
      </c>
      <c r="C288" s="156" t="str">
        <f>IF(AND(($N$4*(100%-$N$10))&lt;=Input!F289,($N$4*(100%+$N$10))&gt;=Input!F289),"JA","NEE")</f>
        <v>NEE</v>
      </c>
      <c r="D288" s="156" t="str">
        <f>IF(AND(($M$9*(100%-$N$10))&lt;=($N$6*Input!G289),($M$9*(100%+$N$10))&gt;=($N$6*Input!G289)),"JA","NEE")</f>
        <v>NEE</v>
      </c>
      <c r="E288" s="160" t="str">
        <f t="shared" si="4"/>
        <v>NEE</v>
      </c>
      <c r="F288" s="144">
        <f>Input!F289</f>
        <v>10.74</v>
      </c>
      <c r="G288" s="144" t="str">
        <f>Input!D289&amp;"-"&amp;Input!E289</f>
        <v>700-1600</v>
      </c>
      <c r="H288" s="144" t="str">
        <f>Input!G289</f>
        <v>1,0728</v>
      </c>
      <c r="I288" s="144" t="str">
        <f>Input!K289</f>
        <v>580</v>
      </c>
      <c r="J288" s="145" t="e">
        <f>VLOOKUP('FIND THE RIGHT GEARBOX'!A288,#REF!,3,FALSE)</f>
        <v>#REF!</v>
      </c>
    </row>
    <row r="289" spans="1:10" x14ac:dyDescent="0.25">
      <c r="A289" s="144" t="str">
        <f>Input!B290</f>
        <v>HCT1200/1</v>
      </c>
      <c r="B289" s="156" t="str">
        <f>IF(AND($N$6&gt;=Input!D290,$N$6&lt;=Input!E290),"JA","NEE")</f>
        <v>NEE</v>
      </c>
      <c r="C289" s="156" t="str">
        <f>IF(AND(($N$4*(100%-$N$10))&lt;=Input!F290,($N$4*(100%+$N$10))&gt;=Input!F290),"JA","NEE")</f>
        <v>NEE</v>
      </c>
      <c r="D289" s="156" t="str">
        <f>IF(AND(($M$9*(100%-$N$10))&lt;=($N$6*Input!G290),($M$9*(100%+$N$10))&gt;=($N$6*Input!G290)),"JA","NEE")</f>
        <v>NEE</v>
      </c>
      <c r="E289" s="160" t="str">
        <f t="shared" si="4"/>
        <v>NEE</v>
      </c>
      <c r="F289" s="144">
        <f>Input!F290</f>
        <v>11.45</v>
      </c>
      <c r="G289" s="144" t="str">
        <f>Input!D290&amp;"-"&amp;Input!E290</f>
        <v>700-1600</v>
      </c>
      <c r="H289" s="144" t="str">
        <f>Input!G290</f>
        <v>1,0057</v>
      </c>
      <c r="I289" s="144" t="str">
        <f>Input!K290</f>
        <v>580</v>
      </c>
      <c r="J289" s="145" t="e">
        <f>VLOOKUP('FIND THE RIGHT GEARBOX'!A289,#REF!,3,FALSE)</f>
        <v>#REF!</v>
      </c>
    </row>
    <row r="290" spans="1:10" x14ac:dyDescent="0.25">
      <c r="A290" s="144" t="str">
        <f>Input!B291</f>
        <v>HCT1200/1</v>
      </c>
      <c r="B290" s="156" t="str">
        <f>IF(AND($N$6&gt;=Input!D291,$N$6&lt;=Input!E291),"JA","NEE")</f>
        <v>NEE</v>
      </c>
      <c r="C290" s="156" t="str">
        <f>IF(AND(($N$4*(100%-$N$10))&lt;=Input!F291,($N$4*(100%+$N$10))&gt;=Input!F291),"JA","NEE")</f>
        <v>NEE</v>
      </c>
      <c r="D290" s="156" t="str">
        <f>IF(AND(($M$9*(100%-$N$10))&lt;=($N$6*Input!G291),($M$9*(100%+$N$10))&gt;=($N$6*Input!G291)),"JA","NEE")</f>
        <v>NEE</v>
      </c>
      <c r="E290" s="160" t="str">
        <f t="shared" si="4"/>
        <v>NEE</v>
      </c>
      <c r="F290" s="144">
        <f>Input!F291</f>
        <v>12.17</v>
      </c>
      <c r="G290" s="144" t="str">
        <f>Input!D291&amp;"-"&amp;Input!E291</f>
        <v>700-1600</v>
      </c>
      <c r="H290" s="144" t="str">
        <f>Input!G291</f>
        <v>0,9387</v>
      </c>
      <c r="I290" s="144" t="str">
        <f>Input!K291</f>
        <v>580</v>
      </c>
      <c r="J290" s="145" t="e">
        <f>VLOOKUP('FIND THE RIGHT GEARBOX'!A290,#REF!,3,FALSE)</f>
        <v>#REF!</v>
      </c>
    </row>
    <row r="291" spans="1:10" x14ac:dyDescent="0.25">
      <c r="A291" s="144" t="str">
        <f>Input!B292</f>
        <v>HC1250</v>
      </c>
      <c r="B291" s="156" t="str">
        <f>IF(AND($N$6&gt;=Input!D292,$N$6&lt;=Input!E292),"JA","NEE")</f>
        <v>JA</v>
      </c>
      <c r="C291" s="156" t="str">
        <f>IF(AND(($N$4*(100%-$N$10))&lt;=Input!F292,($N$4*(100%+$N$10))&gt;=Input!F292),"JA","NEE")</f>
        <v>NEE</v>
      </c>
      <c r="D291" s="156" t="str">
        <f>IF(AND(($M$9*(100%-$N$10))&lt;=($N$6*Input!G292),($M$9*(100%+$N$10))&gt;=($N$6*Input!G292)),"JA","NEE")</f>
        <v>NEE</v>
      </c>
      <c r="E291" s="160" t="str">
        <f t="shared" si="4"/>
        <v>NEE</v>
      </c>
      <c r="F291" s="144">
        <f>Input!F292</f>
        <v>2.0299999999999998</v>
      </c>
      <c r="G291" s="144" t="str">
        <f>Input!D292&amp;"-"&amp;Input!E292</f>
        <v>400-1800</v>
      </c>
      <c r="H291" s="144" t="str">
        <f>Input!G292</f>
        <v>1,23</v>
      </c>
      <c r="I291" s="144" t="str">
        <f>Input!K292</f>
        <v>390</v>
      </c>
      <c r="J291" s="145" t="e">
        <f>VLOOKUP('FIND THE RIGHT GEARBOX'!A291,#REF!,3,FALSE)</f>
        <v>#REF!</v>
      </c>
    </row>
    <row r="292" spans="1:10" x14ac:dyDescent="0.25">
      <c r="A292" s="144" t="str">
        <f>Input!B293</f>
        <v>HC1250</v>
      </c>
      <c r="B292" s="156" t="str">
        <f>IF(AND($N$6&gt;=Input!D293,$N$6&lt;=Input!E293),"JA","NEE")</f>
        <v>JA</v>
      </c>
      <c r="C292" s="156" t="str">
        <f>IF(AND(($N$4*(100%-$N$10))&lt;=Input!F293,($N$4*(100%+$N$10))&gt;=Input!F293),"JA","NEE")</f>
        <v>NEE</v>
      </c>
      <c r="D292" s="156" t="str">
        <f>IF(AND(($M$9*(100%-$N$10))&lt;=($N$6*Input!G293),($M$9*(100%+$N$10))&gt;=($N$6*Input!G293)),"JA","NEE")</f>
        <v>NEE</v>
      </c>
      <c r="E292" s="160" t="str">
        <f t="shared" si="4"/>
        <v>NEE</v>
      </c>
      <c r="F292" s="144">
        <f>Input!F293</f>
        <v>2.48</v>
      </c>
      <c r="G292" s="144" t="str">
        <f>Input!D293&amp;"-"&amp;Input!E293</f>
        <v>400-1800</v>
      </c>
      <c r="H292" s="144" t="str">
        <f>Input!G293</f>
        <v>1,23</v>
      </c>
      <c r="I292" s="144" t="str">
        <f>Input!K293</f>
        <v>390</v>
      </c>
      <c r="J292" s="145" t="e">
        <f>VLOOKUP('FIND THE RIGHT GEARBOX'!A292,#REF!,3,FALSE)</f>
        <v>#REF!</v>
      </c>
    </row>
    <row r="293" spans="1:10" x14ac:dyDescent="0.25">
      <c r="A293" s="144" t="str">
        <f>Input!B294</f>
        <v>HC1250</v>
      </c>
      <c r="B293" s="156" t="str">
        <f>IF(AND($N$6&gt;=Input!D294,$N$6&lt;=Input!E294),"JA","NEE")</f>
        <v>JA</v>
      </c>
      <c r="C293" s="156" t="str">
        <f>IF(AND(($N$4*(100%-$N$10))&lt;=Input!F294,($N$4*(100%+$N$10))&gt;=Input!F294),"JA","NEE")</f>
        <v>NEE</v>
      </c>
      <c r="D293" s="156" t="str">
        <f>IF(AND(($M$9*(100%-$N$10))&lt;=($N$6*Input!G294),($M$9*(100%+$N$10))&gt;=($N$6*Input!G294)),"JA","NEE")</f>
        <v>NEE</v>
      </c>
      <c r="E293" s="160" t="str">
        <f t="shared" si="4"/>
        <v>NEE</v>
      </c>
      <c r="F293" s="144">
        <f>Input!F294</f>
        <v>3.04</v>
      </c>
      <c r="G293" s="144" t="str">
        <f>Input!D294&amp;"-"&amp;Input!E294</f>
        <v>400-1800</v>
      </c>
      <c r="H293" s="144" t="str">
        <f>Input!G294</f>
        <v>1,23</v>
      </c>
      <c r="I293" s="144" t="str">
        <f>Input!K294</f>
        <v>390</v>
      </c>
      <c r="J293" s="145" t="e">
        <f>VLOOKUP('FIND THE RIGHT GEARBOX'!A293,#REF!,3,FALSE)</f>
        <v>#REF!</v>
      </c>
    </row>
    <row r="294" spans="1:10" x14ac:dyDescent="0.25">
      <c r="A294" s="144" t="str">
        <f>Input!B295</f>
        <v>HC1250</v>
      </c>
      <c r="B294" s="156" t="str">
        <f>IF(AND($N$6&gt;=Input!D295,$N$6&lt;=Input!E295),"JA","NEE")</f>
        <v>JA</v>
      </c>
      <c r="C294" s="156" t="str">
        <f>IF(AND(($N$4*(100%-$N$10))&lt;=Input!F295,($N$4*(100%+$N$10))&gt;=Input!F295),"JA","NEE")</f>
        <v>NEE</v>
      </c>
      <c r="D294" s="156" t="str">
        <f>IF(AND(($M$9*(100%-$N$10))&lt;=($N$6*Input!G295),($M$9*(100%+$N$10))&gt;=($N$6*Input!G295)),"JA","NEE")</f>
        <v>NEE</v>
      </c>
      <c r="E294" s="160" t="str">
        <f t="shared" si="4"/>
        <v>NEE</v>
      </c>
      <c r="F294" s="144">
        <f>Input!F295</f>
        <v>3.48</v>
      </c>
      <c r="G294" s="144" t="str">
        <f>Input!D295&amp;"-"&amp;Input!E295</f>
        <v>400-1800</v>
      </c>
      <c r="H294" s="144" t="str">
        <f>Input!G295</f>
        <v>1,23</v>
      </c>
      <c r="I294" s="144" t="str">
        <f>Input!K295</f>
        <v>390</v>
      </c>
      <c r="J294" s="145" t="e">
        <f>VLOOKUP('FIND THE RIGHT GEARBOX'!A294,#REF!,3,FALSE)</f>
        <v>#REF!</v>
      </c>
    </row>
    <row r="295" spans="1:10" x14ac:dyDescent="0.25">
      <c r="A295" s="144" t="str">
        <f>Input!B296</f>
        <v>HC1250</v>
      </c>
      <c r="B295" s="156" t="str">
        <f>IF(AND($N$6&gt;=Input!D296,$N$6&lt;=Input!E296),"JA","NEE")</f>
        <v>JA</v>
      </c>
      <c r="C295" s="156" t="str">
        <f>IF(AND(($N$4*(100%-$N$10))&lt;=Input!F296,($N$4*(100%+$N$10))&gt;=Input!F296),"JA","NEE")</f>
        <v>NEE</v>
      </c>
      <c r="D295" s="156" t="str">
        <f>IF(AND(($M$9*(100%-$N$10))&lt;=($N$6*Input!G296),($M$9*(100%+$N$10))&gt;=($N$6*Input!G296)),"JA","NEE")</f>
        <v>NEE</v>
      </c>
      <c r="E295" s="160" t="str">
        <f t="shared" si="4"/>
        <v>NEE</v>
      </c>
      <c r="F295" s="144">
        <f>Input!F296</f>
        <v>3.95</v>
      </c>
      <c r="G295" s="144" t="str">
        <f>Input!D296&amp;"-"&amp;Input!E296</f>
        <v>400-1800</v>
      </c>
      <c r="H295" s="144" t="str">
        <f>Input!G296</f>
        <v>1,14</v>
      </c>
      <c r="I295" s="144" t="str">
        <f>Input!K296</f>
        <v>390</v>
      </c>
      <c r="J295" s="145" t="e">
        <f>VLOOKUP('FIND THE RIGHT GEARBOX'!A295,#REF!,3,FALSE)</f>
        <v>#REF!</v>
      </c>
    </row>
    <row r="296" spans="1:10" x14ac:dyDescent="0.25">
      <c r="A296" s="144" t="str">
        <f>Input!B297</f>
        <v>HCD1400</v>
      </c>
      <c r="B296" s="156" t="str">
        <f>IF(AND($N$6&gt;=Input!D297,$N$6&lt;=Input!E297),"JA","NEE")</f>
        <v>JA</v>
      </c>
      <c r="C296" s="156" t="str">
        <f>IF(AND(($N$4*(100%-$N$10))&lt;=Input!F297,($N$4*(100%+$N$10))&gt;=Input!F297),"JA","NEE")</f>
        <v>NEE</v>
      </c>
      <c r="D296" s="156" t="str">
        <f>IF(AND(($M$9*(100%-$N$10))&lt;=($N$6*Input!G297),($M$9*(100%+$N$10))&gt;=($N$6*Input!G297)),"JA","NEE")</f>
        <v>NEE</v>
      </c>
      <c r="E296" s="160" t="str">
        <f t="shared" si="4"/>
        <v>NEE</v>
      </c>
      <c r="F296" s="144">
        <f>Input!F297</f>
        <v>4.04</v>
      </c>
      <c r="G296" s="144" t="str">
        <f>Input!D297&amp;"-"&amp;Input!E297</f>
        <v>600-1800</v>
      </c>
      <c r="H296" s="144" t="str">
        <f>Input!G297</f>
        <v>1,3812</v>
      </c>
      <c r="I296" s="144" t="str">
        <f>Input!K297</f>
        <v>485</v>
      </c>
      <c r="J296" s="145" t="e">
        <f>VLOOKUP('FIND THE RIGHT GEARBOX'!A296,#REF!,3,FALSE)</f>
        <v>#REF!</v>
      </c>
    </row>
    <row r="297" spans="1:10" x14ac:dyDescent="0.25">
      <c r="A297" s="144" t="str">
        <f>Input!B298</f>
        <v>HCD1400</v>
      </c>
      <c r="B297" s="156" t="str">
        <f>IF(AND($N$6&gt;=Input!D298,$N$6&lt;=Input!E298),"JA","NEE")</f>
        <v>JA</v>
      </c>
      <c r="C297" s="156" t="str">
        <f>IF(AND(($N$4*(100%-$N$10))&lt;=Input!F298,($N$4*(100%+$N$10))&gt;=Input!F298),"JA","NEE")</f>
        <v>NEE</v>
      </c>
      <c r="D297" s="156" t="str">
        <f>IF(AND(($M$9*(100%-$N$10))&lt;=($N$6*Input!G298),($M$9*(100%+$N$10))&gt;=($N$6*Input!G298)),"JA","NEE")</f>
        <v>NEE</v>
      </c>
      <c r="E297" s="160" t="str">
        <f t="shared" si="4"/>
        <v>NEE</v>
      </c>
      <c r="F297" s="144">
        <f>Input!F298</f>
        <v>4.2699999999999996</v>
      </c>
      <c r="G297" s="144" t="str">
        <f>Input!D298&amp;"-"&amp;Input!E298</f>
        <v>600-1800</v>
      </c>
      <c r="H297" s="144" t="str">
        <f>Input!G298</f>
        <v>1,3812</v>
      </c>
      <c r="I297" s="144" t="str">
        <f>Input!K298</f>
        <v>485</v>
      </c>
      <c r="J297" s="145" t="e">
        <f>VLOOKUP('FIND THE RIGHT GEARBOX'!A297,#REF!,3,FALSE)</f>
        <v>#REF!</v>
      </c>
    </row>
    <row r="298" spans="1:10" x14ac:dyDescent="0.25">
      <c r="A298" s="144" t="str">
        <f>Input!B299</f>
        <v>HCD1400</v>
      </c>
      <c r="B298" s="156" t="str">
        <f>IF(AND($N$6&gt;=Input!D299,$N$6&lt;=Input!E299),"JA","NEE")</f>
        <v>JA</v>
      </c>
      <c r="C298" s="156" t="str">
        <f>IF(AND(($N$4*(100%-$N$10))&lt;=Input!F299,($N$4*(100%+$N$10))&gt;=Input!F299),"JA","NEE")</f>
        <v>NEE</v>
      </c>
      <c r="D298" s="156" t="str">
        <f>IF(AND(($M$9*(100%-$N$10))&lt;=($N$6*Input!G299),($M$9*(100%+$N$10))&gt;=($N$6*Input!G299)),"JA","NEE")</f>
        <v>NEE</v>
      </c>
      <c r="E298" s="160" t="str">
        <f t="shared" si="4"/>
        <v>NEE</v>
      </c>
      <c r="F298" s="144">
        <f>Input!F299</f>
        <v>4.32</v>
      </c>
      <c r="G298" s="144" t="str">
        <f>Input!D299&amp;"-"&amp;Input!E299</f>
        <v>600-1800</v>
      </c>
      <c r="H298" s="144" t="str">
        <f>Input!G299</f>
        <v>1,3812</v>
      </c>
      <c r="I298" s="144" t="str">
        <f>Input!K299</f>
        <v>485</v>
      </c>
      <c r="J298" s="145" t="e">
        <f>VLOOKUP('FIND THE RIGHT GEARBOX'!A298,#REF!,3,FALSE)</f>
        <v>#REF!</v>
      </c>
    </row>
    <row r="299" spans="1:10" x14ac:dyDescent="0.25">
      <c r="A299" s="144" t="str">
        <f>Input!B300</f>
        <v>HCD1400</v>
      </c>
      <c r="B299" s="156" t="str">
        <f>IF(AND($N$6&gt;=Input!D300,$N$6&lt;=Input!E300),"JA","NEE")</f>
        <v>JA</v>
      </c>
      <c r="C299" s="156" t="str">
        <f>IF(AND(($N$4*(100%-$N$10))&lt;=Input!F300,($N$4*(100%+$N$10))&gt;=Input!F300),"JA","NEE")</f>
        <v>JA</v>
      </c>
      <c r="D299" s="156" t="str">
        <f>IF(AND(($M$9*(100%-$N$10))&lt;=($N$6*Input!G300),($M$9*(100%+$N$10))&gt;=($N$6*Input!G300)),"JA","NEE")</f>
        <v>NEE</v>
      </c>
      <c r="E299" s="160" t="str">
        <f t="shared" si="4"/>
        <v>NEE</v>
      </c>
      <c r="F299" s="144">
        <f>Input!F300</f>
        <v>4.5199999999999996</v>
      </c>
      <c r="G299" s="144" t="str">
        <f>Input!D300&amp;"-"&amp;Input!E300</f>
        <v>600-1800</v>
      </c>
      <c r="H299" s="144" t="str">
        <f>Input!G300</f>
        <v>1,3812</v>
      </c>
      <c r="I299" s="144" t="str">
        <f>Input!K300</f>
        <v>485</v>
      </c>
      <c r="J299" s="145" t="e">
        <f>VLOOKUP('FIND THE RIGHT GEARBOX'!A299,#REF!,3,FALSE)</f>
        <v>#REF!</v>
      </c>
    </row>
    <row r="300" spans="1:10" x14ac:dyDescent="0.25">
      <c r="A300" s="144" t="str">
        <f>Input!B301</f>
        <v>HCD1400</v>
      </c>
      <c r="B300" s="156" t="str">
        <f>IF(AND($N$6&gt;=Input!D301,$N$6&lt;=Input!E301),"JA","NEE")</f>
        <v>JA</v>
      </c>
      <c r="C300" s="156" t="str">
        <f>IF(AND(($N$4*(100%-$N$10))&lt;=Input!F301,($N$4*(100%+$N$10))&gt;=Input!F301),"JA","NEE")</f>
        <v>JA</v>
      </c>
      <c r="D300" s="156" t="str">
        <f>IF(AND(($M$9*(100%-$N$10))&lt;=($N$6*Input!G301),($M$9*(100%+$N$10))&gt;=($N$6*Input!G301)),"JA","NEE")</f>
        <v>NEE</v>
      </c>
      <c r="E300" s="160" t="str">
        <f t="shared" si="4"/>
        <v>NEE</v>
      </c>
      <c r="F300" s="144">
        <f>Input!F301</f>
        <v>4.8</v>
      </c>
      <c r="G300" s="144" t="str">
        <f>Input!D301&amp;"-"&amp;Input!E301</f>
        <v>600-1800</v>
      </c>
      <c r="H300" s="144" t="str">
        <f>Input!G301</f>
        <v>1,3812</v>
      </c>
      <c r="I300" s="144" t="str">
        <f>Input!K301</f>
        <v>485</v>
      </c>
      <c r="J300" s="145" t="e">
        <f>VLOOKUP('FIND THE RIGHT GEARBOX'!A300,#REF!,3,FALSE)</f>
        <v>#REF!</v>
      </c>
    </row>
    <row r="301" spans="1:10" x14ac:dyDescent="0.25">
      <c r="A301" s="144" t="str">
        <f>Input!B302</f>
        <v>HCD1400</v>
      </c>
      <c r="B301" s="156" t="str">
        <f>IF(AND($N$6&gt;=Input!D302,$N$6&lt;=Input!E302),"JA","NEE")</f>
        <v>JA</v>
      </c>
      <c r="C301" s="156" t="str">
        <f>IF(AND(($N$4*(100%-$N$10))&lt;=Input!F302,($N$4*(100%+$N$10))&gt;=Input!F302),"JA","NEE")</f>
        <v>JA</v>
      </c>
      <c r="D301" s="156" t="str">
        <f>IF(AND(($M$9*(100%-$N$10))&lt;=($N$6*Input!G302),($M$9*(100%+$N$10))&gt;=($N$6*Input!G302)),"JA","NEE")</f>
        <v>NEE</v>
      </c>
      <c r="E301" s="160" t="str">
        <f t="shared" si="4"/>
        <v>NEE</v>
      </c>
      <c r="F301" s="144">
        <f>Input!F302</f>
        <v>5.0449999999999999</v>
      </c>
      <c r="G301" s="144" t="str">
        <f>Input!D302&amp;"-"&amp;Input!E302</f>
        <v>600-1800</v>
      </c>
      <c r="H301" s="144" t="str">
        <f>Input!G302</f>
        <v>1,3812</v>
      </c>
      <c r="I301" s="144" t="str">
        <f>Input!K302</f>
        <v>485</v>
      </c>
      <c r="J301" s="145" t="e">
        <f>VLOOKUP('FIND THE RIGHT GEARBOX'!A301,#REF!,3,FALSE)</f>
        <v>#REF!</v>
      </c>
    </row>
    <row r="302" spans="1:10" x14ac:dyDescent="0.25">
      <c r="A302" s="144" t="str">
        <f>Input!B303</f>
        <v>HCD1400</v>
      </c>
      <c r="B302" s="156" t="str">
        <f>IF(AND($N$6&gt;=Input!D303,$N$6&lt;=Input!E303),"JA","NEE")</f>
        <v>JA</v>
      </c>
      <c r="C302" s="156" t="str">
        <f>IF(AND(($N$4*(100%-$N$10))&lt;=Input!F303,($N$4*(100%+$N$10))&gt;=Input!F303),"JA","NEE")</f>
        <v>JA</v>
      </c>
      <c r="D302" s="156" t="str">
        <f>IF(AND(($M$9*(100%-$N$10))&lt;=($N$6*Input!G303),($M$9*(100%+$N$10))&gt;=($N$6*Input!G303)),"JA","NEE")</f>
        <v>NEE</v>
      </c>
      <c r="E302" s="160" t="str">
        <f t="shared" si="4"/>
        <v>NEE</v>
      </c>
      <c r="F302" s="144">
        <f>Input!F303</f>
        <v>5.5</v>
      </c>
      <c r="G302" s="144" t="str">
        <f>Input!D303&amp;"-"&amp;Input!E303</f>
        <v>600-1800</v>
      </c>
      <c r="H302" s="144" t="str">
        <f>Input!G303</f>
        <v>1,0432</v>
      </c>
      <c r="I302" s="144" t="str">
        <f>Input!K303</f>
        <v>485</v>
      </c>
      <c r="J302" s="145" t="e">
        <f>VLOOKUP('FIND THE RIGHT GEARBOX'!A302,#REF!,3,FALSE)</f>
        <v>#REF!</v>
      </c>
    </row>
    <row r="303" spans="1:10" x14ac:dyDescent="0.25">
      <c r="A303" s="144" t="str">
        <f>Input!B304</f>
        <v>HCD1400</v>
      </c>
      <c r="B303" s="156" t="str">
        <f>IF(AND($N$6&gt;=Input!D304,$N$6&lt;=Input!E304),"JA","NEE")</f>
        <v>JA</v>
      </c>
      <c r="C303" s="156" t="str">
        <f>IF(AND(($N$4*(100%-$N$10))&lt;=Input!F304,($N$4*(100%+$N$10))&gt;=Input!F304),"JA","NEE")</f>
        <v>NEE</v>
      </c>
      <c r="D303" s="156" t="str">
        <f>IF(AND(($M$9*(100%-$N$10))&lt;=($N$6*Input!G304),($M$9*(100%+$N$10))&gt;=($N$6*Input!G304)),"JA","NEE")</f>
        <v>NEE</v>
      </c>
      <c r="E303" s="160" t="str">
        <f t="shared" si="4"/>
        <v>NEE</v>
      </c>
      <c r="F303" s="144">
        <f>Input!F304</f>
        <v>5.8570000000000002</v>
      </c>
      <c r="G303" s="144" t="str">
        <f>Input!D304&amp;"-"&amp;Input!E304</f>
        <v>600-1800</v>
      </c>
      <c r="H303" s="144" t="str">
        <f>Input!G304</f>
        <v>1,0432</v>
      </c>
      <c r="I303" s="144" t="str">
        <f>Input!K304</f>
        <v>485</v>
      </c>
      <c r="J303" s="145" t="e">
        <f>VLOOKUP('FIND THE RIGHT GEARBOX'!A303,#REF!,3,FALSE)</f>
        <v>#REF!</v>
      </c>
    </row>
    <row r="304" spans="1:10" x14ac:dyDescent="0.25">
      <c r="A304" s="144" t="str">
        <f>Input!B305</f>
        <v>HCT1400</v>
      </c>
      <c r="B304" s="156" t="str">
        <f>IF(AND($N$6&gt;=Input!D305,$N$6&lt;=Input!E305),"JA","NEE")</f>
        <v>JA</v>
      </c>
      <c r="C304" s="156" t="str">
        <f>IF(AND(($N$4*(100%-$N$10))&lt;=Input!F305,($N$4*(100%+$N$10))&gt;=Input!F305),"JA","NEE")</f>
        <v>JA</v>
      </c>
      <c r="D304" s="156" t="str">
        <f>IF(AND(($M$9*(100%-$N$10))&lt;=($N$6*Input!G305),($M$9*(100%+$N$10))&gt;=($N$6*Input!G305)),"JA","NEE")</f>
        <v>NEE</v>
      </c>
      <c r="E304" s="160" t="str">
        <f t="shared" si="4"/>
        <v>NEE</v>
      </c>
      <c r="F304" s="144">
        <f>Input!F305</f>
        <v>5.0309999999999997</v>
      </c>
      <c r="G304" s="144" t="str">
        <f>Input!D305&amp;"-"&amp;Input!E305</f>
        <v>600-1800</v>
      </c>
      <c r="H304" s="144" t="str">
        <f>Input!G305</f>
        <v>1,40</v>
      </c>
      <c r="I304" s="144" t="str">
        <f>Input!K305</f>
        <v>550</v>
      </c>
      <c r="J304" s="145" t="e">
        <f>VLOOKUP('FIND THE RIGHT GEARBOX'!A304,#REF!,3,FALSE)</f>
        <v>#REF!</v>
      </c>
    </row>
    <row r="305" spans="1:10" x14ac:dyDescent="0.25">
      <c r="A305" s="144" t="str">
        <f>Input!B306</f>
        <v>HCT1400</v>
      </c>
      <c r="B305" s="156" t="str">
        <f>IF(AND($N$6&gt;=Input!D306,$N$6&lt;=Input!E306),"JA","NEE")</f>
        <v>JA</v>
      </c>
      <c r="C305" s="156" t="str">
        <f>IF(AND(($N$4*(100%-$N$10))&lt;=Input!F306,($N$4*(100%+$N$10))&gt;=Input!F306),"JA","NEE")</f>
        <v>NEE</v>
      </c>
      <c r="D305" s="156" t="str">
        <f>IF(AND(($M$9*(100%-$N$10))&lt;=($N$6*Input!G306),($M$9*(100%+$N$10))&gt;=($N$6*Input!G306)),"JA","NEE")</f>
        <v>NEE</v>
      </c>
      <c r="E305" s="160" t="str">
        <f t="shared" si="4"/>
        <v>NEE</v>
      </c>
      <c r="F305" s="144">
        <f>Input!F306</f>
        <v>5.524</v>
      </c>
      <c r="G305" s="144" t="str">
        <f>Input!D306&amp;"-"&amp;Input!E306</f>
        <v>600-1800</v>
      </c>
      <c r="H305" s="144" t="str">
        <f>Input!G306</f>
        <v>1,40</v>
      </c>
      <c r="I305" s="144" t="str">
        <f>Input!K306</f>
        <v>550</v>
      </c>
      <c r="J305" s="145" t="e">
        <f>VLOOKUP('FIND THE RIGHT GEARBOX'!A305,#REF!,3,FALSE)</f>
        <v>#REF!</v>
      </c>
    </row>
    <row r="306" spans="1:10" x14ac:dyDescent="0.25">
      <c r="A306" s="144" t="str">
        <f>Input!B307</f>
        <v>HCT1400</v>
      </c>
      <c r="B306" s="156" t="str">
        <f>IF(AND($N$6&gt;=Input!D307,$N$6&lt;=Input!E307),"JA","NEE")</f>
        <v>JA</v>
      </c>
      <c r="C306" s="156" t="str">
        <f>IF(AND(($N$4*(100%-$N$10))&lt;=Input!F307,($N$4*(100%+$N$10))&gt;=Input!F307),"JA","NEE")</f>
        <v>NEE</v>
      </c>
      <c r="D306" s="156" t="str">
        <f>IF(AND(($M$9*(100%-$N$10))&lt;=($N$6*Input!G307),($M$9*(100%+$N$10))&gt;=($N$6*Input!G307)),"JA","NEE")</f>
        <v>NEE</v>
      </c>
      <c r="E306" s="160" t="str">
        <f t="shared" si="4"/>
        <v>NEE</v>
      </c>
      <c r="F306" s="144">
        <f>Input!F307</f>
        <v>5.9660000000000002</v>
      </c>
      <c r="G306" s="144" t="str">
        <f>Input!D307&amp;"-"&amp;Input!E307</f>
        <v>600-1800</v>
      </c>
      <c r="H306" s="144" t="str">
        <f>Input!G307</f>
        <v>1,40</v>
      </c>
      <c r="I306" s="144" t="str">
        <f>Input!K307</f>
        <v>550</v>
      </c>
      <c r="J306" s="145" t="e">
        <f>VLOOKUP('FIND THE RIGHT GEARBOX'!A306,#REF!,3,FALSE)</f>
        <v>#REF!</v>
      </c>
    </row>
    <row r="307" spans="1:10" x14ac:dyDescent="0.25">
      <c r="A307" s="144" t="str">
        <f>Input!B308</f>
        <v>HCT1400</v>
      </c>
      <c r="B307" s="156" t="str">
        <f>IF(AND($N$6&gt;=Input!D308,$N$6&lt;=Input!E308),"JA","NEE")</f>
        <v>JA</v>
      </c>
      <c r="C307" s="156" t="str">
        <f>IF(AND(($N$4*(100%-$N$10))&lt;=Input!F308,($N$4*(100%+$N$10))&gt;=Input!F308),"JA","NEE")</f>
        <v>NEE</v>
      </c>
      <c r="D307" s="156" t="str">
        <f>IF(AND(($M$9*(100%-$N$10))&lt;=($N$6*Input!G308),($M$9*(100%+$N$10))&gt;=($N$6*Input!G308)),"JA","NEE")</f>
        <v>NEE</v>
      </c>
      <c r="E307" s="160" t="str">
        <f t="shared" si="4"/>
        <v>NEE</v>
      </c>
      <c r="F307" s="144">
        <f>Input!F308</f>
        <v>6.4850000000000003</v>
      </c>
      <c r="G307" s="144" t="str">
        <f>Input!D308&amp;"-"&amp;Input!E308</f>
        <v>600-1800</v>
      </c>
      <c r="H307" s="144" t="str">
        <f>Input!G308</f>
        <v>1,40</v>
      </c>
      <c r="I307" s="144" t="str">
        <f>Input!K308</f>
        <v>550</v>
      </c>
      <c r="J307" s="145" t="e">
        <f>VLOOKUP('FIND THE RIGHT GEARBOX'!A307,#REF!,3,FALSE)</f>
        <v>#REF!</v>
      </c>
    </row>
    <row r="308" spans="1:10" x14ac:dyDescent="0.25">
      <c r="A308" s="144" t="str">
        <f>Input!B309</f>
        <v>HCT1400</v>
      </c>
      <c r="B308" s="156" t="str">
        <f>IF(AND($N$6&gt;=Input!D309,$N$6&lt;=Input!E309),"JA","NEE")</f>
        <v>JA</v>
      </c>
      <c r="C308" s="156" t="str">
        <f>IF(AND(($N$4*(100%-$N$10))&lt;=Input!F309,($N$4*(100%+$N$10))&gt;=Input!F309),"JA","NEE")</f>
        <v>NEE</v>
      </c>
      <c r="D308" s="156" t="str">
        <f>IF(AND(($M$9*(100%-$N$10))&lt;=($N$6*Input!G309),($M$9*(100%+$N$10))&gt;=($N$6*Input!G309)),"JA","NEE")</f>
        <v>NEE</v>
      </c>
      <c r="E308" s="160" t="str">
        <f t="shared" si="4"/>
        <v>NEE</v>
      </c>
      <c r="F308" s="144">
        <f>Input!F309</f>
        <v>7.0309999999999997</v>
      </c>
      <c r="G308" s="144" t="str">
        <f>Input!D309&amp;"-"&amp;Input!E309</f>
        <v>600-1800</v>
      </c>
      <c r="H308" s="144" t="str">
        <f>Input!G309</f>
        <v>1,40</v>
      </c>
      <c r="I308" s="144" t="str">
        <f>Input!K309</f>
        <v>550</v>
      </c>
      <c r="J308" s="145" t="e">
        <f>VLOOKUP('FIND THE RIGHT GEARBOX'!A308,#REF!,3,FALSE)</f>
        <v>#REF!</v>
      </c>
    </row>
    <row r="309" spans="1:10" x14ac:dyDescent="0.25">
      <c r="A309" s="144" t="str">
        <f>Input!B310</f>
        <v>HCT1400</v>
      </c>
      <c r="B309" s="156" t="str">
        <f>IF(AND($N$6&gt;=Input!D310,$N$6&lt;=Input!E310),"JA","NEE")</f>
        <v>JA</v>
      </c>
      <c r="C309" s="156" t="str">
        <f>IF(AND(($N$4*(100%-$N$10))&lt;=Input!F310,($N$4*(100%+$N$10))&gt;=Input!F310),"JA","NEE")</f>
        <v>NEE</v>
      </c>
      <c r="D309" s="156" t="str">
        <f>IF(AND(($M$9*(100%-$N$10))&lt;=($N$6*Input!G310),($M$9*(100%+$N$10))&gt;=($N$6*Input!G310)),"JA","NEE")</f>
        <v>NEE</v>
      </c>
      <c r="E309" s="160" t="str">
        <f t="shared" si="4"/>
        <v>NEE</v>
      </c>
      <c r="F309" s="144">
        <f>Input!F310</f>
        <v>7.4969999999999999</v>
      </c>
      <c r="G309" s="144" t="str">
        <f>Input!D310&amp;"-"&amp;Input!E310</f>
        <v>600-1800</v>
      </c>
      <c r="H309" s="144" t="str">
        <f>Input!G310</f>
        <v>1,40</v>
      </c>
      <c r="I309" s="144" t="str">
        <f>Input!K310</f>
        <v>550</v>
      </c>
      <c r="J309" s="145" t="e">
        <f>VLOOKUP('FIND THE RIGHT GEARBOX'!A309,#REF!,3,FALSE)</f>
        <v>#REF!</v>
      </c>
    </row>
    <row r="310" spans="1:10" x14ac:dyDescent="0.25">
      <c r="A310" s="144" t="str">
        <f>Input!B311</f>
        <v>HCT1400</v>
      </c>
      <c r="B310" s="156" t="str">
        <f>IF(AND($N$6&gt;=Input!D311,$N$6&lt;=Input!E311),"JA","NEE")</f>
        <v>JA</v>
      </c>
      <c r="C310" s="156" t="str">
        <f>IF(AND(($N$4*(100%-$N$10))&lt;=Input!F311,($N$4*(100%+$N$10))&gt;=Input!F311),"JA","NEE")</f>
        <v>NEE</v>
      </c>
      <c r="D310" s="156" t="str">
        <f>IF(AND(($M$9*(100%-$N$10))&lt;=($N$6*Input!G311),($M$9*(100%+$N$10))&gt;=($N$6*Input!G311)),"JA","NEE")</f>
        <v>NEE</v>
      </c>
      <c r="E310" s="160" t="str">
        <f t="shared" si="4"/>
        <v>NEE</v>
      </c>
      <c r="F310" s="144">
        <f>Input!F311</f>
        <v>8.01</v>
      </c>
      <c r="G310" s="144" t="str">
        <f>Input!D311&amp;"-"&amp;Input!E311</f>
        <v>600-1800</v>
      </c>
      <c r="H310" s="144" t="str">
        <f>Input!G311</f>
        <v>1,40</v>
      </c>
      <c r="I310" s="144" t="str">
        <f>Input!K311</f>
        <v>550</v>
      </c>
      <c r="J310" s="145" t="e">
        <f>VLOOKUP('FIND THE RIGHT GEARBOX'!A310,#REF!,3,FALSE)</f>
        <v>#REF!</v>
      </c>
    </row>
    <row r="311" spans="1:10" x14ac:dyDescent="0.25">
      <c r="A311" s="144" t="str">
        <f>Input!B312</f>
        <v>HCT1400</v>
      </c>
      <c r="B311" s="156" t="str">
        <f>IF(AND($N$6&gt;=Input!D312,$N$6&lt;=Input!E312),"JA","NEE")</f>
        <v>JA</v>
      </c>
      <c r="C311" s="156" t="str">
        <f>IF(AND(($N$4*(100%-$N$10))&lt;=Input!F312,($N$4*(100%+$N$10))&gt;=Input!F312),"JA","NEE")</f>
        <v>NEE</v>
      </c>
      <c r="D311" s="156" t="str">
        <f>IF(AND(($M$9*(100%-$N$10))&lt;=($N$6*Input!G312),($M$9*(100%+$N$10))&gt;=($N$6*Input!G312)),"JA","NEE")</f>
        <v>NEE</v>
      </c>
      <c r="E311" s="160" t="str">
        <f t="shared" si="4"/>
        <v>NEE</v>
      </c>
      <c r="F311" s="144">
        <f>Input!F312</f>
        <v>8.4649999999999999</v>
      </c>
      <c r="G311" s="144" t="str">
        <f>Input!D312&amp;"-"&amp;Input!E312</f>
        <v>600-1800</v>
      </c>
      <c r="H311" s="144" t="str">
        <f>Input!G312</f>
        <v>1,36</v>
      </c>
      <c r="I311" s="144" t="str">
        <f>Input!K312</f>
        <v>550</v>
      </c>
      <c r="J311" s="145" t="e">
        <f>VLOOKUP('FIND THE RIGHT GEARBOX'!A311,#REF!,3,FALSE)</f>
        <v>#REF!</v>
      </c>
    </row>
    <row r="312" spans="1:10" x14ac:dyDescent="0.25">
      <c r="A312" s="144" t="str">
        <f>Input!B313</f>
        <v>HCT1400</v>
      </c>
      <c r="B312" s="156" t="str">
        <f>IF(AND($N$6&gt;=Input!D313,$N$6&lt;=Input!E313),"JA","NEE")</f>
        <v>JA</v>
      </c>
      <c r="C312" s="156" t="str">
        <f>IF(AND(($N$4*(100%-$N$10))&lt;=Input!F313,($N$4*(100%+$N$10))&gt;=Input!F313),"JA","NEE")</f>
        <v>NEE</v>
      </c>
      <c r="D312" s="156" t="str">
        <f>IF(AND(($M$9*(100%-$N$10))&lt;=($N$6*Input!G313),($M$9*(100%+$N$10))&gt;=($N$6*Input!G313)),"JA","NEE")</f>
        <v>NEE</v>
      </c>
      <c r="E312" s="160" t="str">
        <f t="shared" si="4"/>
        <v>NEE</v>
      </c>
      <c r="F312" s="144">
        <f>Input!F313</f>
        <v>8.593</v>
      </c>
      <c r="G312" s="144" t="str">
        <f>Input!D313&amp;"-"&amp;Input!E313</f>
        <v>600-1800</v>
      </c>
      <c r="H312" s="144" t="str">
        <f>Input!G313</f>
        <v>1,31</v>
      </c>
      <c r="I312" s="144" t="str">
        <f>Input!K313</f>
        <v>550</v>
      </c>
      <c r="J312" s="145" t="e">
        <f>VLOOKUP('FIND THE RIGHT GEARBOX'!A312,#REF!,3,FALSE)</f>
        <v>#REF!</v>
      </c>
    </row>
    <row r="313" spans="1:10" x14ac:dyDescent="0.25">
      <c r="A313" s="144" t="str">
        <f>Input!B314</f>
        <v>HCT1400</v>
      </c>
      <c r="B313" s="156" t="str">
        <f>IF(AND($N$6&gt;=Input!D314,$N$6&lt;=Input!E314),"JA","NEE")</f>
        <v>JA</v>
      </c>
      <c r="C313" s="156" t="str">
        <f>IF(AND(($N$4*(100%-$N$10))&lt;=Input!F314,($N$4*(100%+$N$10))&gt;=Input!F314),"JA","NEE")</f>
        <v>NEE</v>
      </c>
      <c r="D313" s="156" t="str">
        <f>IF(AND(($M$9*(100%-$N$10))&lt;=($N$6*Input!G314),($M$9*(100%+$N$10))&gt;=($N$6*Input!G314)),"JA","NEE")</f>
        <v>NEE</v>
      </c>
      <c r="E313" s="160" t="str">
        <f t="shared" si="4"/>
        <v>NEE</v>
      </c>
      <c r="F313" s="144">
        <f>Input!F314</f>
        <v>8.8940000000000001</v>
      </c>
      <c r="G313" s="144" t="str">
        <f>Input!D314&amp;"-"&amp;Input!E314</f>
        <v>600-1800</v>
      </c>
      <c r="H313" s="144" t="str">
        <f>Input!G314</f>
        <v>1,26</v>
      </c>
      <c r="I313" s="144" t="str">
        <f>Input!K314</f>
        <v>550</v>
      </c>
      <c r="J313" s="145" t="e">
        <f>VLOOKUP('FIND THE RIGHT GEARBOX'!A313,#REF!,3,FALSE)</f>
        <v>#REF!</v>
      </c>
    </row>
    <row r="314" spans="1:10" x14ac:dyDescent="0.25">
      <c r="A314" s="144" t="str">
        <f>Input!B315</f>
        <v>HCT1400</v>
      </c>
      <c r="B314" s="156" t="str">
        <f>IF(AND($N$6&gt;=Input!D315,$N$6&lt;=Input!E315),"JA","NEE")</f>
        <v>JA</v>
      </c>
      <c r="C314" s="156" t="str">
        <f>IF(AND(($N$4*(100%-$N$10))&lt;=Input!F315,($N$4*(100%+$N$10))&gt;=Input!F315),"JA","NEE")</f>
        <v>NEE</v>
      </c>
      <c r="D314" s="156" t="str">
        <f>IF(AND(($M$9*(100%-$N$10))&lt;=($N$6*Input!G315),($M$9*(100%+$N$10))&gt;=($N$6*Input!G315)),"JA","NEE")</f>
        <v>NEE</v>
      </c>
      <c r="E314" s="160" t="str">
        <f t="shared" si="4"/>
        <v>NEE</v>
      </c>
      <c r="F314" s="144">
        <f>Input!F315</f>
        <v>9.1180000000000003</v>
      </c>
      <c r="G314" s="144" t="str">
        <f>Input!D315&amp;"-"&amp;Input!E315</f>
        <v>600-1800</v>
      </c>
      <c r="H314" s="144" t="str">
        <f>Input!G315</f>
        <v>1,22</v>
      </c>
      <c r="I314" s="144" t="str">
        <f>Input!K315</f>
        <v>550</v>
      </c>
      <c r="J314" s="145" t="e">
        <f>VLOOKUP('FIND THE RIGHT GEARBOX'!A314,#REF!,3,FALSE)</f>
        <v>#REF!</v>
      </c>
    </row>
    <row r="315" spans="1:10" x14ac:dyDescent="0.25">
      <c r="A315" s="144" t="str">
        <f>Input!B316</f>
        <v>HCT1400</v>
      </c>
      <c r="B315" s="156" t="str">
        <f>IF(AND($N$6&gt;=Input!D316,$N$6&lt;=Input!E316),"JA","NEE")</f>
        <v>JA</v>
      </c>
      <c r="C315" s="156" t="str">
        <f>IF(AND(($N$4*(100%-$N$10))&lt;=Input!F316,($N$4*(100%+$N$10))&gt;=Input!F316),"JA","NEE")</f>
        <v>NEE</v>
      </c>
      <c r="D315" s="156" t="str">
        <f>IF(AND(($M$9*(100%-$N$10))&lt;=($N$6*Input!G316),($M$9*(100%+$N$10))&gt;=($N$6*Input!G316)),"JA","NEE")</f>
        <v>NEE</v>
      </c>
      <c r="E315" s="160" t="str">
        <f t="shared" si="4"/>
        <v>NEE</v>
      </c>
      <c r="F315" s="144">
        <f>Input!F316</f>
        <v>9.5519999999999996</v>
      </c>
      <c r="G315" s="144" t="str">
        <f>Input!D316&amp;"-"&amp;Input!E316</f>
        <v>600-1800</v>
      </c>
      <c r="H315" s="144" t="str">
        <f>Input!G316</f>
        <v>1,16</v>
      </c>
      <c r="I315" s="144" t="str">
        <f>Input!K316</f>
        <v>550</v>
      </c>
      <c r="J315" s="145" t="e">
        <f>VLOOKUP('FIND THE RIGHT GEARBOX'!A315,#REF!,3,FALSE)</f>
        <v>#REF!</v>
      </c>
    </row>
    <row r="316" spans="1:10" x14ac:dyDescent="0.25">
      <c r="A316" s="144" t="str">
        <f>Input!B317</f>
        <v>HCT1600</v>
      </c>
      <c r="B316" s="156" t="str">
        <f>IF(AND($N$6&gt;=Input!D317,$N$6&lt;=Input!E317),"JA","NEE")</f>
        <v>NEE</v>
      </c>
      <c r="C316" s="156" t="str">
        <f>IF(AND(($N$4*(100%-$N$10))&lt;=Input!F317,($N$4*(100%+$N$10))&gt;=Input!F317),"JA","NEE")</f>
        <v>NEE</v>
      </c>
      <c r="D316" s="156" t="str">
        <f>IF(AND(($M$9*(100%-$N$10))&lt;=($N$6*Input!G317),($M$9*(100%+$N$10))&gt;=($N$6*Input!G317)),"JA","NEE")</f>
        <v>NEE</v>
      </c>
      <c r="E316" s="160" t="str">
        <f t="shared" si="4"/>
        <v>NEE</v>
      </c>
      <c r="F316" s="144">
        <f>Input!F317</f>
        <v>5.5449999999999999</v>
      </c>
      <c r="G316" s="144" t="str">
        <f>Input!D317&amp;"-"&amp;Input!E317</f>
        <v>500-1650</v>
      </c>
      <c r="H316" s="144" t="str">
        <f>Input!G317</f>
        <v>1,6266</v>
      </c>
      <c r="I316" s="144" t="str">
        <f>Input!K317</f>
        <v>625</v>
      </c>
      <c r="J316" s="145" t="e">
        <f>VLOOKUP('FIND THE RIGHT GEARBOX'!A316,#REF!,3,FALSE)</f>
        <v>#REF!</v>
      </c>
    </row>
    <row r="317" spans="1:10" x14ac:dyDescent="0.25">
      <c r="A317" s="144" t="str">
        <f>Input!B318</f>
        <v>HCT1600</v>
      </c>
      <c r="B317" s="156" t="str">
        <f>IF(AND($N$6&gt;=Input!D318,$N$6&lt;=Input!E318),"JA","NEE")</f>
        <v>NEE</v>
      </c>
      <c r="C317" s="156" t="str">
        <f>IF(AND(($N$4*(100%-$N$10))&lt;=Input!F318,($N$4*(100%+$N$10))&gt;=Input!F318),"JA","NEE")</f>
        <v>NEE</v>
      </c>
      <c r="D317" s="156" t="str">
        <f>IF(AND(($M$9*(100%-$N$10))&lt;=($N$6*Input!G318),($M$9*(100%+$N$10))&gt;=($N$6*Input!G318)),"JA","NEE")</f>
        <v>NEE</v>
      </c>
      <c r="E317" s="160" t="str">
        <f t="shared" si="4"/>
        <v>NEE</v>
      </c>
      <c r="F317" s="144">
        <f>Input!F318</f>
        <v>5.9720000000000004</v>
      </c>
      <c r="G317" s="144" t="str">
        <f>Input!D318&amp;"-"&amp;Input!E318</f>
        <v>500-1650</v>
      </c>
      <c r="H317" s="144" t="str">
        <f>Input!G318</f>
        <v>1,6266</v>
      </c>
      <c r="I317" s="144" t="str">
        <f>Input!K318</f>
        <v>625</v>
      </c>
      <c r="J317" s="145" t="e">
        <f>VLOOKUP('FIND THE RIGHT GEARBOX'!A317,#REF!,3,FALSE)</f>
        <v>#REF!</v>
      </c>
    </row>
    <row r="318" spans="1:10" x14ac:dyDescent="0.25">
      <c r="A318" s="144" t="str">
        <f>Input!B319</f>
        <v>HCT1600</v>
      </c>
      <c r="B318" s="156" t="str">
        <f>IF(AND($N$6&gt;=Input!D319,$N$6&lt;=Input!E319),"JA","NEE")</f>
        <v>NEE</v>
      </c>
      <c r="C318" s="156" t="str">
        <f>IF(AND(($N$4*(100%-$N$10))&lt;=Input!F319,($N$4*(100%+$N$10))&gt;=Input!F319),"JA","NEE")</f>
        <v>NEE</v>
      </c>
      <c r="D318" s="156" t="str">
        <f>IF(AND(($M$9*(100%-$N$10))&lt;=($N$6*Input!G319),($M$9*(100%+$N$10))&gt;=($N$6*Input!G319)),"JA","NEE")</f>
        <v>NEE</v>
      </c>
      <c r="E318" s="160" t="str">
        <f t="shared" si="4"/>
        <v>NEE</v>
      </c>
      <c r="F318" s="144">
        <f>Input!F319</f>
        <v>6.585</v>
      </c>
      <c r="G318" s="144" t="str">
        <f>Input!D319&amp;"-"&amp;Input!E319</f>
        <v>500-1650</v>
      </c>
      <c r="H318" s="144" t="str">
        <f>Input!G319</f>
        <v>1,6266</v>
      </c>
      <c r="I318" s="144" t="str">
        <f>Input!K319</f>
        <v>625</v>
      </c>
      <c r="J318" s="145" t="e">
        <f>VLOOKUP('FIND THE RIGHT GEARBOX'!A318,#REF!,3,FALSE)</f>
        <v>#REF!</v>
      </c>
    </row>
    <row r="319" spans="1:10" x14ac:dyDescent="0.25">
      <c r="A319" s="144" t="str">
        <f>Input!B320</f>
        <v>HCT1600</v>
      </c>
      <c r="B319" s="156" t="str">
        <f>IF(AND($N$6&gt;=Input!D320,$N$6&lt;=Input!E320),"JA","NEE")</f>
        <v>NEE</v>
      </c>
      <c r="C319" s="156" t="str">
        <f>IF(AND(($N$4*(100%-$N$10))&lt;=Input!F320,($N$4*(100%+$N$10))&gt;=Input!F320),"JA","NEE")</f>
        <v>NEE</v>
      </c>
      <c r="D319" s="156" t="str">
        <f>IF(AND(($M$9*(100%-$N$10))&lt;=($N$6*Input!G320),($M$9*(100%+$N$10))&gt;=($N$6*Input!G320)),"JA","NEE")</f>
        <v>NEE</v>
      </c>
      <c r="E319" s="160" t="str">
        <f t="shared" si="4"/>
        <v>NEE</v>
      </c>
      <c r="F319" s="144">
        <f>Input!F320</f>
        <v>6.99</v>
      </c>
      <c r="G319" s="144" t="str">
        <f>Input!D320&amp;"-"&amp;Input!E320</f>
        <v>500-1650</v>
      </c>
      <c r="H319" s="144" t="str">
        <f>Input!G320</f>
        <v>1,6266</v>
      </c>
      <c r="I319" s="144" t="str">
        <f>Input!K320</f>
        <v>625</v>
      </c>
      <c r="J319" s="145" t="e">
        <f>VLOOKUP('FIND THE RIGHT GEARBOX'!A319,#REF!,3,FALSE)</f>
        <v>#REF!</v>
      </c>
    </row>
    <row r="320" spans="1:10" x14ac:dyDescent="0.25">
      <c r="A320" s="144" t="str">
        <f>Input!B321</f>
        <v>HCT1600</v>
      </c>
      <c r="B320" s="156" t="str">
        <f>IF(AND($N$6&gt;=Input!D321,$N$6&lt;=Input!E321),"JA","NEE")</f>
        <v>NEE</v>
      </c>
      <c r="C320" s="156" t="str">
        <f>IF(AND(($N$4*(100%-$N$10))&lt;=Input!F321,($N$4*(100%+$N$10))&gt;=Input!F321),"JA","NEE")</f>
        <v>NEE</v>
      </c>
      <c r="D320" s="156" t="str">
        <f>IF(AND(($M$9*(100%-$N$10))&lt;=($N$6*Input!G321),($M$9*(100%+$N$10))&gt;=($N$6*Input!G321)),"JA","NEE")</f>
        <v>NEE</v>
      </c>
      <c r="E320" s="160" t="str">
        <f t="shared" si="4"/>
        <v>NEE</v>
      </c>
      <c r="F320" s="144">
        <f>Input!F321</f>
        <v>7.4560000000000004</v>
      </c>
      <c r="G320" s="144" t="str">
        <f>Input!D321&amp;"-"&amp;Input!E321</f>
        <v>500-1650</v>
      </c>
      <c r="H320" s="144" t="str">
        <f>Input!G321</f>
        <v>1,6266</v>
      </c>
      <c r="I320" s="144" t="str">
        <f>Input!K321</f>
        <v>625</v>
      </c>
      <c r="J320" s="145" t="e">
        <f>VLOOKUP('FIND THE RIGHT GEARBOX'!A320,#REF!,3,FALSE)</f>
        <v>#REF!</v>
      </c>
    </row>
    <row r="321" spans="1:10" x14ac:dyDescent="0.25">
      <c r="A321" s="144" t="str">
        <f>Input!B322</f>
        <v>HCT1600</v>
      </c>
      <c r="B321" s="156" t="str">
        <f>IF(AND($N$6&gt;=Input!D322,$N$6&lt;=Input!E322),"JA","NEE")</f>
        <v>NEE</v>
      </c>
      <c r="C321" s="156" t="str">
        <f>IF(AND(($N$4*(100%-$N$10))&lt;=Input!F322,($N$4*(100%+$N$10))&gt;=Input!F322),"JA","NEE")</f>
        <v>NEE</v>
      </c>
      <c r="D321" s="156" t="str">
        <f>IF(AND(($M$9*(100%-$N$10))&lt;=($N$6*Input!G322),($M$9*(100%+$N$10))&gt;=($N$6*Input!G322)),"JA","NEE")</f>
        <v>NEE</v>
      </c>
      <c r="E321" s="160" t="str">
        <f t="shared" si="4"/>
        <v>NEE</v>
      </c>
      <c r="F321" s="144">
        <f>Input!F322</f>
        <v>7.9</v>
      </c>
      <c r="G321" s="144" t="str">
        <f>Input!D322&amp;"-"&amp;Input!E322</f>
        <v>500-1650</v>
      </c>
      <c r="H321" s="144" t="str">
        <f>Input!G322</f>
        <v>1,6266</v>
      </c>
      <c r="I321" s="144" t="str">
        <f>Input!K322</f>
        <v>625</v>
      </c>
      <c r="J321" s="145" t="e">
        <f>VLOOKUP('FIND THE RIGHT GEARBOX'!A321,#REF!,3,FALSE)</f>
        <v>#REF!</v>
      </c>
    </row>
    <row r="322" spans="1:10" x14ac:dyDescent="0.25">
      <c r="A322" s="144" t="str">
        <f>Input!B323</f>
        <v>HCT1600</v>
      </c>
      <c r="B322" s="156" t="str">
        <f>IF(AND($N$6&gt;=Input!D323,$N$6&lt;=Input!E323),"JA","NEE")</f>
        <v>NEE</v>
      </c>
      <c r="C322" s="156" t="str">
        <f>IF(AND(($N$4*(100%-$N$10))&lt;=Input!F323,($N$4*(100%+$N$10))&gt;=Input!F323),"JA","NEE")</f>
        <v>NEE</v>
      </c>
      <c r="D322" s="156" t="str">
        <f>IF(AND(($M$9*(100%-$N$10))&lt;=($N$6*Input!G323),($M$9*(100%+$N$10))&gt;=($N$6*Input!G323)),"JA","NEE")</f>
        <v>NEE</v>
      </c>
      <c r="E322" s="160" t="str">
        <f t="shared" si="4"/>
        <v>NEE</v>
      </c>
      <c r="F322" s="144">
        <f>Input!F323</f>
        <v>8.4499999999999993</v>
      </c>
      <c r="G322" s="144" t="str">
        <f>Input!D323&amp;"-"&amp;Input!E323</f>
        <v>500-1650</v>
      </c>
      <c r="H322" s="144" t="str">
        <f>Input!G323</f>
        <v>1,4804</v>
      </c>
      <c r="I322" s="144" t="str">
        <f>Input!K323</f>
        <v>625</v>
      </c>
      <c r="J322" s="145" t="e">
        <f>VLOOKUP('FIND THE RIGHT GEARBOX'!A322,#REF!,3,FALSE)</f>
        <v>#REF!</v>
      </c>
    </row>
    <row r="323" spans="1:10" x14ac:dyDescent="0.25">
      <c r="A323" s="144" t="str">
        <f>Input!B324</f>
        <v>HCT1600</v>
      </c>
      <c r="B323" s="156" t="str">
        <f>IF(AND($N$6&gt;=Input!D324,$N$6&lt;=Input!E324),"JA","NEE")</f>
        <v>NEE</v>
      </c>
      <c r="C323" s="156" t="str">
        <f>IF(AND(($N$4*(100%-$N$10))&lt;=Input!F324,($N$4*(100%+$N$10))&gt;=Input!F324),"JA","NEE")</f>
        <v>NEE</v>
      </c>
      <c r="D323" s="156" t="str">
        <f>IF(AND(($M$9*(100%-$N$10))&lt;=($N$6*Input!G324),($M$9*(100%+$N$10))&gt;=($N$6*Input!G324)),"JA","NEE")</f>
        <v>NEE</v>
      </c>
      <c r="E323" s="160" t="str">
        <f t="shared" ref="E323:E386" si="5">IF(AND($B323="JA", $C323="JA", $D323="JA"), "JA", "NEE")</f>
        <v>NEE</v>
      </c>
      <c r="F323" s="144">
        <f>Input!F324</f>
        <v>9</v>
      </c>
      <c r="G323" s="144" t="str">
        <f>Input!D324&amp;"-"&amp;Input!E324</f>
        <v>500-1650</v>
      </c>
      <c r="H323" s="144" t="str">
        <f>Input!G324</f>
        <v>1,4804</v>
      </c>
      <c r="I323" s="144" t="str">
        <f>Input!K324</f>
        <v>625</v>
      </c>
      <c r="J323" s="145" t="e">
        <f>VLOOKUP('FIND THE RIGHT GEARBOX'!A323,#REF!,3,FALSE)</f>
        <v>#REF!</v>
      </c>
    </row>
    <row r="324" spans="1:10" x14ac:dyDescent="0.25">
      <c r="A324" s="144" t="str">
        <f>Input!B325</f>
        <v>HCT1600</v>
      </c>
      <c r="B324" s="156" t="str">
        <f>IF(AND($N$6&gt;=Input!D325,$N$6&lt;=Input!E325),"JA","NEE")</f>
        <v>NEE</v>
      </c>
      <c r="C324" s="156" t="str">
        <f>IF(AND(($N$4*(100%-$N$10))&lt;=Input!F325,($N$4*(100%+$N$10))&gt;=Input!F325),"JA","NEE")</f>
        <v>NEE</v>
      </c>
      <c r="D324" s="156" t="str">
        <f>IF(AND(($M$9*(100%-$N$10))&lt;=($N$6*Input!G325),($M$9*(100%+$N$10))&gt;=($N$6*Input!G325)),"JA","NEE")</f>
        <v>NEE</v>
      </c>
      <c r="E324" s="160" t="str">
        <f t="shared" si="5"/>
        <v>NEE</v>
      </c>
      <c r="F324" s="144">
        <f>Input!F325</f>
        <v>9.5</v>
      </c>
      <c r="G324" s="144" t="str">
        <f>Input!D325&amp;"-"&amp;Input!E325</f>
        <v>500-1650</v>
      </c>
      <c r="H324" s="144" t="str">
        <f>Input!G325</f>
        <v>1,2471</v>
      </c>
      <c r="I324" s="144" t="str">
        <f>Input!K325</f>
        <v>625</v>
      </c>
      <c r="J324" s="145" t="e">
        <f>VLOOKUP('FIND THE RIGHT GEARBOX'!A324,#REF!,3,FALSE)</f>
        <v>#REF!</v>
      </c>
    </row>
    <row r="325" spans="1:10" x14ac:dyDescent="0.25">
      <c r="A325" s="144" t="str">
        <f>Input!B326</f>
        <v>HCD2000</v>
      </c>
      <c r="B325" s="156" t="str">
        <f>IF(AND($N$6&gt;=Input!D326,$N$6&lt;=Input!E326),"JA","NEE")</f>
        <v>NEE</v>
      </c>
      <c r="C325" s="156" t="str">
        <f>IF(AND(($N$4*(100%-$N$10))&lt;=Input!F326,($N$4*(100%+$N$10))&gt;=Input!F326),"JA","NEE")</f>
        <v>NEE</v>
      </c>
      <c r="D325" s="156" t="str">
        <f>IF(AND(($M$9*(100%-$N$10))&lt;=($N$6*Input!G326),($M$9*(100%+$N$10))&gt;=($N$6*Input!G326)),"JA","NEE")</f>
        <v>NEE</v>
      </c>
      <c r="E325" s="160" t="str">
        <f t="shared" si="5"/>
        <v>NEE</v>
      </c>
      <c r="F325" s="144">
        <f>Input!F326</f>
        <v>3</v>
      </c>
      <c r="G325" s="144" t="str">
        <f>Input!D326&amp;"-"&amp;Input!E326</f>
        <v>600-1500</v>
      </c>
      <c r="H325" s="144" t="str">
        <f>Input!G326</f>
        <v>1,9846</v>
      </c>
      <c r="I325" s="144" t="str">
        <f>Input!K326</f>
        <v>560</v>
      </c>
      <c r="J325" s="145" t="e">
        <f>VLOOKUP('FIND THE RIGHT GEARBOX'!A325,#REF!,3,FALSE)</f>
        <v>#REF!</v>
      </c>
    </row>
    <row r="326" spans="1:10" x14ac:dyDescent="0.25">
      <c r="A326" s="144" t="str">
        <f>Input!B327</f>
        <v>HCD2000</v>
      </c>
      <c r="B326" s="156" t="str">
        <f>IF(AND($N$6&gt;=Input!D327,$N$6&lt;=Input!E327),"JA","NEE")</f>
        <v>NEE</v>
      </c>
      <c r="C326" s="156" t="str">
        <f>IF(AND(($N$4*(100%-$N$10))&lt;=Input!F327,($N$4*(100%+$N$10))&gt;=Input!F327),"JA","NEE")</f>
        <v>NEE</v>
      </c>
      <c r="D326" s="156" t="str">
        <f>IF(AND(($M$9*(100%-$N$10))&lt;=($N$6*Input!G327),($M$9*(100%+$N$10))&gt;=($N$6*Input!G327)),"JA","NEE")</f>
        <v>NEE</v>
      </c>
      <c r="E326" s="160" t="str">
        <f t="shared" si="5"/>
        <v>NEE</v>
      </c>
      <c r="F326" s="144">
        <f>Input!F327</f>
        <v>3.577</v>
      </c>
      <c r="G326" s="144" t="str">
        <f>Input!D327&amp;"-"&amp;Input!E327</f>
        <v>600-1500</v>
      </c>
      <c r="H326" s="144" t="str">
        <f>Input!G327</f>
        <v>1,9846</v>
      </c>
      <c r="I326" s="144" t="str">
        <f>Input!K327</f>
        <v>560</v>
      </c>
      <c r="J326" s="145" t="e">
        <f>VLOOKUP('FIND THE RIGHT GEARBOX'!A326,#REF!,3,FALSE)</f>
        <v>#REF!</v>
      </c>
    </row>
    <row r="327" spans="1:10" x14ac:dyDescent="0.25">
      <c r="A327" s="144" t="str">
        <f>Input!B328</f>
        <v>HCD2000</v>
      </c>
      <c r="B327" s="156" t="str">
        <f>IF(AND($N$6&gt;=Input!D328,$N$6&lt;=Input!E328),"JA","NEE")</f>
        <v>NEE</v>
      </c>
      <c r="C327" s="156" t="str">
        <f>IF(AND(($N$4*(100%-$N$10))&lt;=Input!F328,($N$4*(100%+$N$10))&gt;=Input!F328),"JA","NEE")</f>
        <v>NEE</v>
      </c>
      <c r="D327" s="156" t="str">
        <f>IF(AND(($M$9*(100%-$N$10))&lt;=($N$6*Input!G328),($M$9*(100%+$N$10))&gt;=($N$6*Input!G328)),"JA","NEE")</f>
        <v>NEE</v>
      </c>
      <c r="E327" s="160" t="str">
        <f t="shared" si="5"/>
        <v>NEE</v>
      </c>
      <c r="F327" s="144">
        <f>Input!F328</f>
        <v>3.9580000000000002</v>
      </c>
      <c r="G327" s="144" t="str">
        <f>Input!D328&amp;"-"&amp;Input!E328</f>
        <v>600-1500</v>
      </c>
      <c r="H327" s="144" t="str">
        <f>Input!G328</f>
        <v>1,9846</v>
      </c>
      <c r="I327" s="144" t="str">
        <f>Input!K328</f>
        <v>560</v>
      </c>
      <c r="J327" s="145" t="e">
        <f>VLOOKUP('FIND THE RIGHT GEARBOX'!A327,#REF!,3,FALSE)</f>
        <v>#REF!</v>
      </c>
    </row>
    <row r="328" spans="1:10" x14ac:dyDescent="0.25">
      <c r="A328" s="144" t="str">
        <f>Input!B329</f>
        <v>HCD2000</v>
      </c>
      <c r="B328" s="156" t="str">
        <f>IF(AND($N$6&gt;=Input!D329,$N$6&lt;=Input!E329),"JA","NEE")</f>
        <v>NEE</v>
      </c>
      <c r="C328" s="156" t="str">
        <f>IF(AND(($N$4*(100%-$N$10))&lt;=Input!F329,($N$4*(100%+$N$10))&gt;=Input!F329),"JA","NEE")</f>
        <v>NEE</v>
      </c>
      <c r="D328" s="156" t="str">
        <f>IF(AND(($M$9*(100%-$N$10))&lt;=($N$6*Input!G329),($M$9*(100%+$N$10))&gt;=($N$6*Input!G329)),"JA","NEE")</f>
        <v>NEE</v>
      </c>
      <c r="E328" s="160" t="str">
        <f t="shared" si="5"/>
        <v>NEE</v>
      </c>
      <c r="F328" s="144">
        <f>Input!F329</f>
        <v>4.4550000000000001</v>
      </c>
      <c r="G328" s="144" t="str">
        <f>Input!D329&amp;"-"&amp;Input!E329</f>
        <v>600-1500</v>
      </c>
      <c r="H328" s="144" t="str">
        <f>Input!G329</f>
        <v>1,9846</v>
      </c>
      <c r="I328" s="144" t="str">
        <f>Input!K329</f>
        <v>560</v>
      </c>
      <c r="J328" s="145" t="e">
        <f>VLOOKUP('FIND THE RIGHT GEARBOX'!A328,#REF!,3,FALSE)</f>
        <v>#REF!</v>
      </c>
    </row>
    <row r="329" spans="1:10" x14ac:dyDescent="0.25">
      <c r="A329" s="144" t="str">
        <f>Input!B330</f>
        <v>HCD2000</v>
      </c>
      <c r="B329" s="156" t="str">
        <f>IF(AND($N$6&gt;=Input!D330,$N$6&lt;=Input!E330),"JA","NEE")</f>
        <v>NEE</v>
      </c>
      <c r="C329" s="156" t="str">
        <f>IF(AND(($N$4*(100%-$N$10))&lt;=Input!F330,($N$4*(100%+$N$10))&gt;=Input!F330),"JA","NEE")</f>
        <v>JA</v>
      </c>
      <c r="D329" s="156" t="str">
        <f>IF(AND(($M$9*(100%-$N$10))&lt;=($N$6*Input!G330),($M$9*(100%+$N$10))&gt;=($N$6*Input!G330)),"JA","NEE")</f>
        <v>NEE</v>
      </c>
      <c r="E329" s="160" t="str">
        <f t="shared" si="5"/>
        <v>NEE</v>
      </c>
      <c r="F329" s="144">
        <f>Input!F330</f>
        <v>4.95</v>
      </c>
      <c r="G329" s="144" t="str">
        <f>Input!D330&amp;"-"&amp;Input!E330</f>
        <v>600-1500</v>
      </c>
      <c r="H329" s="144" t="str">
        <f>Input!G330</f>
        <v>1,9846</v>
      </c>
      <c r="I329" s="144" t="str">
        <f>Input!K330</f>
        <v>560</v>
      </c>
      <c r="J329" s="145" t="e">
        <f>VLOOKUP('FIND THE RIGHT GEARBOX'!A329,#REF!,3,FALSE)</f>
        <v>#REF!</v>
      </c>
    </row>
    <row r="330" spans="1:10" x14ac:dyDescent="0.25">
      <c r="A330" s="144" t="str">
        <f>Input!B331</f>
        <v>HCD2000</v>
      </c>
      <c r="B330" s="156" t="str">
        <f>IF(AND($N$6&gt;=Input!D331,$N$6&lt;=Input!E331),"JA","NEE")</f>
        <v>NEE</v>
      </c>
      <c r="C330" s="156" t="str">
        <f>IF(AND(($N$4*(100%-$N$10))&lt;=Input!F331,($N$4*(100%+$N$10))&gt;=Input!F331),"JA","NEE")</f>
        <v>JA</v>
      </c>
      <c r="D330" s="156" t="str">
        <f>IF(AND(($M$9*(100%-$N$10))&lt;=($N$6*Input!G331),($M$9*(100%+$N$10))&gt;=($N$6*Input!G331)),"JA","NEE")</f>
        <v>NEE</v>
      </c>
      <c r="E330" s="160" t="str">
        <f t="shared" si="5"/>
        <v>NEE</v>
      </c>
      <c r="F330" s="144">
        <f>Input!F331</f>
        <v>5.2629999999999999</v>
      </c>
      <c r="G330" s="144" t="str">
        <f>Input!D331&amp;"-"&amp;Input!E331</f>
        <v>600-1500</v>
      </c>
      <c r="H330" s="144" t="str">
        <f>Input!G331</f>
        <v>1,9042</v>
      </c>
      <c r="I330" s="144" t="str">
        <f>Input!K331</f>
        <v>560</v>
      </c>
      <c r="J330" s="145" t="e">
        <f>VLOOKUP('FIND THE RIGHT GEARBOX'!A330,#REF!,3,FALSE)</f>
        <v>#REF!</v>
      </c>
    </row>
    <row r="331" spans="1:10" x14ac:dyDescent="0.25">
      <c r="A331" s="144" t="str">
        <f>Input!B332</f>
        <v>HCD2000</v>
      </c>
      <c r="B331" s="156" t="str">
        <f>IF(AND($N$6&gt;=Input!D332,$N$6&lt;=Input!E332),"JA","NEE")</f>
        <v>NEE</v>
      </c>
      <c r="C331" s="156" t="str">
        <f>IF(AND(($N$4*(100%-$N$10))&lt;=Input!F332,($N$4*(100%+$N$10))&gt;=Input!F332),"JA","NEE")</f>
        <v>JA</v>
      </c>
      <c r="D331" s="156" t="str">
        <f>IF(AND(($M$9*(100%-$N$10))&lt;=($N$6*Input!G332),($M$9*(100%+$N$10))&gt;=($N$6*Input!G332)),"JA","NEE")</f>
        <v>NEE</v>
      </c>
      <c r="E331" s="160" t="str">
        <f t="shared" si="5"/>
        <v>NEE</v>
      </c>
      <c r="F331" s="144">
        <f>Input!F332</f>
        <v>5.4290000000000003</v>
      </c>
      <c r="G331" s="144" t="str">
        <f>Input!D332&amp;"-"&amp;Input!E332</f>
        <v>600-1500</v>
      </c>
      <c r="H331" s="144" t="str">
        <f>Input!G332</f>
        <v>1,7969</v>
      </c>
      <c r="I331" s="144" t="str">
        <f>Input!K332</f>
        <v>560</v>
      </c>
      <c r="J331" s="145" t="e">
        <f>VLOOKUP('FIND THE RIGHT GEARBOX'!A331,#REF!,3,FALSE)</f>
        <v>#REF!</v>
      </c>
    </row>
    <row r="332" spans="1:10" x14ac:dyDescent="0.25">
      <c r="A332" s="144" t="str">
        <f>Input!B333</f>
        <v>HCD2000</v>
      </c>
      <c r="B332" s="156" t="str">
        <f>IF(AND($N$6&gt;=Input!D333,$N$6&lt;=Input!E333),"JA","NEE")</f>
        <v>NEE</v>
      </c>
      <c r="C332" s="156" t="str">
        <f>IF(AND(($N$4*(100%-$N$10))&lt;=Input!F333,($N$4*(100%+$N$10))&gt;=Input!F333),"JA","NEE")</f>
        <v>NEE</v>
      </c>
      <c r="D332" s="156" t="str">
        <f>IF(AND(($M$9*(100%-$N$10))&lt;=($N$6*Input!G333),($M$9*(100%+$N$10))&gt;=($N$6*Input!G333)),"JA","NEE")</f>
        <v>NEE</v>
      </c>
      <c r="E332" s="160" t="str">
        <f t="shared" si="5"/>
        <v>NEE</v>
      </c>
      <c r="F332" s="144">
        <f>Input!F333</f>
        <v>5.75</v>
      </c>
      <c r="G332" s="144" t="str">
        <f>Input!D333&amp;"-"&amp;Input!E333</f>
        <v>600-1500</v>
      </c>
      <c r="H332" s="144" t="str">
        <f>Input!G333</f>
        <v>1,6494</v>
      </c>
      <c r="I332" s="144" t="str">
        <f>Input!K333</f>
        <v>560</v>
      </c>
      <c r="J332" s="145" t="e">
        <f>VLOOKUP('FIND THE RIGHT GEARBOX'!A332,#REF!,3,FALSE)</f>
        <v>#REF!</v>
      </c>
    </row>
    <row r="333" spans="1:10" x14ac:dyDescent="0.25">
      <c r="A333" s="144" t="str">
        <f>Input!B334</f>
        <v>HCD2000</v>
      </c>
      <c r="B333" s="156" t="str">
        <f>IF(AND($N$6&gt;=Input!D334,$N$6&lt;=Input!E334),"JA","NEE")</f>
        <v>NEE</v>
      </c>
      <c r="C333" s="156" t="str">
        <f>IF(AND(($N$4*(100%-$N$10))&lt;=Input!F334,($N$4*(100%+$N$10))&gt;=Input!F334),"JA","NEE")</f>
        <v>NEE</v>
      </c>
      <c r="D333" s="156" t="str">
        <f>IF(AND(($M$9*(100%-$N$10))&lt;=($N$6*Input!G334),($M$9*(100%+$N$10))&gt;=($N$6*Input!G334)),"JA","NEE")</f>
        <v>NEE</v>
      </c>
      <c r="E333" s="160" t="str">
        <f t="shared" si="5"/>
        <v>NEE</v>
      </c>
      <c r="F333" s="144">
        <f>Input!F334</f>
        <v>6.0529999999999999</v>
      </c>
      <c r="G333" s="144" t="str">
        <f>Input!D334&amp;"-"&amp;Input!E334</f>
        <v>600-1500</v>
      </c>
      <c r="H333" s="144" t="str">
        <f>Input!G334</f>
        <v>1,5957</v>
      </c>
      <c r="I333" s="144" t="str">
        <f>Input!K334</f>
        <v>560</v>
      </c>
      <c r="J333" s="145" t="e">
        <f>VLOOKUP('FIND THE RIGHT GEARBOX'!A333,#REF!,3,FALSE)</f>
        <v>#REF!</v>
      </c>
    </row>
    <row r="334" spans="1:10" x14ac:dyDescent="0.25">
      <c r="A334" s="144" t="str">
        <f>Input!B335</f>
        <v>HCT2000</v>
      </c>
      <c r="B334" s="156" t="str">
        <f>IF(AND($N$6&gt;=Input!D335,$N$6&lt;=Input!E335),"JA","NEE")</f>
        <v>NEE</v>
      </c>
      <c r="C334" s="156" t="str">
        <f>IF(AND(($N$4*(100%-$N$10))&lt;=Input!F335,($N$4*(100%+$N$10))&gt;=Input!F335),"JA","NEE")</f>
        <v>JA</v>
      </c>
      <c r="D334" s="156" t="str">
        <f>IF(AND(($M$9*(100%-$N$10))&lt;=($N$6*Input!G335),($M$9*(100%+$N$10))&gt;=($N$6*Input!G335)),"JA","NEE")</f>
        <v>NEE</v>
      </c>
      <c r="E334" s="160" t="str">
        <f t="shared" si="5"/>
        <v>NEE</v>
      </c>
      <c r="F334" s="144">
        <f>Input!F335</f>
        <v>5.1849999999999996</v>
      </c>
      <c r="G334" s="144" t="str">
        <f>Input!D335&amp;"-"&amp;Input!E335</f>
        <v>600-1500</v>
      </c>
      <c r="H334" s="144" t="str">
        <f>Input!G335</f>
        <v>2,01</v>
      </c>
      <c r="I334" s="144" t="str">
        <f>Input!K335</f>
        <v>625</v>
      </c>
      <c r="J334" s="145" t="e">
        <f>VLOOKUP('FIND THE RIGHT GEARBOX'!A334,#REF!,3,FALSE)</f>
        <v>#REF!</v>
      </c>
    </row>
    <row r="335" spans="1:10" x14ac:dyDescent="0.25">
      <c r="A335" s="144" t="str">
        <f>Input!B336</f>
        <v>HCT2000</v>
      </c>
      <c r="B335" s="156" t="str">
        <f>IF(AND($N$6&gt;=Input!D336,$N$6&lt;=Input!E336),"JA","NEE")</f>
        <v>NEE</v>
      </c>
      <c r="C335" s="156" t="str">
        <f>IF(AND(($N$4*(100%-$N$10))&lt;=Input!F336,($N$4*(100%+$N$10))&gt;=Input!F336),"JA","NEE")</f>
        <v>JA</v>
      </c>
      <c r="D335" s="156" t="str">
        <f>IF(AND(($M$9*(100%-$N$10))&lt;=($N$6*Input!G336),($M$9*(100%+$N$10))&gt;=($N$6*Input!G336)),"JA","NEE")</f>
        <v>NEE</v>
      </c>
      <c r="E335" s="160" t="str">
        <f t="shared" si="5"/>
        <v>NEE</v>
      </c>
      <c r="F335" s="144">
        <f>Input!F336</f>
        <v>5.4939999999999998</v>
      </c>
      <c r="G335" s="144" t="str">
        <f>Input!D336&amp;"-"&amp;Input!E336</f>
        <v>600-1500</v>
      </c>
      <c r="H335" s="144" t="str">
        <f>Input!G336</f>
        <v>2,01</v>
      </c>
      <c r="I335" s="144" t="str">
        <f>Input!K336</f>
        <v>625</v>
      </c>
      <c r="J335" s="145" t="e">
        <f>VLOOKUP('FIND THE RIGHT GEARBOX'!A335,#REF!,3,FALSE)</f>
        <v>#REF!</v>
      </c>
    </row>
    <row r="336" spans="1:10" x14ac:dyDescent="0.25">
      <c r="A336" s="144" t="str">
        <f>Input!B337</f>
        <v>HCT2000</v>
      </c>
      <c r="B336" s="156" t="str">
        <f>IF(AND($N$6&gt;=Input!D337,$N$6&lt;=Input!E337),"JA","NEE")</f>
        <v>NEE</v>
      </c>
      <c r="C336" s="156" t="str">
        <f>IF(AND(($N$4*(100%-$N$10))&lt;=Input!F337,($N$4*(100%+$N$10))&gt;=Input!F337),"JA","NEE")</f>
        <v>NEE</v>
      </c>
      <c r="D336" s="156" t="str">
        <f>IF(AND(($M$9*(100%-$N$10))&lt;=($N$6*Input!G337),($M$9*(100%+$N$10))&gt;=($N$6*Input!G337)),"JA","NEE")</f>
        <v>NEE</v>
      </c>
      <c r="E336" s="160" t="str">
        <f t="shared" si="5"/>
        <v>NEE</v>
      </c>
      <c r="F336" s="144">
        <f>Input!F337</f>
        <v>5.9429999999999996</v>
      </c>
      <c r="G336" s="144" t="str">
        <f>Input!D337&amp;"-"&amp;Input!E337</f>
        <v>600-1500</v>
      </c>
      <c r="H336" s="144" t="str">
        <f>Input!G337</f>
        <v>2,01</v>
      </c>
      <c r="I336" s="144" t="str">
        <f>Input!K337</f>
        <v>625</v>
      </c>
      <c r="J336" s="145" t="e">
        <f>VLOOKUP('FIND THE RIGHT GEARBOX'!A336,#REF!,3,FALSE)</f>
        <v>#REF!</v>
      </c>
    </row>
    <row r="337" spans="1:10" x14ac:dyDescent="0.25">
      <c r="A337" s="144" t="str">
        <f>Input!B338</f>
        <v>HCT2000</v>
      </c>
      <c r="B337" s="156" t="str">
        <f>IF(AND($N$6&gt;=Input!D338,$N$6&lt;=Input!E338),"JA","NEE")</f>
        <v>NEE</v>
      </c>
      <c r="C337" s="156" t="str">
        <f>IF(AND(($N$4*(100%-$N$10))&lt;=Input!F338,($N$4*(100%+$N$10))&gt;=Input!F338),"JA","NEE")</f>
        <v>NEE</v>
      </c>
      <c r="D337" s="156" t="str">
        <f>IF(AND(($M$9*(100%-$N$10))&lt;=($N$6*Input!G338),($M$9*(100%+$N$10))&gt;=($N$6*Input!G338)),"JA","NEE")</f>
        <v>NEE</v>
      </c>
      <c r="E337" s="160" t="str">
        <f t="shared" si="5"/>
        <v>NEE</v>
      </c>
      <c r="F337" s="144">
        <f>Input!F338</f>
        <v>6.5830000000000002</v>
      </c>
      <c r="G337" s="144" t="str">
        <f>Input!D338&amp;"-"&amp;Input!E338</f>
        <v>600-1500</v>
      </c>
      <c r="H337" s="144" t="str">
        <f>Input!G338</f>
        <v>2,01</v>
      </c>
      <c r="I337" s="144" t="str">
        <f>Input!K338</f>
        <v>625</v>
      </c>
      <c r="J337" s="145" t="e">
        <f>VLOOKUP('FIND THE RIGHT GEARBOX'!A337,#REF!,3,FALSE)</f>
        <v>#REF!</v>
      </c>
    </row>
    <row r="338" spans="1:10" x14ac:dyDescent="0.25">
      <c r="A338" s="144" t="str">
        <f>Input!B339</f>
        <v>HCT2000</v>
      </c>
      <c r="B338" s="156" t="str">
        <f>IF(AND($N$6&gt;=Input!D339,$N$6&lt;=Input!E339),"JA","NEE")</f>
        <v>NEE</v>
      </c>
      <c r="C338" s="156" t="str">
        <f>IF(AND(($N$4*(100%-$N$10))&lt;=Input!F339,($N$4*(100%+$N$10))&gt;=Input!F339),"JA","NEE")</f>
        <v>NEE</v>
      </c>
      <c r="D338" s="156" t="str">
        <f>IF(AND(($M$9*(100%-$N$10))&lt;=($N$6*Input!G339),($M$9*(100%+$N$10))&gt;=($N$6*Input!G339)),"JA","NEE")</f>
        <v>NEE</v>
      </c>
      <c r="E338" s="160" t="str">
        <f t="shared" si="5"/>
        <v>NEE</v>
      </c>
      <c r="F338" s="144">
        <f>Input!F339</f>
        <v>7.0119999999999996</v>
      </c>
      <c r="G338" s="144" t="str">
        <f>Input!D339&amp;"-"&amp;Input!E339</f>
        <v>600-1500</v>
      </c>
      <c r="H338" s="144" t="str">
        <f>Input!G339</f>
        <v>2,01</v>
      </c>
      <c r="I338" s="144" t="str">
        <f>Input!K339</f>
        <v>625</v>
      </c>
      <c r="J338" s="145" t="e">
        <f>VLOOKUP('FIND THE RIGHT GEARBOX'!A338,#REF!,3,FALSE)</f>
        <v>#REF!</v>
      </c>
    </row>
    <row r="339" spans="1:10" x14ac:dyDescent="0.25">
      <c r="A339" s="144" t="str">
        <f>Input!B340</f>
        <v>HCT2000</v>
      </c>
      <c r="B339" s="156" t="str">
        <f>IF(AND($N$6&gt;=Input!D340,$N$6&lt;=Input!E340),"JA","NEE")</f>
        <v>NEE</v>
      </c>
      <c r="C339" s="156" t="str">
        <f>IF(AND(($N$4*(100%-$N$10))&lt;=Input!F340,($N$4*(100%+$N$10))&gt;=Input!F340),"JA","NEE")</f>
        <v>NEE</v>
      </c>
      <c r="D339" s="156" t="str">
        <f>IF(AND(($M$9*(100%-$N$10))&lt;=($N$6*Input!G340),($M$9*(100%+$N$10))&gt;=($N$6*Input!G340)),"JA","NEE")</f>
        <v>NEE</v>
      </c>
      <c r="E339" s="160" t="str">
        <f t="shared" si="5"/>
        <v>NEE</v>
      </c>
      <c r="F339" s="144">
        <f>Input!F340</f>
        <v>7.4829999999999997</v>
      </c>
      <c r="G339" s="144" t="str">
        <f>Input!D340&amp;"-"&amp;Input!E340</f>
        <v>600-1500</v>
      </c>
      <c r="H339" s="144" t="str">
        <f>Input!G340</f>
        <v>2,01</v>
      </c>
      <c r="I339" s="144" t="str">
        <f>Input!K340</f>
        <v>625</v>
      </c>
      <c r="J339" s="145" t="e">
        <f>VLOOKUP('FIND THE RIGHT GEARBOX'!A339,#REF!,3,FALSE)</f>
        <v>#REF!</v>
      </c>
    </row>
    <row r="340" spans="1:10" x14ac:dyDescent="0.25">
      <c r="A340" s="144" t="str">
        <f>Input!B341</f>
        <v>HCT2000</v>
      </c>
      <c r="B340" s="156" t="str">
        <f>IF(AND($N$6&gt;=Input!D341,$N$6&lt;=Input!E341),"JA","NEE")</f>
        <v>NEE</v>
      </c>
      <c r="C340" s="156" t="str">
        <f>IF(AND(($N$4*(100%-$N$10))&lt;=Input!F341,($N$4*(100%+$N$10))&gt;=Input!F341),"JA","NEE")</f>
        <v>NEE</v>
      </c>
      <c r="D340" s="156" t="str">
        <f>IF(AND(($M$9*(100%-$N$10))&lt;=($N$6*Input!G341),($M$9*(100%+$N$10))&gt;=($N$6*Input!G341)),"JA","NEE")</f>
        <v>NEE</v>
      </c>
      <c r="E340" s="160" t="str">
        <f t="shared" si="5"/>
        <v>NEE</v>
      </c>
      <c r="F340" s="144">
        <f>Input!F341</f>
        <v>8</v>
      </c>
      <c r="G340" s="144" t="str">
        <f>Input!D341&amp;"-"&amp;Input!E341</f>
        <v>600-1500</v>
      </c>
      <c r="H340" s="144" t="str">
        <f>Input!G341</f>
        <v>2,01</v>
      </c>
      <c r="I340" s="144" t="str">
        <f>Input!K341</f>
        <v>625</v>
      </c>
      <c r="J340" s="145" t="e">
        <f>VLOOKUP('FIND THE RIGHT GEARBOX'!A340,#REF!,3,FALSE)</f>
        <v>#REF!</v>
      </c>
    </row>
    <row r="341" spans="1:10" x14ac:dyDescent="0.25">
      <c r="A341" s="144" t="str">
        <f>Input!B342</f>
        <v>HCT2000</v>
      </c>
      <c r="B341" s="156" t="str">
        <f>IF(AND($N$6&gt;=Input!D342,$N$6&lt;=Input!E342),"JA","NEE")</f>
        <v>NEE</v>
      </c>
      <c r="C341" s="156" t="str">
        <f>IF(AND(($N$4*(100%-$N$10))&lt;=Input!F342,($N$4*(100%+$N$10))&gt;=Input!F342),"JA","NEE")</f>
        <v>NEE</v>
      </c>
      <c r="D341" s="156" t="str">
        <f>IF(AND(($M$9*(100%-$N$10))&lt;=($N$6*Input!G342),($M$9*(100%+$N$10))&gt;=($N$6*Input!G342)),"JA","NEE")</f>
        <v>NEE</v>
      </c>
      <c r="E341" s="160" t="str">
        <f t="shared" si="5"/>
        <v>NEE</v>
      </c>
      <c r="F341" s="144">
        <f>Input!F342</f>
        <v>8.57</v>
      </c>
      <c r="G341" s="144" t="str">
        <f>Input!D342&amp;"-"&amp;Input!E342</f>
        <v>600-1500</v>
      </c>
      <c r="H341" s="144" t="str">
        <f>Input!G342</f>
        <v>1,93</v>
      </c>
      <c r="I341" s="144" t="str">
        <f>Input!K342</f>
        <v>625</v>
      </c>
      <c r="J341" s="145" t="e">
        <f>VLOOKUP('FIND THE RIGHT GEARBOX'!A341,#REF!,3,FALSE)</f>
        <v>#REF!</v>
      </c>
    </row>
    <row r="342" spans="1:10" x14ac:dyDescent="0.25">
      <c r="A342" s="144" t="str">
        <f>Input!B343</f>
        <v>HCT2000</v>
      </c>
      <c r="B342" s="156" t="str">
        <f>IF(AND($N$6&gt;=Input!D343,$N$6&lt;=Input!E343),"JA","NEE")</f>
        <v>NEE</v>
      </c>
      <c r="C342" s="156" t="str">
        <f>IF(AND(($N$4*(100%-$N$10))&lt;=Input!F343,($N$4*(100%+$N$10))&gt;=Input!F343),"JA","NEE")</f>
        <v>NEE</v>
      </c>
      <c r="D342" s="156" t="str">
        <f>IF(AND(($M$9*(100%-$N$10))&lt;=($N$6*Input!G343),($M$9*(100%+$N$10))&gt;=($N$6*Input!G343)),"JA","NEE")</f>
        <v>NEE</v>
      </c>
      <c r="E342" s="160" t="str">
        <f t="shared" si="5"/>
        <v>NEE</v>
      </c>
      <c r="F342" s="144">
        <f>Input!F343</f>
        <v>8.843</v>
      </c>
      <c r="G342" s="144" t="str">
        <f>Input!D343&amp;"-"&amp;Input!E343</f>
        <v>600-1500</v>
      </c>
      <c r="H342" s="144" t="str">
        <f>Input!G343</f>
        <v>1,82</v>
      </c>
      <c r="I342" s="144" t="str">
        <f>Input!K343</f>
        <v>625</v>
      </c>
      <c r="J342" s="145" t="e">
        <f>VLOOKUP('FIND THE RIGHT GEARBOX'!A342,#REF!,3,FALSE)</f>
        <v>#REF!</v>
      </c>
    </row>
    <row r="343" spans="1:10" x14ac:dyDescent="0.25">
      <c r="A343" s="144" t="str">
        <f>Input!B344</f>
        <v>HCT2000</v>
      </c>
      <c r="B343" s="156" t="str">
        <f>IF(AND($N$6&gt;=Input!D344,$N$6&lt;=Input!E344),"JA","NEE")</f>
        <v>NEE</v>
      </c>
      <c r="C343" s="156" t="str">
        <f>IF(AND(($N$4*(100%-$N$10))&lt;=Input!F344,($N$4*(100%+$N$10))&gt;=Input!F344),"JA","NEE")</f>
        <v>NEE</v>
      </c>
      <c r="D343" s="156" t="str">
        <f>IF(AND(($M$9*(100%-$N$10))&lt;=($N$6*Input!G344),($M$9*(100%+$N$10))&gt;=($N$6*Input!G344)),"JA","NEE")</f>
        <v>NEE</v>
      </c>
      <c r="E343" s="160" t="str">
        <f t="shared" si="5"/>
        <v>NEE</v>
      </c>
      <c r="F343" s="144">
        <f>Input!F344</f>
        <v>9.4280000000000008</v>
      </c>
      <c r="G343" s="144" t="str">
        <f>Input!D344&amp;"-"&amp;Input!E344</f>
        <v>600-1500</v>
      </c>
      <c r="H343" s="144" t="str">
        <f>Input!G344</f>
        <v>1,67</v>
      </c>
      <c r="I343" s="144" t="str">
        <f>Input!K344</f>
        <v>625</v>
      </c>
      <c r="J343" s="145" t="e">
        <f>VLOOKUP('FIND THE RIGHT GEARBOX'!A343,#REF!,3,FALSE)</f>
        <v>#REF!</v>
      </c>
    </row>
    <row r="344" spans="1:10" x14ac:dyDescent="0.25">
      <c r="A344" s="144" t="str">
        <f>Input!B345</f>
        <v>HCT2000</v>
      </c>
      <c r="B344" s="156" t="str">
        <f>IF(AND($N$6&gt;=Input!D345,$N$6&lt;=Input!E345),"JA","NEE")</f>
        <v>NEE</v>
      </c>
      <c r="C344" s="156" t="str">
        <f>IF(AND(($N$4*(100%-$N$10))&lt;=Input!F345,($N$4*(100%+$N$10))&gt;=Input!F345),"JA","NEE")</f>
        <v>NEE</v>
      </c>
      <c r="D344" s="156" t="str">
        <f>IF(AND(($M$9*(100%-$N$10))&lt;=($N$6*Input!G345),($M$9*(100%+$N$10))&gt;=($N$6*Input!G345)),"JA","NEE")</f>
        <v>NEE</v>
      </c>
      <c r="E344" s="160" t="str">
        <f t="shared" si="5"/>
        <v>NEE</v>
      </c>
      <c r="F344" s="144">
        <f>Input!F345</f>
        <v>10.050000000000001</v>
      </c>
      <c r="G344" s="144" t="str">
        <f>Input!D345&amp;"-"&amp;Input!E345</f>
        <v>600-1500</v>
      </c>
      <c r="H344" s="144" t="str">
        <f>Input!G345</f>
        <v>1,645</v>
      </c>
      <c r="I344" s="144" t="str">
        <f>Input!K345</f>
        <v>625</v>
      </c>
      <c r="J344" s="145" t="e">
        <f>VLOOKUP('FIND THE RIGHT GEARBOX'!A344,#REF!,3,FALSE)</f>
        <v>#REF!</v>
      </c>
    </row>
    <row r="345" spans="1:10" x14ac:dyDescent="0.25">
      <c r="A345" s="144" t="str">
        <f>Input!B346</f>
        <v>HCD2700</v>
      </c>
      <c r="B345" s="156" t="str">
        <f>IF(AND($N$6&gt;=Input!D346,$N$6&lt;=Input!E346),"JA","NEE")</f>
        <v>NEE</v>
      </c>
      <c r="C345" s="156" t="str">
        <f>IF(AND(($N$4*(100%-$N$10))&lt;=Input!F346,($N$4*(100%+$N$10))&gt;=Input!F346),"JA","NEE")</f>
        <v>NEE</v>
      </c>
      <c r="D345" s="156" t="str">
        <f>IF(AND(($M$9*(100%-$N$10))&lt;=($N$6*Input!G346),($M$9*(100%+$N$10))&gt;=($N$6*Input!G346)),"JA","NEE")</f>
        <v>NEE</v>
      </c>
      <c r="E345" s="160" t="str">
        <f t="shared" si="5"/>
        <v>NEE</v>
      </c>
      <c r="F345" s="144">
        <f>Input!F346</f>
        <v>3.6539999999999999</v>
      </c>
      <c r="G345" s="144" t="str">
        <f>Input!D346&amp;"-"&amp;Input!E346</f>
        <v>500-1400</v>
      </c>
      <c r="H345" s="144" t="str">
        <f>Input!G346</f>
        <v>2,749</v>
      </c>
      <c r="I345" s="144" t="str">
        <f>Input!K346</f>
        <v>630</v>
      </c>
      <c r="J345" s="145" t="e">
        <f>VLOOKUP('FIND THE RIGHT GEARBOX'!A345,#REF!,3,FALSE)</f>
        <v>#REF!</v>
      </c>
    </row>
    <row r="346" spans="1:10" x14ac:dyDescent="0.25">
      <c r="A346" s="144" t="str">
        <f>Input!B347</f>
        <v>HCD2700</v>
      </c>
      <c r="B346" s="156" t="str">
        <f>IF(AND($N$6&gt;=Input!D347,$N$6&lt;=Input!E347),"JA","NEE")</f>
        <v>NEE</v>
      </c>
      <c r="C346" s="156" t="str">
        <f>IF(AND(($N$4*(100%-$N$10))&lt;=Input!F347,($N$4*(100%+$N$10))&gt;=Input!F347),"JA","NEE")</f>
        <v>NEE</v>
      </c>
      <c r="D346" s="156" t="str">
        <f>IF(AND(($M$9*(100%-$N$10))&lt;=($N$6*Input!G347),($M$9*(100%+$N$10))&gt;=($N$6*Input!G347)),"JA","NEE")</f>
        <v>NEE</v>
      </c>
      <c r="E346" s="160" t="str">
        <f t="shared" si="5"/>
        <v>NEE</v>
      </c>
      <c r="F346" s="144">
        <f>Input!F347</f>
        <v>4.0419999999999998</v>
      </c>
      <c r="G346" s="144" t="str">
        <f>Input!D347&amp;"-"&amp;Input!E347</f>
        <v>500-1400</v>
      </c>
      <c r="H346" s="144" t="str">
        <f>Input!G347</f>
        <v>2,749</v>
      </c>
      <c r="I346" s="144" t="str">
        <f>Input!K347</f>
        <v>630</v>
      </c>
      <c r="J346" s="145" t="e">
        <f>VLOOKUP('FIND THE RIGHT GEARBOX'!A346,#REF!,3,FALSE)</f>
        <v>#REF!</v>
      </c>
    </row>
    <row r="347" spans="1:10" x14ac:dyDescent="0.25">
      <c r="A347" s="144" t="str">
        <f>Input!B348</f>
        <v>HCD2700</v>
      </c>
      <c r="B347" s="156" t="str">
        <f>IF(AND($N$6&gt;=Input!D348,$N$6&lt;=Input!E348),"JA","NEE")</f>
        <v>NEE</v>
      </c>
      <c r="C347" s="156" t="str">
        <f>IF(AND(($N$4*(100%-$N$10))&lt;=Input!F348,($N$4*(100%+$N$10))&gt;=Input!F348),"JA","NEE")</f>
        <v>JA</v>
      </c>
      <c r="D347" s="156" t="str">
        <f>IF(AND(($M$9*(100%-$N$10))&lt;=($N$6*Input!G348),($M$9*(100%+$N$10))&gt;=($N$6*Input!G348)),"JA","NEE")</f>
        <v>NEE</v>
      </c>
      <c r="E347" s="160" t="str">
        <f t="shared" si="5"/>
        <v>NEE</v>
      </c>
      <c r="F347" s="144">
        <f>Input!F348</f>
        <v>4.5</v>
      </c>
      <c r="G347" s="144" t="str">
        <f>Input!D348&amp;"-"&amp;Input!E348</f>
        <v>500-1400</v>
      </c>
      <c r="H347" s="144" t="str">
        <f>Input!G348</f>
        <v>2,749</v>
      </c>
      <c r="I347" s="144" t="str">
        <f>Input!K348</f>
        <v>630</v>
      </c>
      <c r="J347" s="145" t="e">
        <f>VLOOKUP('FIND THE RIGHT GEARBOX'!A347,#REF!,3,FALSE)</f>
        <v>#REF!</v>
      </c>
    </row>
    <row r="348" spans="1:10" x14ac:dyDescent="0.25">
      <c r="A348" s="144" t="str">
        <f>Input!B349</f>
        <v>HCD2700</v>
      </c>
      <c r="B348" s="156" t="str">
        <f>IF(AND($N$6&gt;=Input!D349,$N$6&lt;=Input!E349),"JA","NEE")</f>
        <v>NEE</v>
      </c>
      <c r="C348" s="156" t="str">
        <f>IF(AND(($N$4*(100%-$N$10))&lt;=Input!F349,($N$4*(100%+$N$10))&gt;=Input!F349),"JA","NEE")</f>
        <v>JA</v>
      </c>
      <c r="D348" s="156" t="str">
        <f>IF(AND(($M$9*(100%-$N$10))&lt;=($N$6*Input!G349),($M$9*(100%+$N$10))&gt;=($N$6*Input!G349)),"JA","NEE")</f>
        <v>NEE</v>
      </c>
      <c r="E348" s="160" t="str">
        <f t="shared" si="5"/>
        <v>NEE</v>
      </c>
      <c r="F348" s="144">
        <f>Input!F349</f>
        <v>5.05</v>
      </c>
      <c r="G348" s="144" t="str">
        <f>Input!D349&amp;"-"&amp;Input!E349</f>
        <v>500-1400</v>
      </c>
      <c r="H348" s="144" t="str">
        <f>Input!G349</f>
        <v>2,749</v>
      </c>
      <c r="I348" s="144" t="str">
        <f>Input!K349</f>
        <v>630</v>
      </c>
      <c r="J348" s="145" t="e">
        <f>VLOOKUP('FIND THE RIGHT GEARBOX'!A348,#REF!,3,FALSE)</f>
        <v>#REF!</v>
      </c>
    </row>
    <row r="349" spans="1:10" x14ac:dyDescent="0.25">
      <c r="A349" s="144" t="str">
        <f>Input!B350</f>
        <v>HCD2700</v>
      </c>
      <c r="B349" s="156" t="str">
        <f>IF(AND($N$6&gt;=Input!D350,$N$6&lt;=Input!E350),"JA","NEE")</f>
        <v>NEE</v>
      </c>
      <c r="C349" s="156" t="str">
        <f>IF(AND(($N$4*(100%-$N$10))&lt;=Input!F350,($N$4*(100%+$N$10))&gt;=Input!F350),"JA","NEE")</f>
        <v>JA</v>
      </c>
      <c r="D349" s="156" t="str">
        <f>IF(AND(($M$9*(100%-$N$10))&lt;=($N$6*Input!G350),($M$9*(100%+$N$10))&gt;=($N$6*Input!G350)),"JA","NEE")</f>
        <v>NEE</v>
      </c>
      <c r="E349" s="160" t="str">
        <f t="shared" si="5"/>
        <v>NEE</v>
      </c>
      <c r="F349" s="144">
        <f>Input!F350</f>
        <v>5.476</v>
      </c>
      <c r="G349" s="144" t="str">
        <f>Input!D350&amp;"-"&amp;Input!E350</f>
        <v>500-1400</v>
      </c>
      <c r="H349" s="144" t="str">
        <f>Input!G350</f>
        <v>2,6283</v>
      </c>
      <c r="I349" s="144" t="str">
        <f>Input!K350</f>
        <v>630</v>
      </c>
      <c r="J349" s="145" t="e">
        <f>VLOOKUP('FIND THE RIGHT GEARBOX'!A349,#REF!,3,FALSE)</f>
        <v>#REF!</v>
      </c>
    </row>
    <row r="350" spans="1:10" x14ac:dyDescent="0.25">
      <c r="A350" s="144" t="str">
        <f>Input!B351</f>
        <v>HCD2700</v>
      </c>
      <c r="B350" s="156" t="str">
        <f>IF(AND($N$6&gt;=Input!D351,$N$6&lt;=Input!E351),"JA","NEE")</f>
        <v>NEE</v>
      </c>
      <c r="C350" s="156" t="str">
        <f>IF(AND(($N$4*(100%-$N$10))&lt;=Input!F351,($N$4*(100%+$N$10))&gt;=Input!F351),"JA","NEE")</f>
        <v>NEE</v>
      </c>
      <c r="D350" s="156" t="str">
        <f>IF(AND(($M$9*(100%-$N$10))&lt;=($N$6*Input!G351),($M$9*(100%+$N$10))&gt;=($N$6*Input!G351)),"JA","NEE")</f>
        <v>NEE</v>
      </c>
      <c r="E350" s="160" t="str">
        <f t="shared" si="5"/>
        <v>NEE</v>
      </c>
      <c r="F350" s="144">
        <f>Input!F351</f>
        <v>6.1050000000000004</v>
      </c>
      <c r="G350" s="144" t="str">
        <f>Input!D351&amp;"-"&amp;Input!E351</f>
        <v>500-1400</v>
      </c>
      <c r="H350" s="144">
        <f>Input!G351</f>
        <v>2.2797000000000001</v>
      </c>
      <c r="I350" s="144" t="str">
        <f>Input!K351</f>
        <v>630</v>
      </c>
      <c r="J350" s="145" t="e">
        <f>VLOOKUP('FIND THE RIGHT GEARBOX'!A350,#REF!,3,FALSE)</f>
        <v>#REF!</v>
      </c>
    </row>
    <row r="351" spans="1:10" x14ac:dyDescent="0.25">
      <c r="A351" s="144">
        <f>Input!B352</f>
        <v>0</v>
      </c>
      <c r="B351" s="156" t="str">
        <f>IF(AND($N$6&gt;=Input!D352,$N$6&lt;=Input!E352),"JA","NEE")</f>
        <v>NEE</v>
      </c>
      <c r="C351" s="156" t="str">
        <f>IF(AND(($N$4*(100%-$N$10))&lt;=Input!F352,($N$4*(100%+$N$10))&gt;=Input!F352),"JA","NEE")</f>
        <v>NEE</v>
      </c>
      <c r="D351" s="156" t="str">
        <f>IF(AND(($M$9*(100%-$N$10))&lt;=($N$6*Input!G352),($M$9*(100%+$N$10))&gt;=($N$6*Input!G352)),"JA","NEE")</f>
        <v>NEE</v>
      </c>
      <c r="E351" s="160" t="str">
        <f t="shared" si="5"/>
        <v>NEE</v>
      </c>
      <c r="F351" s="144">
        <f>Input!F352</f>
        <v>0</v>
      </c>
      <c r="G351" s="144" t="str">
        <f>Input!D352&amp;"-"&amp;Input!E352</f>
        <v>-</v>
      </c>
      <c r="H351" s="144">
        <f>Input!G352</f>
        <v>0</v>
      </c>
      <c r="I351" s="144">
        <f>Input!K352</f>
        <v>0</v>
      </c>
      <c r="J351" s="145" t="e">
        <f>VLOOKUP('FIND THE RIGHT GEARBOX'!A351,#REF!,3,FALSE)</f>
        <v>#REF!</v>
      </c>
    </row>
    <row r="352" spans="1:10" x14ac:dyDescent="0.25">
      <c r="A352" s="144" t="str">
        <f>Input!B353</f>
        <v>Type</v>
      </c>
      <c r="B352" s="156" t="str">
        <f>IF(AND($N$6&gt;=Input!D353,$N$6&lt;=Input!E353),"JA","NEE")</f>
        <v>NEE</v>
      </c>
      <c r="C352" s="156" t="str">
        <f>IF(AND(($N$4*(100%-$N$10))&lt;=Input!F353,($N$4*(100%+$N$10))&gt;=Input!F353),"JA","NEE")</f>
        <v>NEE</v>
      </c>
      <c r="D352" s="156" t="e">
        <f>IF(AND(($M$9*(100%-$N$10))&lt;=($N$6*Input!G353),($M$9*(100%+$N$10))&gt;=($N$6*Input!G353)),"JA","NEE")</f>
        <v>#VALUE!</v>
      </c>
      <c r="E352" s="160" t="e">
        <f t="shared" si="5"/>
        <v>#VALUE!</v>
      </c>
      <c r="F352" s="144" t="str">
        <f>Input!F353</f>
        <v>Ratio</v>
      </c>
      <c r="G352" s="144" t="str">
        <f>Input!D353&amp;"-"&amp;Input!E353</f>
        <v>Rpm &lt;-&gt; RPM</v>
      </c>
      <c r="H352" s="144" t="str">
        <f>Input!G353</f>
        <v>Rate</v>
      </c>
      <c r="I352" s="144" t="str">
        <f>Input!K353</f>
        <v>Centre distance</v>
      </c>
      <c r="J352" s="145" t="e">
        <f>VLOOKUP('FIND THE RIGHT GEARBOX'!A352,#REF!,3,FALSE)</f>
        <v>#REF!</v>
      </c>
    </row>
    <row r="353" spans="1:10" x14ac:dyDescent="0.25">
      <c r="A353" s="144" t="str">
        <f>Input!B354</f>
        <v>HC038A</v>
      </c>
      <c r="B353" s="156" t="str">
        <f>IF(AND($N$6&gt;=Input!D354,$N$6&lt;=Input!E354),"JA","NEE")</f>
        <v>JA</v>
      </c>
      <c r="C353" s="156" t="str">
        <f>IF(AND(($N$4*(100%-$N$10))&lt;=Input!F354,($N$4*(100%+$N$10))&gt;=Input!F354),"JA","NEE")</f>
        <v>NEE</v>
      </c>
      <c r="D353" s="156" t="str">
        <f>IF(AND(($M$9*(100%-$N$10))&lt;=($N$6*Input!G354),($M$9*(100%+$N$10))&gt;=($N$6*Input!G354)),"JA","NEE")</f>
        <v>NEE</v>
      </c>
      <c r="E353" s="160" t="str">
        <f t="shared" si="5"/>
        <v>NEE</v>
      </c>
      <c r="F353" s="144">
        <f>Input!F354</f>
        <v>1.51</v>
      </c>
      <c r="G353" s="144" t="str">
        <f>Input!D354&amp;"-"&amp;Input!E354</f>
        <v>1500-3200</v>
      </c>
      <c r="H353" s="144" t="str">
        <f>Input!G354</f>
        <v>0,038</v>
      </c>
      <c r="I353" s="144" t="str">
        <f>Input!K354</f>
        <v>115</v>
      </c>
      <c r="J353" s="145" t="e">
        <f>VLOOKUP('FIND THE RIGHT GEARBOX'!A353,#REF!,3,FALSE)</f>
        <v>#REF!</v>
      </c>
    </row>
    <row r="354" spans="1:10" x14ac:dyDescent="0.25">
      <c r="A354" s="144" t="str">
        <f>Input!B355</f>
        <v>HC038A</v>
      </c>
      <c r="B354" s="156" t="str">
        <f>IF(AND($N$6&gt;=Input!D355,$N$6&lt;=Input!E355),"JA","NEE")</f>
        <v>JA</v>
      </c>
      <c r="C354" s="156" t="str">
        <f>IF(AND(($N$4*(100%-$N$10))&lt;=Input!F355,($N$4*(100%+$N$10))&gt;=Input!F355),"JA","NEE")</f>
        <v>NEE</v>
      </c>
      <c r="D354" s="156" t="str">
        <f>IF(AND(($M$9*(100%-$N$10))&lt;=($N$6*Input!G355),($M$9*(100%+$N$10))&gt;=($N$6*Input!G355)),"JA","NEE")</f>
        <v>NEE</v>
      </c>
      <c r="E354" s="160" t="str">
        <f t="shared" si="5"/>
        <v>NEE</v>
      </c>
      <c r="F354" s="144">
        <f>Input!F355</f>
        <v>2.0299999999999998</v>
      </c>
      <c r="G354" s="144" t="str">
        <f>Input!D355&amp;"-"&amp;Input!E355</f>
        <v>1500-3200</v>
      </c>
      <c r="H354" s="144" t="str">
        <f>Input!G355</f>
        <v>0,038</v>
      </c>
      <c r="I354" s="144" t="str">
        <f>Input!K355</f>
        <v>115</v>
      </c>
      <c r="J354" s="145" t="e">
        <f>VLOOKUP('FIND THE RIGHT GEARBOX'!A354,#REF!,3,FALSE)</f>
        <v>#REF!</v>
      </c>
    </row>
    <row r="355" spans="1:10" x14ac:dyDescent="0.25">
      <c r="A355" s="144" t="str">
        <f>Input!B356</f>
        <v>HC038A</v>
      </c>
      <c r="B355" s="156" t="str">
        <f>IF(AND($N$6&gt;=Input!D356,$N$6&lt;=Input!E356),"JA","NEE")</f>
        <v>JA</v>
      </c>
      <c r="C355" s="156" t="str">
        <f>IF(AND(($N$4*(100%-$N$10))&lt;=Input!F356,($N$4*(100%+$N$10))&gt;=Input!F356),"JA","NEE")</f>
        <v>NEE</v>
      </c>
      <c r="D355" s="156" t="str">
        <f>IF(AND(($M$9*(100%-$N$10))&lt;=($N$6*Input!G356),($M$9*(100%+$N$10))&gt;=($N$6*Input!G356)),"JA","NEE")</f>
        <v>NEE</v>
      </c>
      <c r="E355" s="160" t="str">
        <f t="shared" si="5"/>
        <v>NEE</v>
      </c>
      <c r="F355" s="144">
        <f>Input!F356</f>
        <v>2.52</v>
      </c>
      <c r="G355" s="144" t="str">
        <f>Input!D356&amp;"-"&amp;Input!E356</f>
        <v>1500-3200</v>
      </c>
      <c r="H355" s="144" t="str">
        <f>Input!G356</f>
        <v>0,038</v>
      </c>
      <c r="I355" s="144" t="str">
        <f>Input!K356</f>
        <v>115</v>
      </c>
      <c r="J355" s="145" t="e">
        <f>VLOOKUP('FIND THE RIGHT GEARBOX'!A355,#REF!,3,FALSE)</f>
        <v>#REF!</v>
      </c>
    </row>
    <row r="356" spans="1:10" x14ac:dyDescent="0.25">
      <c r="A356" s="144" t="str">
        <f>Input!B357</f>
        <v>HC038A</v>
      </c>
      <c r="B356" s="156" t="str">
        <f>IF(AND($N$6&gt;=Input!D357,$N$6&lt;=Input!E357),"JA","NEE")</f>
        <v>JA</v>
      </c>
      <c r="C356" s="156" t="str">
        <f>IF(AND(($N$4*(100%-$N$10))&lt;=Input!F357,($N$4*(100%+$N$10))&gt;=Input!F357),"JA","NEE")</f>
        <v>NEE</v>
      </c>
      <c r="D356" s="156" t="str">
        <f>IF(AND(($M$9*(100%-$N$10))&lt;=($N$6*Input!G357),($M$9*(100%+$N$10))&gt;=($N$6*Input!G357)),"JA","NEE")</f>
        <v>NEE</v>
      </c>
      <c r="E356" s="160" t="str">
        <f t="shared" si="5"/>
        <v>NEE</v>
      </c>
      <c r="F356" s="144">
        <f>Input!F357</f>
        <v>2.92</v>
      </c>
      <c r="G356" s="144" t="str">
        <f>Input!D357&amp;"-"&amp;Input!E357</f>
        <v>1500-3200</v>
      </c>
      <c r="H356" s="144" t="str">
        <f>Input!G357</f>
        <v>0,034</v>
      </c>
      <c r="I356" s="144" t="str">
        <f>Input!K357</f>
        <v>115</v>
      </c>
      <c r="J356" s="145" t="e">
        <f>VLOOKUP('FIND THE RIGHT GEARBOX'!A356,#REF!,3,FALSE)</f>
        <v>#REF!</v>
      </c>
    </row>
    <row r="357" spans="1:10" x14ac:dyDescent="0.25">
      <c r="A357" s="144" t="str">
        <f>Input!B358</f>
        <v>HC038A</v>
      </c>
      <c r="B357" s="156" t="str">
        <f>IF(AND($N$6&gt;=Input!D358,$N$6&lt;=Input!E358),"JA","NEE")</f>
        <v>JA</v>
      </c>
      <c r="C357" s="156" t="str">
        <f>IF(AND(($N$4*(100%-$N$10))&lt;=Input!F358,($N$4*(100%+$N$10))&gt;=Input!F358),"JA","NEE")</f>
        <v>NEE</v>
      </c>
      <c r="D357" s="156" t="str">
        <f>IF(AND(($M$9*(100%-$N$10))&lt;=($N$6*Input!G358),($M$9*(100%+$N$10))&gt;=($N$6*Input!G358)),"JA","NEE")</f>
        <v>NEE</v>
      </c>
      <c r="E357" s="160" t="str">
        <f t="shared" si="5"/>
        <v>NEE</v>
      </c>
      <c r="F357" s="144">
        <f>Input!F358</f>
        <v>3.45</v>
      </c>
      <c r="G357" s="144" t="str">
        <f>Input!D358&amp;"-"&amp;Input!E358</f>
        <v>1500-3200</v>
      </c>
      <c r="H357" s="144" t="str">
        <f>Input!G358</f>
        <v>0,027</v>
      </c>
      <c r="I357" s="144" t="str">
        <f>Input!K358</f>
        <v>115</v>
      </c>
      <c r="J357" s="145" t="e">
        <f>VLOOKUP('FIND THE RIGHT GEARBOX'!A357,#REF!,3,FALSE)</f>
        <v>#REF!</v>
      </c>
    </row>
    <row r="358" spans="1:10" x14ac:dyDescent="0.25">
      <c r="A358" s="144" t="str">
        <f>Input!B359</f>
        <v>HC65</v>
      </c>
      <c r="B358" s="156" t="str">
        <f>IF(AND($N$6&gt;=Input!D359,$N$6&lt;=Input!E359),"JA","NEE")</f>
        <v>JA</v>
      </c>
      <c r="C358" s="156" t="str">
        <f>IF(AND(($N$4*(100%-$N$10))&lt;=Input!F359,($N$4*(100%+$N$10))&gt;=Input!F359),"JA","NEE")</f>
        <v>NEE</v>
      </c>
      <c r="D358" s="156" t="str">
        <f>IF(AND(($M$9*(100%-$N$10))&lt;=($N$6*Input!G359),($M$9*(100%+$N$10))&gt;=($N$6*Input!G359)),"JA","NEE")</f>
        <v>NEE</v>
      </c>
      <c r="E358" s="160" t="str">
        <f t="shared" si="5"/>
        <v>NEE</v>
      </c>
      <c r="F358" s="144">
        <f>Input!F359</f>
        <v>1.53</v>
      </c>
      <c r="G358" s="144" t="str">
        <f>Input!D359&amp;"-"&amp;Input!E359</f>
        <v>1000-2500</v>
      </c>
      <c r="H358" s="144" t="str">
        <f>Input!G359</f>
        <v>0,065</v>
      </c>
      <c r="I358" s="144" t="str">
        <f>Input!K359</f>
        <v>142</v>
      </c>
      <c r="J358" s="145" t="e">
        <f>VLOOKUP('FIND THE RIGHT GEARBOX'!A358,#REF!,3,FALSE)</f>
        <v>#REF!</v>
      </c>
    </row>
    <row r="359" spans="1:10" x14ac:dyDescent="0.25">
      <c r="A359" s="144" t="str">
        <f>Input!B360</f>
        <v>HC65</v>
      </c>
      <c r="B359" s="156" t="str">
        <f>IF(AND($N$6&gt;=Input!D360,$N$6&lt;=Input!E360),"JA","NEE")</f>
        <v>JA</v>
      </c>
      <c r="C359" s="156" t="str">
        <f>IF(AND(($N$4*(100%-$N$10))&lt;=Input!F360,($N$4*(100%+$N$10))&gt;=Input!F360),"JA","NEE")</f>
        <v>NEE</v>
      </c>
      <c r="D359" s="156" t="str">
        <f>IF(AND(($M$9*(100%-$N$10))&lt;=($N$6*Input!G360),($M$9*(100%+$N$10))&gt;=($N$6*Input!G360)),"JA","NEE")</f>
        <v>NEE</v>
      </c>
      <c r="E359" s="160" t="str">
        <f t="shared" si="5"/>
        <v>NEE</v>
      </c>
      <c r="F359" s="144">
        <f>Input!F360</f>
        <v>2.0299999999999998</v>
      </c>
      <c r="G359" s="144" t="str">
        <f>Input!D360&amp;"-"&amp;Input!E360</f>
        <v>1000-2500</v>
      </c>
      <c r="H359" s="144" t="str">
        <f>Input!G360</f>
        <v>0,065</v>
      </c>
      <c r="I359" s="144" t="str">
        <f>Input!K360</f>
        <v>142</v>
      </c>
      <c r="J359" s="145" t="e">
        <f>VLOOKUP('FIND THE RIGHT GEARBOX'!A359,#REF!,3,FALSE)</f>
        <v>#REF!</v>
      </c>
    </row>
    <row r="360" spans="1:10" x14ac:dyDescent="0.25">
      <c r="A360" s="144" t="str">
        <f>Input!B361</f>
        <v>HC65</v>
      </c>
      <c r="B360" s="156" t="str">
        <f>IF(AND($N$6&gt;=Input!D361,$N$6&lt;=Input!E361),"JA","NEE")</f>
        <v>JA</v>
      </c>
      <c r="C360" s="156" t="str">
        <f>IF(AND(($N$4*(100%-$N$10))&lt;=Input!F361,($N$4*(100%+$N$10))&gt;=Input!F361),"JA","NEE")</f>
        <v>NEE</v>
      </c>
      <c r="D360" s="156" t="str">
        <f>IF(AND(($M$9*(100%-$N$10))&lt;=($N$6*Input!G361),($M$9*(100%+$N$10))&gt;=($N$6*Input!G361)),"JA","NEE")</f>
        <v>NEE</v>
      </c>
      <c r="E360" s="160" t="str">
        <f t="shared" si="5"/>
        <v>NEE</v>
      </c>
      <c r="F360" s="144">
        <f>Input!F361</f>
        <v>2.5</v>
      </c>
      <c r="G360" s="144" t="str">
        <f>Input!D361&amp;"-"&amp;Input!E361</f>
        <v>1000-2500</v>
      </c>
      <c r="H360" s="144" t="str">
        <f>Input!G361</f>
        <v>0,065</v>
      </c>
      <c r="I360" s="144" t="str">
        <f>Input!K361</f>
        <v>142</v>
      </c>
      <c r="J360" s="145" t="e">
        <f>VLOOKUP('FIND THE RIGHT GEARBOX'!A360,#REF!,3,FALSE)</f>
        <v>#REF!</v>
      </c>
    </row>
    <row r="361" spans="1:10" x14ac:dyDescent="0.25">
      <c r="A361" s="144" t="str">
        <f>Input!B362</f>
        <v>HC65</v>
      </c>
      <c r="B361" s="156" t="str">
        <f>IF(AND($N$6&gt;=Input!D362,$N$6&lt;=Input!E362),"JA","NEE")</f>
        <v>JA</v>
      </c>
      <c r="C361" s="156" t="str">
        <f>IF(AND(($N$4*(100%-$N$10))&lt;=Input!F362,($N$4*(100%+$N$10))&gt;=Input!F362),"JA","NEE")</f>
        <v>NEE</v>
      </c>
      <c r="D361" s="156" t="str">
        <f>IF(AND(($M$9*(100%-$N$10))&lt;=($N$6*Input!G362),($M$9*(100%+$N$10))&gt;=($N$6*Input!G362)),"JA","NEE")</f>
        <v>NEE</v>
      </c>
      <c r="E361" s="160" t="str">
        <f t="shared" si="5"/>
        <v>NEE</v>
      </c>
      <c r="F361" s="144">
        <f>Input!F362</f>
        <v>2.96</v>
      </c>
      <c r="G361" s="144" t="str">
        <f>Input!D362&amp;"-"&amp;Input!E362</f>
        <v>1000-2500</v>
      </c>
      <c r="H361" s="144" t="str">
        <f>Input!G362</f>
        <v>0,06</v>
      </c>
      <c r="I361" s="144" t="str">
        <f>Input!K362</f>
        <v>142</v>
      </c>
      <c r="J361" s="145" t="e">
        <f>VLOOKUP('FIND THE RIGHT GEARBOX'!A361,#REF!,3,FALSE)</f>
        <v>#REF!</v>
      </c>
    </row>
    <row r="362" spans="1:10" x14ac:dyDescent="0.25">
      <c r="A362" s="144" t="str">
        <f>Input!B363</f>
        <v>HC65</v>
      </c>
      <c r="B362" s="156" t="str">
        <f>IF(AND($N$6&gt;=Input!D363,$N$6&lt;=Input!E363),"JA","NEE")</f>
        <v>JA</v>
      </c>
      <c r="C362" s="156" t="str">
        <f>IF(AND(($N$4*(100%-$N$10))&lt;=Input!F363,($N$4*(100%+$N$10))&gt;=Input!F363),"JA","NEE")</f>
        <v>NEE</v>
      </c>
      <c r="D362" s="156" t="str">
        <f>IF(AND(($M$9*(100%-$N$10))&lt;=($N$6*Input!G363),($M$9*(100%+$N$10))&gt;=($N$6*Input!G363)),"JA","NEE")</f>
        <v>NEE</v>
      </c>
      <c r="E362" s="160" t="str">
        <f t="shared" si="5"/>
        <v>NEE</v>
      </c>
      <c r="F362" s="144">
        <f>Input!F363</f>
        <v>3.5</v>
      </c>
      <c r="G362" s="144" t="str">
        <f>Input!D363&amp;"-"&amp;Input!E363</f>
        <v>1000-2500</v>
      </c>
      <c r="H362" s="144" t="str">
        <f>Input!G363</f>
        <v>0,06</v>
      </c>
      <c r="I362" s="144" t="str">
        <f>Input!K363</f>
        <v>142</v>
      </c>
      <c r="J362" s="145" t="e">
        <f>VLOOKUP('FIND THE RIGHT GEARBOX'!A362,#REF!,3,FALSE)</f>
        <v>#REF!</v>
      </c>
    </row>
    <row r="363" spans="1:10" x14ac:dyDescent="0.25">
      <c r="A363" s="144" t="str">
        <f>Input!B364</f>
        <v>MV100A</v>
      </c>
      <c r="B363" s="156" t="str">
        <f>IF(AND($N$6&gt;=Input!D364,$N$6&lt;=Input!E364),"JA","NEE")</f>
        <v>JA</v>
      </c>
      <c r="C363" s="156" t="str">
        <f>IF(AND(($N$4*(100%-$N$10))&lt;=Input!F364,($N$4*(100%+$N$10))&gt;=Input!F364),"JA","NEE")</f>
        <v>NEE</v>
      </c>
      <c r="D363" s="156" t="str">
        <f>IF(AND(($M$9*(100%-$N$10))&lt;=($N$6*Input!G364),($M$9*(100%+$N$10))&gt;=($N$6*Input!G364)),"JA","NEE")</f>
        <v>NEE</v>
      </c>
      <c r="E363" s="160" t="str">
        <f t="shared" si="5"/>
        <v>NEE</v>
      </c>
      <c r="F363" s="144">
        <f>Input!F364</f>
        <v>1.23</v>
      </c>
      <c r="G363" s="144" t="str">
        <f>Input!D364&amp;"-"&amp;Input!E364</f>
        <v>1000-3000</v>
      </c>
      <c r="H363" s="144" t="str">
        <f>Input!G364</f>
        <v>0,136</v>
      </c>
      <c r="I363" s="144" t="str">
        <f>Input!K364</f>
        <v>0</v>
      </c>
      <c r="J363" s="145" t="e">
        <f>VLOOKUP('FIND THE RIGHT GEARBOX'!A363,#REF!,3,FALSE)</f>
        <v>#REF!</v>
      </c>
    </row>
    <row r="364" spans="1:10" x14ac:dyDescent="0.25">
      <c r="A364" s="144" t="str">
        <f>Input!B365</f>
        <v>MV100A</v>
      </c>
      <c r="B364" s="156" t="str">
        <f>IF(AND($N$6&gt;=Input!D365,$N$6&lt;=Input!E365),"JA","NEE")</f>
        <v>JA</v>
      </c>
      <c r="C364" s="156" t="str">
        <f>IF(AND(($N$4*(100%-$N$10))&lt;=Input!F365,($N$4*(100%+$N$10))&gt;=Input!F365),"JA","NEE")</f>
        <v>NEE</v>
      </c>
      <c r="D364" s="156" t="str">
        <f>IF(AND(($M$9*(100%-$N$10))&lt;=($N$6*Input!G365),($M$9*(100%+$N$10))&gt;=($N$6*Input!G365)),"JA","NEE")</f>
        <v>NEE</v>
      </c>
      <c r="E364" s="160" t="str">
        <f t="shared" si="5"/>
        <v>NEE</v>
      </c>
      <c r="F364" s="144">
        <f>Input!F365</f>
        <v>1.28</v>
      </c>
      <c r="G364" s="144" t="str">
        <f>Input!D365&amp;"-"&amp;Input!E365</f>
        <v>1000-3000</v>
      </c>
      <c r="H364" s="144" t="str">
        <f>Input!G365</f>
        <v>0,136</v>
      </c>
      <c r="I364" s="144" t="str">
        <f>Input!K365</f>
        <v>0</v>
      </c>
      <c r="J364" s="145" t="e">
        <f>VLOOKUP('FIND THE RIGHT GEARBOX'!A364,#REF!,3,FALSE)</f>
        <v>#REF!</v>
      </c>
    </row>
    <row r="365" spans="1:10" x14ac:dyDescent="0.25">
      <c r="A365" s="144" t="str">
        <f>Input!B366</f>
        <v>MV100A</v>
      </c>
      <c r="B365" s="156" t="str">
        <f>IF(AND($N$6&gt;=Input!D366,$N$6&lt;=Input!E366),"JA","NEE")</f>
        <v>JA</v>
      </c>
      <c r="C365" s="156" t="str">
        <f>IF(AND(($N$4*(100%-$N$10))&lt;=Input!F366,($N$4*(100%+$N$10))&gt;=Input!F366),"JA","NEE")</f>
        <v>NEE</v>
      </c>
      <c r="D365" s="156" t="str">
        <f>IF(AND(($M$9*(100%-$N$10))&lt;=($N$6*Input!G366),($M$9*(100%+$N$10))&gt;=($N$6*Input!G366)),"JA","NEE")</f>
        <v>NEE</v>
      </c>
      <c r="E365" s="160" t="str">
        <f t="shared" si="5"/>
        <v>NEE</v>
      </c>
      <c r="F365" s="144">
        <f>Input!F366</f>
        <v>1.62</v>
      </c>
      <c r="G365" s="144" t="str">
        <f>Input!D366&amp;"-"&amp;Input!E366</f>
        <v>1000-3000</v>
      </c>
      <c r="H365" s="144" t="str">
        <f>Input!G366</f>
        <v>0,136</v>
      </c>
      <c r="I365" s="144" t="str">
        <f>Input!K366</f>
        <v>0</v>
      </c>
      <c r="J365" s="145" t="e">
        <f>VLOOKUP('FIND THE RIGHT GEARBOX'!A365,#REF!,3,FALSE)</f>
        <v>#REF!</v>
      </c>
    </row>
    <row r="366" spans="1:10" x14ac:dyDescent="0.25">
      <c r="A366" s="144" t="str">
        <f>Input!B367</f>
        <v>MV100A</v>
      </c>
      <c r="B366" s="156" t="str">
        <f>IF(AND($N$6&gt;=Input!D367,$N$6&lt;=Input!E367),"JA","NEE")</f>
        <v>JA</v>
      </c>
      <c r="C366" s="156" t="str">
        <f>IF(AND(($N$4*(100%-$N$10))&lt;=Input!F367,($N$4*(100%+$N$10))&gt;=Input!F367),"JA","NEE")</f>
        <v>NEE</v>
      </c>
      <c r="D366" s="156" t="str">
        <f>IF(AND(($M$9*(100%-$N$10))&lt;=($N$6*Input!G367),($M$9*(100%+$N$10))&gt;=($N$6*Input!G367)),"JA","NEE")</f>
        <v>NEE</v>
      </c>
      <c r="E366" s="160" t="str">
        <f t="shared" si="5"/>
        <v>NEE</v>
      </c>
      <c r="F366" s="144">
        <f>Input!F367</f>
        <v>2.0699999999999998</v>
      </c>
      <c r="G366" s="144" t="str">
        <f>Input!D367&amp;"-"&amp;Input!E367</f>
        <v>1000-3000</v>
      </c>
      <c r="H366" s="144" t="str">
        <f>Input!G367</f>
        <v>0,136</v>
      </c>
      <c r="I366" s="144" t="str">
        <f>Input!K367</f>
        <v>0</v>
      </c>
      <c r="J366" s="145" t="e">
        <f>VLOOKUP('FIND THE RIGHT GEARBOX'!A366,#REF!,3,FALSE)</f>
        <v>#REF!</v>
      </c>
    </row>
    <row r="367" spans="1:10" x14ac:dyDescent="0.25">
      <c r="A367" s="144" t="str">
        <f>Input!B368</f>
        <v>MV100A</v>
      </c>
      <c r="B367" s="156" t="str">
        <f>IF(AND($N$6&gt;=Input!D368,$N$6&lt;=Input!E368),"JA","NEE")</f>
        <v>JA</v>
      </c>
      <c r="C367" s="156" t="str">
        <f>IF(AND(($N$4*(100%-$N$10))&lt;=Input!F368,($N$4*(100%+$N$10))&gt;=Input!F368),"JA","NEE")</f>
        <v>NEE</v>
      </c>
      <c r="D367" s="156" t="str">
        <f>IF(AND(($M$9*(100%-$N$10))&lt;=($N$6*Input!G368),($M$9*(100%+$N$10))&gt;=($N$6*Input!G368)),"JA","NEE")</f>
        <v>NEE</v>
      </c>
      <c r="E367" s="160" t="str">
        <f t="shared" si="5"/>
        <v>NEE</v>
      </c>
      <c r="F367" s="144">
        <f>Input!F368</f>
        <v>2.52</v>
      </c>
      <c r="G367" s="144" t="str">
        <f>Input!D368&amp;"-"&amp;Input!E368</f>
        <v>1000-3000</v>
      </c>
      <c r="H367" s="144" t="str">
        <f>Input!G368</f>
        <v>0,1224</v>
      </c>
      <c r="I367" s="144" t="str">
        <f>Input!K368</f>
        <v>0</v>
      </c>
      <c r="J367" s="145" t="e">
        <f>VLOOKUP('FIND THE RIGHT GEARBOX'!A367,#REF!,3,FALSE)</f>
        <v>#REF!</v>
      </c>
    </row>
    <row r="368" spans="1:10" x14ac:dyDescent="0.25">
      <c r="A368" s="144" t="str">
        <f>Input!B369</f>
        <v>MV100A</v>
      </c>
      <c r="B368" s="156" t="str">
        <f>IF(AND($N$6&gt;=Input!D369,$N$6&lt;=Input!E369),"JA","NEE")</f>
        <v>JA</v>
      </c>
      <c r="C368" s="156" t="str">
        <f>IF(AND(($N$4*(100%-$N$10))&lt;=Input!F369,($N$4*(100%+$N$10))&gt;=Input!F369),"JA","NEE")</f>
        <v>NEE</v>
      </c>
      <c r="D368" s="156" t="str">
        <f>IF(AND(($M$9*(100%-$N$10))&lt;=($N$6*Input!G369),($M$9*(100%+$N$10))&gt;=($N$6*Input!G369)),"JA","NEE")</f>
        <v>NEE</v>
      </c>
      <c r="E368" s="160" t="str">
        <f t="shared" si="5"/>
        <v>NEE</v>
      </c>
      <c r="F368" s="144">
        <f>Input!F369</f>
        <v>2.87</v>
      </c>
      <c r="G368" s="144" t="str">
        <f>Input!D369&amp;"-"&amp;Input!E369</f>
        <v>1000-3000</v>
      </c>
      <c r="H368" s="144" t="str">
        <f>Input!G369</f>
        <v>0,1088</v>
      </c>
      <c r="I368" s="144" t="str">
        <f>Input!K369</f>
        <v>0</v>
      </c>
      <c r="J368" s="145" t="e">
        <f>VLOOKUP('FIND THE RIGHT GEARBOX'!A368,#REF!,3,FALSE)</f>
        <v>#REF!</v>
      </c>
    </row>
    <row r="369" spans="1:10" x14ac:dyDescent="0.25">
      <c r="A369" s="144" t="str">
        <f>Input!B370</f>
        <v>HCQ138</v>
      </c>
      <c r="B369" s="156" t="str">
        <f>IF(AND($N$6&gt;=Input!D370,$N$6&lt;=Input!E370),"JA","NEE")</f>
        <v>JA</v>
      </c>
      <c r="C369" s="156" t="str">
        <f>IF(AND(($N$4*(100%-$N$10))&lt;=Input!F370,($N$4*(100%+$N$10))&gt;=Input!F370),"JA","NEE")</f>
        <v>NEE</v>
      </c>
      <c r="D369" s="156" t="str">
        <f>IF(AND(($M$9*(100%-$N$10))&lt;=($N$6*Input!G370),($M$9*(100%+$N$10))&gt;=($N$6*Input!G370)),"JA","NEE")</f>
        <v>NEE</v>
      </c>
      <c r="E369" s="160" t="str">
        <f t="shared" si="5"/>
        <v>NEE</v>
      </c>
      <c r="F369" s="144">
        <f>Input!F370</f>
        <v>1.03</v>
      </c>
      <c r="G369" s="144" t="str">
        <f>Input!D370&amp;"-"&amp;Input!E370</f>
        <v>1000-2600</v>
      </c>
      <c r="H369" s="144" t="str">
        <f>Input!G370</f>
        <v>0,15</v>
      </c>
      <c r="I369" s="144" t="str">
        <f>Input!K370</f>
        <v>165</v>
      </c>
      <c r="J369" s="145" t="e">
        <f>VLOOKUP('FIND THE RIGHT GEARBOX'!A369,#REF!,3,FALSE)</f>
        <v>#REF!</v>
      </c>
    </row>
    <row r="370" spans="1:10" x14ac:dyDescent="0.25">
      <c r="A370" s="144" t="str">
        <f>Input!B371</f>
        <v>HCQ138</v>
      </c>
      <c r="B370" s="156" t="str">
        <f>IF(AND($N$6&gt;=Input!D371,$N$6&lt;=Input!E371),"JA","NEE")</f>
        <v>JA</v>
      </c>
      <c r="C370" s="156" t="str">
        <f>IF(AND(($N$4*(100%-$N$10))&lt;=Input!F371,($N$4*(100%+$N$10))&gt;=Input!F371),"JA","NEE")</f>
        <v>NEE</v>
      </c>
      <c r="D370" s="156" t="str">
        <f>IF(AND(($M$9*(100%-$N$10))&lt;=($N$6*Input!G371),($M$9*(100%+$N$10))&gt;=($N$6*Input!G371)),"JA","NEE")</f>
        <v>NEE</v>
      </c>
      <c r="E370" s="160" t="str">
        <f t="shared" si="5"/>
        <v>NEE</v>
      </c>
      <c r="F370" s="144">
        <f>Input!F371</f>
        <v>1.28</v>
      </c>
      <c r="G370" s="144" t="str">
        <f>Input!D371&amp;"-"&amp;Input!E371</f>
        <v>1000-2600</v>
      </c>
      <c r="H370" s="144" t="str">
        <f>Input!G371</f>
        <v>0,15</v>
      </c>
      <c r="I370" s="144" t="str">
        <f>Input!K371</f>
        <v>165</v>
      </c>
      <c r="J370" s="145" t="e">
        <f>VLOOKUP('FIND THE RIGHT GEARBOX'!A370,#REF!,3,FALSE)</f>
        <v>#REF!</v>
      </c>
    </row>
    <row r="371" spans="1:10" x14ac:dyDescent="0.25">
      <c r="A371" s="144" t="str">
        <f>Input!B372</f>
        <v>HCQ138</v>
      </c>
      <c r="B371" s="156" t="str">
        <f>IF(AND($N$6&gt;=Input!D372,$N$6&lt;=Input!E372),"JA","NEE")</f>
        <v>JA</v>
      </c>
      <c r="C371" s="156" t="str">
        <f>IF(AND(($N$4*(100%-$N$10))&lt;=Input!F372,($N$4*(100%+$N$10))&gt;=Input!F372),"JA","NEE")</f>
        <v>NEE</v>
      </c>
      <c r="D371" s="156" t="str">
        <f>IF(AND(($M$9*(100%-$N$10))&lt;=($N$6*Input!G372),($M$9*(100%+$N$10))&gt;=($N$6*Input!G372)),"JA","NEE")</f>
        <v>NEE</v>
      </c>
      <c r="E371" s="160" t="str">
        <f t="shared" si="5"/>
        <v>NEE</v>
      </c>
      <c r="F371" s="144">
        <f>Input!F372</f>
        <v>1.5</v>
      </c>
      <c r="G371" s="144" t="str">
        <f>Input!D372&amp;"-"&amp;Input!E372</f>
        <v>1000-2600</v>
      </c>
      <c r="H371" s="144" t="str">
        <f>Input!G372</f>
        <v>0,15</v>
      </c>
      <c r="I371" s="144" t="str">
        <f>Input!K372</f>
        <v>165</v>
      </c>
      <c r="J371" s="145" t="e">
        <f>VLOOKUP('FIND THE RIGHT GEARBOX'!A371,#REF!,3,FALSE)</f>
        <v>#REF!</v>
      </c>
    </row>
    <row r="372" spans="1:10" x14ac:dyDescent="0.25">
      <c r="A372" s="144" t="str">
        <f>Input!B373</f>
        <v>HCQ138</v>
      </c>
      <c r="B372" s="156" t="str">
        <f>IF(AND($N$6&gt;=Input!D373,$N$6&lt;=Input!E373),"JA","NEE")</f>
        <v>JA</v>
      </c>
      <c r="C372" s="156" t="str">
        <f>IF(AND(($N$4*(100%-$N$10))&lt;=Input!F373,($N$4*(100%+$N$10))&gt;=Input!F373),"JA","NEE")</f>
        <v>NEE</v>
      </c>
      <c r="D372" s="156" t="str">
        <f>IF(AND(($M$9*(100%-$N$10))&lt;=($N$6*Input!G373),($M$9*(100%+$N$10))&gt;=($N$6*Input!G373)),"JA","NEE")</f>
        <v>NEE</v>
      </c>
      <c r="E372" s="160" t="str">
        <f t="shared" si="5"/>
        <v>NEE</v>
      </c>
      <c r="F372" s="144">
        <f>Input!F373</f>
        <v>2.0299999999999998</v>
      </c>
      <c r="G372" s="144" t="str">
        <f>Input!D373&amp;"-"&amp;Input!E373</f>
        <v>1000-2600</v>
      </c>
      <c r="H372" s="144" t="str">
        <f>Input!G373</f>
        <v>0,15</v>
      </c>
      <c r="I372" s="144" t="str">
        <f>Input!K373</f>
        <v>165</v>
      </c>
      <c r="J372" s="145" t="e">
        <f>VLOOKUP('FIND THE RIGHT GEARBOX'!A372,#REF!,3,FALSE)</f>
        <v>#REF!</v>
      </c>
    </row>
    <row r="373" spans="1:10" x14ac:dyDescent="0.25">
      <c r="A373" s="144" t="str">
        <f>Input!B374</f>
        <v>HCQ138</v>
      </c>
      <c r="B373" s="156" t="str">
        <f>IF(AND($N$6&gt;=Input!D374,$N$6&lt;=Input!E374),"JA","NEE")</f>
        <v>JA</v>
      </c>
      <c r="C373" s="156" t="str">
        <f>IF(AND(($N$4*(100%-$N$10))&lt;=Input!F374,($N$4*(100%+$N$10))&gt;=Input!F374),"JA","NEE")</f>
        <v>NEE</v>
      </c>
      <c r="D373" s="156" t="str">
        <f>IF(AND(($M$9*(100%-$N$10))&lt;=($N$6*Input!G374),($M$9*(100%+$N$10))&gt;=($N$6*Input!G374)),"JA","NEE")</f>
        <v>NEE</v>
      </c>
      <c r="E373" s="160" t="str">
        <f t="shared" si="5"/>
        <v>NEE</v>
      </c>
      <c r="F373" s="144">
        <f>Input!F374</f>
        <v>2.48</v>
      </c>
      <c r="G373" s="144" t="str">
        <f>Input!D374&amp;"-"&amp;Input!E374</f>
        <v>1000-2600</v>
      </c>
      <c r="H373" s="144" t="str">
        <f>Input!G374</f>
        <v>0,15</v>
      </c>
      <c r="I373" s="144" t="str">
        <f>Input!K374</f>
        <v>165</v>
      </c>
      <c r="J373" s="145" t="e">
        <f>VLOOKUP('FIND THE RIGHT GEARBOX'!A373,#REF!,3,FALSE)</f>
        <v>#REF!</v>
      </c>
    </row>
    <row r="374" spans="1:10" x14ac:dyDescent="0.25">
      <c r="A374" s="144" t="str">
        <f>Input!B375</f>
        <v>HCQ138</v>
      </c>
      <c r="B374" s="156" t="str">
        <f>IF(AND($N$6&gt;=Input!D375,$N$6&lt;=Input!E375),"JA","NEE")</f>
        <v>JA</v>
      </c>
      <c r="C374" s="156" t="str">
        <f>IF(AND(($N$4*(100%-$N$10))&lt;=Input!F375,($N$4*(100%+$N$10))&gt;=Input!F375),"JA","NEE")</f>
        <v>NEE</v>
      </c>
      <c r="D374" s="156" t="str">
        <f>IF(AND(($M$9*(100%-$N$10))&lt;=($N$6*Input!G375),($M$9*(100%+$N$10))&gt;=($N$6*Input!G375)),"JA","NEE")</f>
        <v>NEE</v>
      </c>
      <c r="E374" s="160" t="str">
        <f t="shared" si="5"/>
        <v>NEE</v>
      </c>
      <c r="F374" s="144">
        <f>Input!F375</f>
        <v>2.95</v>
      </c>
      <c r="G374" s="144" t="str">
        <f>Input!D375&amp;"-"&amp;Input!E375</f>
        <v>1000-2600</v>
      </c>
      <c r="H374" s="144" t="str">
        <f>Input!G375</f>
        <v>0,133</v>
      </c>
      <c r="I374" s="144" t="str">
        <f>Input!K375</f>
        <v>165</v>
      </c>
      <c r="J374" s="145" t="e">
        <f>VLOOKUP('FIND THE RIGHT GEARBOX'!A374,#REF!,3,FALSE)</f>
        <v>#REF!</v>
      </c>
    </row>
    <row r="375" spans="1:10" x14ac:dyDescent="0.25">
      <c r="A375" s="144" t="str">
        <f>Input!B376</f>
        <v>HCA138</v>
      </c>
      <c r="B375" s="156" t="str">
        <f>IF(AND($N$6&gt;=Input!D376,$N$6&lt;=Input!E376),"JA","NEE")</f>
        <v>JA</v>
      </c>
      <c r="C375" s="156" t="str">
        <f>IF(AND(($N$4*(100%-$N$10))&lt;=Input!F376,($N$4*(100%+$N$10))&gt;=Input!F376),"JA","NEE")</f>
        <v>NEE</v>
      </c>
      <c r="D375" s="156" t="str">
        <f>IF(AND(($M$9*(100%-$N$10))&lt;=($N$6*Input!G376),($M$9*(100%+$N$10))&gt;=($N$6*Input!G376)),"JA","NEE")</f>
        <v>NEE</v>
      </c>
      <c r="E375" s="160" t="str">
        <f t="shared" si="5"/>
        <v>NEE</v>
      </c>
      <c r="F375" s="144">
        <f>Input!F376</f>
        <v>1.095</v>
      </c>
      <c r="G375" s="144" t="str">
        <f>Input!D376&amp;"-"&amp;Input!E376</f>
        <v>1000-2600</v>
      </c>
      <c r="H375" s="144" t="str">
        <f>Input!G376</f>
        <v>0,15</v>
      </c>
      <c r="I375" s="144" t="str">
        <f>Input!K376</f>
        <v>185</v>
      </c>
      <c r="J375" s="145" t="e">
        <f>VLOOKUP('FIND THE RIGHT GEARBOX'!A375,#REF!,3,FALSE)</f>
        <v>#REF!</v>
      </c>
    </row>
    <row r="376" spans="1:10" x14ac:dyDescent="0.25">
      <c r="A376" s="144" t="str">
        <f>Input!B377</f>
        <v>HCA138</v>
      </c>
      <c r="B376" s="156" t="str">
        <f>IF(AND($N$6&gt;=Input!D377,$N$6&lt;=Input!E377),"JA","NEE")</f>
        <v>JA</v>
      </c>
      <c r="C376" s="156" t="str">
        <f>IF(AND(($N$4*(100%-$N$10))&lt;=Input!F377,($N$4*(100%+$N$10))&gt;=Input!F377),"JA","NEE")</f>
        <v>NEE</v>
      </c>
      <c r="D376" s="156" t="str">
        <f>IF(AND(($M$9*(100%-$N$10))&lt;=($N$6*Input!G377),($M$9*(100%+$N$10))&gt;=($N$6*Input!G377)),"JA","NEE")</f>
        <v>NEE</v>
      </c>
      <c r="E376" s="160" t="str">
        <f t="shared" si="5"/>
        <v>NEE</v>
      </c>
      <c r="F376" s="144">
        <f>Input!F377</f>
        <v>1.28</v>
      </c>
      <c r="G376" s="144" t="str">
        <f>Input!D377&amp;"-"&amp;Input!E377</f>
        <v>1000-2600</v>
      </c>
      <c r="H376" s="144" t="str">
        <f>Input!G377</f>
        <v>0,15</v>
      </c>
      <c r="I376" s="144" t="str">
        <f>Input!K377</f>
        <v>185</v>
      </c>
      <c r="J376" s="145" t="e">
        <f>VLOOKUP('FIND THE RIGHT GEARBOX'!A376,#REF!,3,FALSE)</f>
        <v>#REF!</v>
      </c>
    </row>
    <row r="377" spans="1:10" x14ac:dyDescent="0.25">
      <c r="A377" s="144" t="str">
        <f>Input!B378</f>
        <v>HCA138</v>
      </c>
      <c r="B377" s="156" t="str">
        <f>IF(AND($N$6&gt;=Input!D378,$N$6&lt;=Input!E378),"JA","NEE")</f>
        <v>JA</v>
      </c>
      <c r="C377" s="156" t="str">
        <f>IF(AND(($N$4*(100%-$N$10))&lt;=Input!F378,($N$4*(100%+$N$10))&gt;=Input!F378),"JA","NEE")</f>
        <v>NEE</v>
      </c>
      <c r="D377" s="156" t="str">
        <f>IF(AND(($M$9*(100%-$N$10))&lt;=($N$6*Input!G378),($M$9*(100%+$N$10))&gt;=($N$6*Input!G378)),"JA","NEE")</f>
        <v>NEE</v>
      </c>
      <c r="E377" s="160" t="str">
        <f t="shared" si="5"/>
        <v>NEE</v>
      </c>
      <c r="F377" s="144">
        <f>Input!F378</f>
        <v>1.5</v>
      </c>
      <c r="G377" s="144" t="str">
        <f>Input!D378&amp;"-"&amp;Input!E378</f>
        <v>1000-2600</v>
      </c>
      <c r="H377" s="144" t="str">
        <f>Input!G378</f>
        <v>0,15</v>
      </c>
      <c r="I377" s="144" t="str">
        <f>Input!K378</f>
        <v>185</v>
      </c>
      <c r="J377" s="145" t="e">
        <f>VLOOKUP('FIND THE RIGHT GEARBOX'!A377,#REF!,3,FALSE)</f>
        <v>#REF!</v>
      </c>
    </row>
    <row r="378" spans="1:10" x14ac:dyDescent="0.25">
      <c r="A378" s="144" t="str">
        <f>Input!B379</f>
        <v>HCA138</v>
      </c>
      <c r="B378" s="156" t="str">
        <f>IF(AND($N$6&gt;=Input!D379,$N$6&lt;=Input!E379),"JA","NEE")</f>
        <v>JA</v>
      </c>
      <c r="C378" s="156" t="str">
        <f>IF(AND(($N$4*(100%-$N$10))&lt;=Input!F379,($N$4*(100%+$N$10))&gt;=Input!F379),"JA","NEE")</f>
        <v>NEE</v>
      </c>
      <c r="D378" s="156" t="str">
        <f>IF(AND(($M$9*(100%-$N$10))&lt;=($N$6*Input!G379),($M$9*(100%+$N$10))&gt;=($N$6*Input!G379)),"JA","NEE")</f>
        <v>NEE</v>
      </c>
      <c r="E378" s="160" t="str">
        <f t="shared" si="5"/>
        <v>NEE</v>
      </c>
      <c r="F378" s="144">
        <f>Input!F379</f>
        <v>2.0299999999999998</v>
      </c>
      <c r="G378" s="144" t="str">
        <f>Input!D379&amp;"-"&amp;Input!E379</f>
        <v>1000-2600</v>
      </c>
      <c r="H378" s="144" t="str">
        <f>Input!G379</f>
        <v>0,15</v>
      </c>
      <c r="I378" s="144" t="str">
        <f>Input!K379</f>
        <v>185</v>
      </c>
      <c r="J378" s="145" t="e">
        <f>VLOOKUP('FIND THE RIGHT GEARBOX'!A378,#REF!,3,FALSE)</f>
        <v>#REF!</v>
      </c>
    </row>
    <row r="379" spans="1:10" x14ac:dyDescent="0.25">
      <c r="A379" s="144" t="str">
        <f>Input!B380</f>
        <v>HCA138</v>
      </c>
      <c r="B379" s="156" t="str">
        <f>IF(AND($N$6&gt;=Input!D380,$N$6&lt;=Input!E380),"JA","NEE")</f>
        <v>JA</v>
      </c>
      <c r="C379" s="156" t="str">
        <f>IF(AND(($N$4*(100%-$N$10))&lt;=Input!F380,($N$4*(100%+$N$10))&gt;=Input!F380),"JA","NEE")</f>
        <v>NEE</v>
      </c>
      <c r="D379" s="156" t="str">
        <f>IF(AND(($M$9*(100%-$N$10))&lt;=($N$6*Input!G380),($M$9*(100%+$N$10))&gt;=($N$6*Input!G380)),"JA","NEE")</f>
        <v>NEE</v>
      </c>
      <c r="E379" s="160" t="str">
        <f t="shared" si="5"/>
        <v>NEE</v>
      </c>
      <c r="F379" s="144">
        <f>Input!F380</f>
        <v>2.52</v>
      </c>
      <c r="G379" s="144" t="str">
        <f>Input!D380&amp;"-"&amp;Input!E380</f>
        <v>1000-2600</v>
      </c>
      <c r="H379" s="144" t="str">
        <f>Input!G380</f>
        <v>0,15</v>
      </c>
      <c r="I379" s="144" t="str">
        <f>Input!K380</f>
        <v>185</v>
      </c>
      <c r="J379" s="145" t="e">
        <f>VLOOKUP('FIND THE RIGHT GEARBOX'!A379,#REF!,3,FALSE)</f>
        <v>#REF!</v>
      </c>
    </row>
    <row r="380" spans="1:10" x14ac:dyDescent="0.25">
      <c r="A380" s="144" t="str">
        <f>Input!B381</f>
        <v>HCA138</v>
      </c>
      <c r="B380" s="156" t="str">
        <f>IF(AND($N$6&gt;=Input!D381,$N$6&lt;=Input!E381),"JA","NEE")</f>
        <v>JA</v>
      </c>
      <c r="C380" s="156" t="str">
        <f>IF(AND(($N$4*(100%-$N$10))&lt;=Input!F381,($N$4*(100%+$N$10))&gt;=Input!F381),"JA","NEE")</f>
        <v>NEE</v>
      </c>
      <c r="D380" s="156" t="str">
        <f>IF(AND(($M$9*(100%-$N$10))&lt;=($N$6*Input!G381),($M$9*(100%+$N$10))&gt;=($N$6*Input!G381)),"JA","NEE")</f>
        <v>NEE</v>
      </c>
      <c r="E380" s="160" t="str">
        <f t="shared" si="5"/>
        <v>NEE</v>
      </c>
      <c r="F380" s="144">
        <f>Input!F381</f>
        <v>3</v>
      </c>
      <c r="G380" s="144" t="str">
        <f>Input!D381&amp;"-"&amp;Input!E381</f>
        <v>1000-2600</v>
      </c>
      <c r="H380" s="144" t="str">
        <f>Input!G381</f>
        <v>0,133</v>
      </c>
      <c r="I380" s="144" t="str">
        <f>Input!K381</f>
        <v>185</v>
      </c>
      <c r="J380" s="145" t="e">
        <f>VLOOKUP('FIND THE RIGHT GEARBOX'!A380,#REF!,3,FALSE)</f>
        <v>#REF!</v>
      </c>
    </row>
    <row r="381" spans="1:10" x14ac:dyDescent="0.25">
      <c r="A381" s="144" t="str">
        <f>Input!B382</f>
        <v>HC200</v>
      </c>
      <c r="B381" s="156" t="str">
        <f>IF(AND($N$6&gt;=Input!D382,$N$6&lt;=Input!E382),"JA","NEE")</f>
        <v>JA</v>
      </c>
      <c r="C381" s="156" t="str">
        <f>IF(AND(($N$4*(100%-$N$10))&lt;=Input!F382,($N$4*(100%+$N$10))&gt;=Input!F382),"JA","NEE")</f>
        <v>NEE</v>
      </c>
      <c r="D381" s="156" t="str">
        <f>IF(AND(($M$9*(100%-$N$10))&lt;=($N$6*Input!G382),($M$9*(100%+$N$10))&gt;=($N$6*Input!G382)),"JA","NEE")</f>
        <v>NEE</v>
      </c>
      <c r="E381" s="160" t="str">
        <f t="shared" si="5"/>
        <v>NEE</v>
      </c>
      <c r="F381" s="144">
        <f>Input!F382</f>
        <v>1.48</v>
      </c>
      <c r="G381" s="144" t="str">
        <f>Input!D382&amp;"-"&amp;Input!E382</f>
        <v>1000-2200</v>
      </c>
      <c r="H381" s="144" t="str">
        <f>Input!G382</f>
        <v>0,20</v>
      </c>
      <c r="I381" s="144" t="str">
        <f>Input!K382</f>
        <v>190</v>
      </c>
      <c r="J381" s="145" t="e">
        <f>VLOOKUP('FIND THE RIGHT GEARBOX'!A381,#REF!,3,FALSE)</f>
        <v>#REF!</v>
      </c>
    </row>
    <row r="382" spans="1:10" x14ac:dyDescent="0.25">
      <c r="A382" s="144" t="str">
        <f>Input!B383</f>
        <v>HC200</v>
      </c>
      <c r="B382" s="156" t="str">
        <f>IF(AND($N$6&gt;=Input!D383,$N$6&lt;=Input!E383),"JA","NEE")</f>
        <v>JA</v>
      </c>
      <c r="C382" s="156" t="str">
        <f>IF(AND(($N$4*(100%-$N$10))&lt;=Input!F383,($N$4*(100%+$N$10))&gt;=Input!F383),"JA","NEE")</f>
        <v>NEE</v>
      </c>
      <c r="D382" s="156" t="str">
        <f>IF(AND(($M$9*(100%-$N$10))&lt;=($N$6*Input!G383),($M$9*(100%+$N$10))&gt;=($N$6*Input!G383)),"JA","NEE")</f>
        <v>NEE</v>
      </c>
      <c r="E382" s="160" t="str">
        <f t="shared" si="5"/>
        <v>NEE</v>
      </c>
      <c r="F382" s="144">
        <f>Input!F383</f>
        <v>2</v>
      </c>
      <c r="G382" s="144" t="str">
        <f>Input!D383&amp;"-"&amp;Input!E383</f>
        <v>1000-2200</v>
      </c>
      <c r="H382" s="144" t="str">
        <f>Input!G383</f>
        <v>0,20</v>
      </c>
      <c r="I382" s="144" t="str">
        <f>Input!K383</f>
        <v>190</v>
      </c>
      <c r="J382" s="145" t="e">
        <f>VLOOKUP('FIND THE RIGHT GEARBOX'!A382,#REF!,3,FALSE)</f>
        <v>#REF!</v>
      </c>
    </row>
    <row r="383" spans="1:10" x14ac:dyDescent="0.25">
      <c r="A383" s="144" t="str">
        <f>Input!B384</f>
        <v>HC200</v>
      </c>
      <c r="B383" s="156" t="str">
        <f>IF(AND($N$6&gt;=Input!D384,$N$6&lt;=Input!E384),"JA","NEE")</f>
        <v>JA</v>
      </c>
      <c r="C383" s="156" t="str">
        <f>IF(AND(($N$4*(100%-$N$10))&lt;=Input!F384,($N$4*(100%+$N$10))&gt;=Input!F384),"JA","NEE")</f>
        <v>NEE</v>
      </c>
      <c r="D383" s="156" t="str">
        <f>IF(AND(($M$9*(100%-$N$10))&lt;=($N$6*Input!G384),($M$9*(100%+$N$10))&gt;=($N$6*Input!G384)),"JA","NEE")</f>
        <v>NEE</v>
      </c>
      <c r="E383" s="160" t="str">
        <f t="shared" si="5"/>
        <v>NEE</v>
      </c>
      <c r="F383" s="144">
        <f>Input!F384</f>
        <v>2.2799999999999998</v>
      </c>
      <c r="G383" s="144" t="str">
        <f>Input!D384&amp;"-"&amp;Input!E384</f>
        <v>1000-2200</v>
      </c>
      <c r="H383" s="144" t="str">
        <f>Input!G384</f>
        <v>0,20</v>
      </c>
      <c r="I383" s="144" t="str">
        <f>Input!K384</f>
        <v>190</v>
      </c>
      <c r="J383" s="145" t="e">
        <f>VLOOKUP('FIND THE RIGHT GEARBOX'!A383,#REF!,3,FALSE)</f>
        <v>#REF!</v>
      </c>
    </row>
    <row r="384" spans="1:10" x14ac:dyDescent="0.25">
      <c r="A384" s="144" t="str">
        <f>Input!B385</f>
        <v>HCC200</v>
      </c>
      <c r="B384" s="156" t="str">
        <f>IF(AND($N$6&gt;=Input!D385,$N$6&lt;=Input!E385),"JA","NEE")</f>
        <v>JA</v>
      </c>
      <c r="C384" s="156" t="str">
        <f>IF(AND(($N$4*(100%-$N$10))&lt;=Input!F385,($N$4*(100%+$N$10))&gt;=Input!F385),"JA","NEE")</f>
        <v>NEE</v>
      </c>
      <c r="D384" s="156" t="str">
        <f>IF(AND(($M$9*(100%-$N$10))&lt;=($N$6*Input!G385),($M$9*(100%+$N$10))&gt;=($N$6*Input!G385)),"JA","NEE")</f>
        <v>NEE</v>
      </c>
      <c r="E384" s="160" t="str">
        <f t="shared" si="5"/>
        <v>NEE</v>
      </c>
      <c r="F384" s="144">
        <f>Input!F385</f>
        <v>1.034</v>
      </c>
      <c r="G384" s="144" t="str">
        <f>Input!D385&amp;"-"&amp;Input!E385</f>
        <v>1000-2500</v>
      </c>
      <c r="H384" s="144" t="str">
        <f>Input!G385</f>
        <v>0,20</v>
      </c>
      <c r="I384" s="144" t="str">
        <f>Input!K385</f>
        <v>0</v>
      </c>
      <c r="J384" s="145" t="e">
        <f>VLOOKUP('FIND THE RIGHT GEARBOX'!A384,#REF!,3,FALSE)</f>
        <v>#REF!</v>
      </c>
    </row>
    <row r="385" spans="1:10" x14ac:dyDescent="0.25">
      <c r="A385" s="144" t="str">
        <f>Input!B386</f>
        <v>HCC200</v>
      </c>
      <c r="B385" s="156" t="str">
        <f>IF(AND($N$6&gt;=Input!D386,$N$6&lt;=Input!E386),"JA","NEE")</f>
        <v>JA</v>
      </c>
      <c r="C385" s="156" t="str">
        <f>IF(AND(($N$4*(100%-$N$10))&lt;=Input!F386,($N$4*(100%+$N$10))&gt;=Input!F386),"JA","NEE")</f>
        <v>NEE</v>
      </c>
      <c r="D385" s="156" t="str">
        <f>IF(AND(($M$9*(100%-$N$10))&lt;=($N$6*Input!G386),($M$9*(100%+$N$10))&gt;=($N$6*Input!G386)),"JA","NEE")</f>
        <v>NEE</v>
      </c>
      <c r="E385" s="160" t="str">
        <f t="shared" si="5"/>
        <v>NEE</v>
      </c>
      <c r="F385" s="144">
        <f>Input!F386</f>
        <v>1.4510000000000001</v>
      </c>
      <c r="G385" s="144" t="str">
        <f>Input!D386&amp;"-"&amp;Input!E386</f>
        <v>1000-2500</v>
      </c>
      <c r="H385" s="144" t="str">
        <f>Input!G386</f>
        <v>0,20</v>
      </c>
      <c r="I385" s="144" t="str">
        <f>Input!K386</f>
        <v>0</v>
      </c>
      <c r="J385" s="145" t="e">
        <f>VLOOKUP('FIND THE RIGHT GEARBOX'!A385,#REF!,3,FALSE)</f>
        <v>#REF!</v>
      </c>
    </row>
    <row r="386" spans="1:10" x14ac:dyDescent="0.25">
      <c r="A386" s="144" t="str">
        <f>Input!B387</f>
        <v>HCC200</v>
      </c>
      <c r="B386" s="156" t="str">
        <f>IF(AND($N$6&gt;=Input!D387,$N$6&lt;=Input!E387),"JA","NEE")</f>
        <v>JA</v>
      </c>
      <c r="C386" s="156" t="str">
        <f>IF(AND(($N$4*(100%-$N$10))&lt;=Input!F387,($N$4*(100%+$N$10))&gt;=Input!F387),"JA","NEE")</f>
        <v>NEE</v>
      </c>
      <c r="D386" s="156" t="str">
        <f>IF(AND(($M$9*(100%-$N$10))&lt;=($N$6*Input!G387),($M$9*(100%+$N$10))&gt;=($N$6*Input!G387)),"JA","NEE")</f>
        <v>NEE</v>
      </c>
      <c r="E386" s="160" t="str">
        <f t="shared" si="5"/>
        <v>NEE</v>
      </c>
      <c r="F386" s="144">
        <f>Input!F387</f>
        <v>1.9970000000000001</v>
      </c>
      <c r="G386" s="144" t="str">
        <f>Input!D387&amp;"-"&amp;Input!E387</f>
        <v>1000-2500</v>
      </c>
      <c r="H386" s="144" t="str">
        <f>Input!G387</f>
        <v>0,20</v>
      </c>
      <c r="I386" s="144" t="str">
        <f>Input!K387</f>
        <v>0</v>
      </c>
      <c r="J386" s="145" t="e">
        <f>VLOOKUP('FIND THE RIGHT GEARBOX'!A386,#REF!,3,FALSE)</f>
        <v>#REF!</v>
      </c>
    </row>
    <row r="387" spans="1:10" x14ac:dyDescent="0.25">
      <c r="A387" s="144" t="str">
        <f>Input!B388</f>
        <v>HCC200</v>
      </c>
      <c r="B387" s="156" t="str">
        <f>IF(AND($N$6&gt;=Input!D388,$N$6&lt;=Input!E388),"JA","NEE")</f>
        <v>JA</v>
      </c>
      <c r="C387" s="156" t="str">
        <f>IF(AND(($N$4*(100%-$N$10))&lt;=Input!F388,($N$4*(100%+$N$10))&gt;=Input!F388),"JA","NEE")</f>
        <v>NEE</v>
      </c>
      <c r="D387" s="156" t="str">
        <f>IF(AND(($M$9*(100%-$N$10))&lt;=($N$6*Input!G388),($M$9*(100%+$N$10))&gt;=($N$6*Input!G388)),"JA","NEE")</f>
        <v>NEE</v>
      </c>
      <c r="E387" s="160" t="str">
        <f t="shared" ref="E387:E450" si="6">IF(AND($B387="JA", $C387="JA", $D387="JA"), "JA", "NEE")</f>
        <v>NEE</v>
      </c>
      <c r="F387" s="144">
        <f>Input!F388</f>
        <v>2.4220000000000002</v>
      </c>
      <c r="G387" s="144" t="str">
        <f>Input!D388&amp;"-"&amp;Input!E388</f>
        <v>1000-2500</v>
      </c>
      <c r="H387" s="144" t="str">
        <f>Input!G388</f>
        <v>0,20</v>
      </c>
      <c r="I387" s="144" t="str">
        <f>Input!K388</f>
        <v>0</v>
      </c>
      <c r="J387" s="145" t="e">
        <f>VLOOKUP('FIND THE RIGHT GEARBOX'!A387,#REF!,3,FALSE)</f>
        <v>#REF!</v>
      </c>
    </row>
    <row r="388" spans="1:10" x14ac:dyDescent="0.25">
      <c r="A388" s="144" t="str">
        <f>Input!B389</f>
        <v>HCC200</v>
      </c>
      <c r="B388" s="156" t="str">
        <f>IF(AND($N$6&gt;=Input!D389,$N$6&lt;=Input!E389),"JA","NEE")</f>
        <v>JA</v>
      </c>
      <c r="C388" s="156" t="str">
        <f>IF(AND(($N$4*(100%-$N$10))&lt;=Input!F389,($N$4*(100%+$N$10))&gt;=Input!F389),"JA","NEE")</f>
        <v>NEE</v>
      </c>
      <c r="D388" s="156" t="str">
        <f>IF(AND(($M$9*(100%-$N$10))&lt;=($N$6*Input!G389),($M$9*(100%+$N$10))&gt;=($N$6*Input!G389)),"JA","NEE")</f>
        <v>NEE</v>
      </c>
      <c r="E388" s="160" t="str">
        <f t="shared" si="6"/>
        <v>NEE</v>
      </c>
      <c r="F388" s="144">
        <f>Input!F389</f>
        <v>2.9350000000000001</v>
      </c>
      <c r="G388" s="144" t="str">
        <f>Input!D389&amp;"-"&amp;Input!E389</f>
        <v>1000-2500</v>
      </c>
      <c r="H388" s="144" t="str">
        <f>Input!G389</f>
        <v>0,20</v>
      </c>
      <c r="I388" s="144" t="str">
        <f>Input!K389</f>
        <v>0</v>
      </c>
      <c r="J388" s="145" t="e">
        <f>VLOOKUP('FIND THE RIGHT GEARBOX'!A388,#REF!,3,FALSE)</f>
        <v>#REF!</v>
      </c>
    </row>
    <row r="389" spans="1:10" x14ac:dyDescent="0.25">
      <c r="A389" s="144" t="str">
        <f>Input!B390</f>
        <v>HC201</v>
      </c>
      <c r="B389" s="156" t="str">
        <f>IF(AND($N$6&gt;=Input!D390,$N$6&lt;=Input!E390),"JA","NEE")</f>
        <v>JA</v>
      </c>
      <c r="C389" s="156" t="str">
        <f>IF(AND(($N$4*(100%-$N$10))&lt;=Input!F390,($N$4*(100%+$N$10))&gt;=Input!F390),"JA","NEE")</f>
        <v>NEE</v>
      </c>
      <c r="D389" s="156" t="str">
        <f>IF(AND(($M$9*(100%-$N$10))&lt;=($N$6*Input!G390),($M$9*(100%+$N$10))&gt;=($N$6*Input!G390)),"JA","NEE")</f>
        <v>NEE</v>
      </c>
      <c r="E389" s="160" t="str">
        <f t="shared" si="6"/>
        <v>NEE</v>
      </c>
      <c r="F389" s="144">
        <f>Input!F390</f>
        <v>2.46</v>
      </c>
      <c r="G389" s="144" t="str">
        <f>Input!D390&amp;"-"&amp;Input!E390</f>
        <v>1000-2500</v>
      </c>
      <c r="H389" s="144" t="str">
        <f>Input!G390</f>
        <v>0,20</v>
      </c>
      <c r="I389" s="144" t="str">
        <f>Input!K390</f>
        <v>205</v>
      </c>
      <c r="J389" s="145" t="e">
        <f>VLOOKUP('FIND THE RIGHT GEARBOX'!A389,#REF!,3,FALSE)</f>
        <v>#REF!</v>
      </c>
    </row>
    <row r="390" spans="1:10" x14ac:dyDescent="0.25">
      <c r="A390" s="144" t="str">
        <f>Input!B391</f>
        <v>HC201</v>
      </c>
      <c r="B390" s="156" t="str">
        <f>IF(AND($N$6&gt;=Input!D391,$N$6&lt;=Input!E391),"JA","NEE")</f>
        <v>JA</v>
      </c>
      <c r="C390" s="156" t="str">
        <f>IF(AND(($N$4*(100%-$N$10))&lt;=Input!F391,($N$4*(100%+$N$10))&gt;=Input!F391),"JA","NEE")</f>
        <v>NEE</v>
      </c>
      <c r="D390" s="156" t="str">
        <f>IF(AND(($M$9*(100%-$N$10))&lt;=($N$6*Input!G391),($M$9*(100%+$N$10))&gt;=($N$6*Input!G391)),"JA","NEE")</f>
        <v>NEE</v>
      </c>
      <c r="E390" s="160" t="str">
        <f t="shared" si="6"/>
        <v>NEE</v>
      </c>
      <c r="F390" s="144">
        <f>Input!F391</f>
        <v>2.9550000000000001</v>
      </c>
      <c r="G390" s="144" t="str">
        <f>Input!D391&amp;"-"&amp;Input!E391</f>
        <v>1000-2500</v>
      </c>
      <c r="H390" s="144" t="str">
        <f>Input!G391</f>
        <v>0,20</v>
      </c>
      <c r="I390" s="144" t="str">
        <f>Input!K391</f>
        <v>205</v>
      </c>
      <c r="J390" s="145" t="e">
        <f>VLOOKUP('FIND THE RIGHT GEARBOX'!A390,#REF!,3,FALSE)</f>
        <v>#REF!</v>
      </c>
    </row>
    <row r="391" spans="1:10" x14ac:dyDescent="0.25">
      <c r="A391" s="144" t="str">
        <f>Input!B392</f>
        <v>HC201</v>
      </c>
      <c r="B391" s="156" t="str">
        <f>IF(AND($N$6&gt;=Input!D392,$N$6&lt;=Input!E392),"JA","NEE")</f>
        <v>JA</v>
      </c>
      <c r="C391" s="156" t="str">
        <f>IF(AND(($N$4*(100%-$N$10))&lt;=Input!F392,($N$4*(100%+$N$10))&gt;=Input!F392),"JA","NEE")</f>
        <v>NEE</v>
      </c>
      <c r="D391" s="156" t="str">
        <f>IF(AND(($M$9*(100%-$N$10))&lt;=($N$6*Input!G392),($M$9*(100%+$N$10))&gt;=($N$6*Input!G392)),"JA","NEE")</f>
        <v>NEE</v>
      </c>
      <c r="E391" s="160" t="str">
        <f t="shared" si="6"/>
        <v>NEE</v>
      </c>
      <c r="F391" s="144">
        <f>Input!F392</f>
        <v>3.5259999999999998</v>
      </c>
      <c r="G391" s="144" t="str">
        <f>Input!D392&amp;"-"&amp;Input!E392</f>
        <v>1000-2500</v>
      </c>
      <c r="H391" s="144" t="str">
        <f>Input!G392</f>
        <v>0,18</v>
      </c>
      <c r="I391" s="144" t="str">
        <f>Input!K392</f>
        <v>205</v>
      </c>
      <c r="J391" s="145" t="e">
        <f>VLOOKUP('FIND THE RIGHT GEARBOX'!A391,#REF!,3,FALSE)</f>
        <v>#REF!</v>
      </c>
    </row>
    <row r="392" spans="1:10" x14ac:dyDescent="0.25">
      <c r="A392" s="144" t="str">
        <f>Input!B393</f>
        <v>HCQ300</v>
      </c>
      <c r="B392" s="156" t="str">
        <f>IF(AND($N$6&gt;=Input!D393,$N$6&lt;=Input!E393),"JA","NEE")</f>
        <v>JA</v>
      </c>
      <c r="C392" s="156" t="str">
        <f>IF(AND(($N$4*(100%-$N$10))&lt;=Input!F393,($N$4*(100%+$N$10))&gt;=Input!F393),"JA","NEE")</f>
        <v>NEE</v>
      </c>
      <c r="D392" s="156" t="str">
        <f>IF(AND(($M$9*(100%-$N$10))&lt;=($N$6*Input!G393),($M$9*(100%+$N$10))&gt;=($N$6*Input!G393)),"JA","NEE")</f>
        <v>JA</v>
      </c>
      <c r="E392" s="160" t="str">
        <f t="shared" si="6"/>
        <v>NEE</v>
      </c>
      <c r="F392" s="144">
        <f>Input!F393</f>
        <v>1.06</v>
      </c>
      <c r="G392" s="144" t="str">
        <f>Input!D393&amp;"-"&amp;Input!E393</f>
        <v>1000-2300</v>
      </c>
      <c r="H392" s="144" t="str">
        <f>Input!G393</f>
        <v>0,34</v>
      </c>
      <c r="I392" s="144" t="str">
        <f>Input!K393</f>
        <v>203</v>
      </c>
      <c r="J392" s="145" t="e">
        <f>VLOOKUP('FIND THE RIGHT GEARBOX'!A392,#REF!,3,FALSE)</f>
        <v>#REF!</v>
      </c>
    </row>
    <row r="393" spans="1:10" x14ac:dyDescent="0.25">
      <c r="A393" s="144" t="str">
        <f>Input!B394</f>
        <v>HCQ300</v>
      </c>
      <c r="B393" s="156" t="str">
        <f>IF(AND($N$6&gt;=Input!D394,$N$6&lt;=Input!E394),"JA","NEE")</f>
        <v>JA</v>
      </c>
      <c r="C393" s="156" t="str">
        <f>IF(AND(($N$4*(100%-$N$10))&lt;=Input!F394,($N$4*(100%+$N$10))&gt;=Input!F394),"JA","NEE")</f>
        <v>NEE</v>
      </c>
      <c r="D393" s="156" t="str">
        <f>IF(AND(($M$9*(100%-$N$10))&lt;=($N$6*Input!G394),($M$9*(100%+$N$10))&gt;=($N$6*Input!G394)),"JA","NEE")</f>
        <v>JA</v>
      </c>
      <c r="E393" s="160" t="str">
        <f t="shared" si="6"/>
        <v>NEE</v>
      </c>
      <c r="F393" s="144">
        <f>Input!F394</f>
        <v>1.21</v>
      </c>
      <c r="G393" s="144" t="str">
        <f>Input!D394&amp;"-"&amp;Input!E394</f>
        <v>1000-2300</v>
      </c>
      <c r="H393" s="144" t="str">
        <f>Input!G394</f>
        <v>0,34</v>
      </c>
      <c r="I393" s="144" t="str">
        <f>Input!K394</f>
        <v>203</v>
      </c>
      <c r="J393" s="145" t="e">
        <f>VLOOKUP('FIND THE RIGHT GEARBOX'!A393,#REF!,3,FALSE)</f>
        <v>#REF!</v>
      </c>
    </row>
    <row r="394" spans="1:10" x14ac:dyDescent="0.25">
      <c r="A394" s="144" t="str">
        <f>Input!B395</f>
        <v>HCQ300</v>
      </c>
      <c r="B394" s="156" t="str">
        <f>IF(AND($N$6&gt;=Input!D395,$N$6&lt;=Input!E395),"JA","NEE")</f>
        <v>JA</v>
      </c>
      <c r="C394" s="156" t="str">
        <f>IF(AND(($N$4*(100%-$N$10))&lt;=Input!F395,($N$4*(100%+$N$10))&gt;=Input!F395),"JA","NEE")</f>
        <v>NEE</v>
      </c>
      <c r="D394" s="156" t="str">
        <f>IF(AND(($M$9*(100%-$N$10))&lt;=($N$6*Input!G395),($M$9*(100%+$N$10))&gt;=($N$6*Input!G395)),"JA","NEE")</f>
        <v>JA</v>
      </c>
      <c r="E394" s="160" t="str">
        <f t="shared" si="6"/>
        <v>NEE</v>
      </c>
      <c r="F394" s="144">
        <f>Input!F395</f>
        <v>1.46</v>
      </c>
      <c r="G394" s="144" t="str">
        <f>Input!D395&amp;"-"&amp;Input!E395</f>
        <v>1000-2300</v>
      </c>
      <c r="H394" s="144" t="str">
        <f>Input!G395</f>
        <v>0,34</v>
      </c>
      <c r="I394" s="144" t="str">
        <f>Input!K395</f>
        <v>203</v>
      </c>
      <c r="J394" s="145" t="e">
        <f>VLOOKUP('FIND THE RIGHT GEARBOX'!A394,#REF!,3,FALSE)</f>
        <v>#REF!</v>
      </c>
    </row>
    <row r="395" spans="1:10" x14ac:dyDescent="0.25">
      <c r="A395" s="144" t="str">
        <f>Input!B396</f>
        <v>HCQ300</v>
      </c>
      <c r="B395" s="156" t="str">
        <f>IF(AND($N$6&gt;=Input!D396,$N$6&lt;=Input!E396),"JA","NEE")</f>
        <v>JA</v>
      </c>
      <c r="C395" s="156" t="str">
        <f>IF(AND(($N$4*(100%-$N$10))&lt;=Input!F396,($N$4*(100%+$N$10))&gt;=Input!F396),"JA","NEE")</f>
        <v>NEE</v>
      </c>
      <c r="D395" s="156" t="str">
        <f>IF(AND(($M$9*(100%-$N$10))&lt;=($N$6*Input!G396),($M$9*(100%+$N$10))&gt;=($N$6*Input!G396)),"JA","NEE")</f>
        <v>JA</v>
      </c>
      <c r="E395" s="160" t="str">
        <f t="shared" si="6"/>
        <v>NEE</v>
      </c>
      <c r="F395" s="144">
        <f>Input!F396</f>
        <v>1.74</v>
      </c>
      <c r="G395" s="144" t="str">
        <f>Input!D396&amp;"-"&amp;Input!E396</f>
        <v>1000-2300</v>
      </c>
      <c r="H395" s="144" t="str">
        <f>Input!G396</f>
        <v>0,34</v>
      </c>
      <c r="I395" s="144" t="str">
        <f>Input!K396</f>
        <v>203</v>
      </c>
      <c r="J395" s="145" t="e">
        <f>VLOOKUP('FIND THE RIGHT GEARBOX'!A395,#REF!,3,FALSE)</f>
        <v>#REF!</v>
      </c>
    </row>
    <row r="396" spans="1:10" x14ac:dyDescent="0.25">
      <c r="A396" s="144" t="str">
        <f>Input!B397</f>
        <v>HCQ300</v>
      </c>
      <c r="B396" s="156" t="str">
        <f>IF(AND($N$6&gt;=Input!D397,$N$6&lt;=Input!E397),"JA","NEE")</f>
        <v>JA</v>
      </c>
      <c r="C396" s="156" t="str">
        <f>IF(AND(($N$4*(100%-$N$10))&lt;=Input!F397,($N$4*(100%+$N$10))&gt;=Input!F397),"JA","NEE")</f>
        <v>NEE</v>
      </c>
      <c r="D396" s="156" t="str">
        <f>IF(AND(($M$9*(100%-$N$10))&lt;=($N$6*Input!G397),($M$9*(100%+$N$10))&gt;=($N$6*Input!G397)),"JA","NEE")</f>
        <v>JA</v>
      </c>
      <c r="E396" s="160" t="str">
        <f t="shared" si="6"/>
        <v>NEE</v>
      </c>
      <c r="F396" s="144">
        <f>Input!F397</f>
        <v>2.0499999999999998</v>
      </c>
      <c r="G396" s="144" t="str">
        <f>Input!D397&amp;"-"&amp;Input!E397</f>
        <v>1000-2300</v>
      </c>
      <c r="H396" s="144" t="str">
        <f>Input!G397</f>
        <v>0,34</v>
      </c>
      <c r="I396" s="144" t="str">
        <f>Input!K397</f>
        <v>203</v>
      </c>
      <c r="J396" s="145" t="e">
        <f>VLOOKUP('FIND THE RIGHT GEARBOX'!A396,#REF!,3,FALSE)</f>
        <v>#REF!</v>
      </c>
    </row>
    <row r="397" spans="1:10" x14ac:dyDescent="0.25">
      <c r="A397" s="144" t="str">
        <f>Input!B398</f>
        <v>HCQ300</v>
      </c>
      <c r="B397" s="156" t="str">
        <f>IF(AND($N$6&gt;=Input!D398,$N$6&lt;=Input!E398),"JA","NEE")</f>
        <v>JA</v>
      </c>
      <c r="C397" s="156" t="str">
        <f>IF(AND(($N$4*(100%-$N$10))&lt;=Input!F398,($N$4*(100%+$N$10))&gt;=Input!F398),"JA","NEE")</f>
        <v>NEE</v>
      </c>
      <c r="D397" s="156" t="str">
        <f>IF(AND(($M$9*(100%-$N$10))&lt;=($N$6*Input!G398),($M$9*(100%+$N$10))&gt;=($N$6*Input!G398)),"JA","NEE")</f>
        <v>JA</v>
      </c>
      <c r="E397" s="160" t="str">
        <f t="shared" si="6"/>
        <v>NEE</v>
      </c>
      <c r="F397" s="144">
        <f>Input!F398</f>
        <v>2.38</v>
      </c>
      <c r="G397" s="144" t="str">
        <f>Input!D398&amp;"-"&amp;Input!E398</f>
        <v>1000-2300</v>
      </c>
      <c r="H397" s="144" t="str">
        <f>Input!G398</f>
        <v>0,32</v>
      </c>
      <c r="I397" s="144" t="str">
        <f>Input!K398</f>
        <v>203</v>
      </c>
      <c r="J397" s="145" t="e">
        <f>VLOOKUP('FIND THE RIGHT GEARBOX'!A397,#REF!,3,FALSE)</f>
        <v>#REF!</v>
      </c>
    </row>
    <row r="398" spans="1:10" x14ac:dyDescent="0.25">
      <c r="A398" s="144" t="str">
        <f>Input!B399</f>
        <v>HCQ300</v>
      </c>
      <c r="B398" s="156" t="str">
        <f>IF(AND($N$6&gt;=Input!D399,$N$6&lt;=Input!E399),"JA","NEE")</f>
        <v>JA</v>
      </c>
      <c r="C398" s="156" t="str">
        <f>IF(AND(($N$4*(100%-$N$10))&lt;=Input!F399,($N$4*(100%+$N$10))&gt;=Input!F399),"JA","NEE")</f>
        <v>NEE</v>
      </c>
      <c r="D398" s="156" t="str">
        <f>IF(AND(($M$9*(100%-$N$10))&lt;=($N$6*Input!G399),($M$9*(100%+$N$10))&gt;=($N$6*Input!G399)),"JA","NEE")</f>
        <v>JA</v>
      </c>
      <c r="E398" s="160" t="str">
        <f t="shared" si="6"/>
        <v>NEE</v>
      </c>
      <c r="F398" s="144">
        <f>Input!F399</f>
        <v>2.5449999999999999</v>
      </c>
      <c r="G398" s="144" t="str">
        <f>Input!D399&amp;"-"&amp;Input!E399</f>
        <v>1000-2300</v>
      </c>
      <c r="H398" s="144" t="str">
        <f>Input!G399</f>
        <v>0,31</v>
      </c>
      <c r="I398" s="144" t="str">
        <f>Input!K399</f>
        <v>203</v>
      </c>
      <c r="J398" s="145" t="e">
        <f>VLOOKUP('FIND THE RIGHT GEARBOX'!A398,#REF!,3,FALSE)</f>
        <v>#REF!</v>
      </c>
    </row>
    <row r="399" spans="1:10" x14ac:dyDescent="0.25">
      <c r="A399" s="144" t="str">
        <f>Input!B400</f>
        <v>HCA300</v>
      </c>
      <c r="B399" s="156" t="str">
        <f>IF(AND($N$6&gt;=Input!D400,$N$6&lt;=Input!E400),"JA","NEE")</f>
        <v>JA</v>
      </c>
      <c r="C399" s="156" t="str">
        <f>IF(AND(($N$4*(100%-$N$10))&lt;=Input!F400,($N$4*(100%+$N$10))&gt;=Input!F400),"JA","NEE")</f>
        <v>NEE</v>
      </c>
      <c r="D399" s="156" t="str">
        <f>IF(AND(($M$9*(100%-$N$10))&lt;=($N$6*Input!G400),($M$9*(100%+$N$10))&gt;=($N$6*Input!G400)),"JA","NEE")</f>
        <v>JA</v>
      </c>
      <c r="E399" s="160" t="str">
        <f t="shared" si="6"/>
        <v>NEE</v>
      </c>
      <c r="F399" s="144">
        <f>Input!F400</f>
        <v>1.5</v>
      </c>
      <c r="G399" s="144" t="str">
        <f>Input!D400&amp;"-"&amp;Input!E400</f>
        <v>1000-2500</v>
      </c>
      <c r="H399" s="144" t="str">
        <f>Input!G400</f>
        <v>0,34</v>
      </c>
      <c r="I399" s="144" t="str">
        <f>Input!K400</f>
        <v>278</v>
      </c>
      <c r="J399" s="145" t="e">
        <f>VLOOKUP('FIND THE RIGHT GEARBOX'!A399,#REF!,3,FALSE)</f>
        <v>#REF!</v>
      </c>
    </row>
    <row r="400" spans="1:10" x14ac:dyDescent="0.25">
      <c r="A400" s="144" t="str">
        <f>Input!B401</f>
        <v>HCA300</v>
      </c>
      <c r="B400" s="156" t="str">
        <f>IF(AND($N$6&gt;=Input!D401,$N$6&lt;=Input!E401),"JA","NEE")</f>
        <v>JA</v>
      </c>
      <c r="C400" s="156" t="str">
        <f>IF(AND(($N$4*(100%-$N$10))&lt;=Input!F401,($N$4*(100%+$N$10))&gt;=Input!F401),"JA","NEE")</f>
        <v>NEE</v>
      </c>
      <c r="D400" s="156" t="str">
        <f>IF(AND(($M$9*(100%-$N$10))&lt;=($N$6*Input!G401),($M$9*(100%+$N$10))&gt;=($N$6*Input!G401)),"JA","NEE")</f>
        <v>JA</v>
      </c>
      <c r="E400" s="160" t="str">
        <f t="shared" si="6"/>
        <v>NEE</v>
      </c>
      <c r="F400" s="144">
        <f>Input!F401</f>
        <v>2</v>
      </c>
      <c r="G400" s="144" t="str">
        <f>Input!D401&amp;"-"&amp;Input!E401</f>
        <v>1000-2500</v>
      </c>
      <c r="H400" s="144" t="str">
        <f>Input!G401</f>
        <v>0,34</v>
      </c>
      <c r="I400" s="144" t="str">
        <f>Input!K401</f>
        <v>278</v>
      </c>
      <c r="J400" s="145" t="e">
        <f>VLOOKUP('FIND THE RIGHT GEARBOX'!A400,#REF!,3,FALSE)</f>
        <v>#REF!</v>
      </c>
    </row>
    <row r="401" spans="1:10" x14ac:dyDescent="0.25">
      <c r="A401" s="144" t="str">
        <f>Input!B402</f>
        <v>HCA300</v>
      </c>
      <c r="B401" s="156" t="str">
        <f>IF(AND($N$6&gt;=Input!D402,$N$6&lt;=Input!E402),"JA","NEE")</f>
        <v>JA</v>
      </c>
      <c r="C401" s="156" t="str">
        <f>IF(AND(($N$4*(100%-$N$10))&lt;=Input!F402,($N$4*(100%+$N$10))&gt;=Input!F402),"JA","NEE")</f>
        <v>NEE</v>
      </c>
      <c r="D401" s="156" t="str">
        <f>IF(AND(($M$9*(100%-$N$10))&lt;=($N$6*Input!G402),($M$9*(100%+$N$10))&gt;=($N$6*Input!G402)),"JA","NEE")</f>
        <v>JA</v>
      </c>
      <c r="E401" s="160" t="str">
        <f t="shared" si="6"/>
        <v>NEE</v>
      </c>
      <c r="F401" s="144">
        <f>Input!F402</f>
        <v>2.57</v>
      </c>
      <c r="G401" s="144" t="str">
        <f>Input!D402&amp;"-"&amp;Input!E402</f>
        <v>1000-2500</v>
      </c>
      <c r="H401" s="144" t="str">
        <f>Input!G402</f>
        <v>0,34</v>
      </c>
      <c r="I401" s="144" t="str">
        <f>Input!K402</f>
        <v>278</v>
      </c>
      <c r="J401" s="145" t="e">
        <f>VLOOKUP('FIND THE RIGHT GEARBOX'!A401,#REF!,3,FALSE)</f>
        <v>#REF!</v>
      </c>
    </row>
    <row r="402" spans="1:10" x14ac:dyDescent="0.25">
      <c r="A402" s="144" t="str">
        <f>Input!B403</f>
        <v>HCA300</v>
      </c>
      <c r="B402" s="156" t="str">
        <f>IF(AND($N$6&gt;=Input!D403,$N$6&lt;=Input!E403),"JA","NEE")</f>
        <v>JA</v>
      </c>
      <c r="C402" s="156" t="str">
        <f>IF(AND(($N$4*(100%-$N$10))&lt;=Input!F403,($N$4*(100%+$N$10))&gt;=Input!F403),"JA","NEE")</f>
        <v>NEE</v>
      </c>
      <c r="D402" s="156" t="str">
        <f>IF(AND(($M$9*(100%-$N$10))&lt;=($N$6*Input!G403),($M$9*(100%+$N$10))&gt;=($N$6*Input!G403)),"JA","NEE")</f>
        <v>JA</v>
      </c>
      <c r="E402" s="160" t="str">
        <f t="shared" si="6"/>
        <v>NEE</v>
      </c>
      <c r="F402" s="144">
        <f>Input!F403</f>
        <v>2.95</v>
      </c>
      <c r="G402" s="144" t="str">
        <f>Input!D403&amp;"-"&amp;Input!E403</f>
        <v>1000-2500</v>
      </c>
      <c r="H402" s="144" t="str">
        <f>Input!G403</f>
        <v>0,32</v>
      </c>
      <c r="I402" s="144" t="str">
        <f>Input!K403</f>
        <v>278</v>
      </c>
      <c r="J402" s="145" t="e">
        <f>VLOOKUP('FIND THE RIGHT GEARBOX'!A402,#REF!,3,FALSE)</f>
        <v>#REF!</v>
      </c>
    </row>
    <row r="403" spans="1:10" x14ac:dyDescent="0.25">
      <c r="A403" s="144" t="str">
        <f>Input!B404</f>
        <v>HCQ401</v>
      </c>
      <c r="B403" s="156" t="str">
        <f>IF(AND($N$6&gt;=Input!D404,$N$6&lt;=Input!E404),"JA","NEE")</f>
        <v>JA</v>
      </c>
      <c r="C403" s="156" t="str">
        <f>IF(AND(($N$4*(100%-$N$10))&lt;=Input!F404,($N$4*(100%+$N$10))&gt;=Input!F404),"JA","NEE")</f>
        <v>NEE</v>
      </c>
      <c r="D403" s="156" t="str">
        <f>IF(AND(($M$9*(100%-$N$10))&lt;=($N$6*Input!G404),($M$9*(100%+$N$10))&gt;=($N$6*Input!G404)),"JA","NEE")</f>
        <v>NEE</v>
      </c>
      <c r="E403" s="160" t="str">
        <f t="shared" si="6"/>
        <v>NEE</v>
      </c>
      <c r="F403" s="144">
        <f>Input!F404</f>
        <v>1</v>
      </c>
      <c r="G403" s="144" t="str">
        <f>Input!D404&amp;"-"&amp;Input!E404</f>
        <v>1500-2300</v>
      </c>
      <c r="H403" s="144" t="str">
        <f>Input!G404</f>
        <v>0,45</v>
      </c>
      <c r="I403" s="144" t="str">
        <f>Input!K404</f>
        <v>220</v>
      </c>
      <c r="J403" s="145" t="e">
        <f>VLOOKUP('FIND THE RIGHT GEARBOX'!A403,#REF!,3,FALSE)</f>
        <v>#REF!</v>
      </c>
    </row>
    <row r="404" spans="1:10" x14ac:dyDescent="0.25">
      <c r="A404" s="144" t="str">
        <f>Input!B405</f>
        <v>HCQ401</v>
      </c>
      <c r="B404" s="156" t="str">
        <f>IF(AND($N$6&gt;=Input!D405,$N$6&lt;=Input!E405),"JA","NEE")</f>
        <v>JA</v>
      </c>
      <c r="C404" s="156" t="str">
        <f>IF(AND(($N$4*(100%-$N$10))&lt;=Input!F405,($N$4*(100%+$N$10))&gt;=Input!F405),"JA","NEE")</f>
        <v>NEE</v>
      </c>
      <c r="D404" s="156" t="str">
        <f>IF(AND(($M$9*(100%-$N$10))&lt;=($N$6*Input!G405),($M$9*(100%+$N$10))&gt;=($N$6*Input!G405)),"JA","NEE")</f>
        <v>NEE</v>
      </c>
      <c r="E404" s="160" t="str">
        <f t="shared" si="6"/>
        <v>NEE</v>
      </c>
      <c r="F404" s="144">
        <f>Input!F405</f>
        <v>1.1200000000000001</v>
      </c>
      <c r="G404" s="144" t="str">
        <f>Input!D405&amp;"-"&amp;Input!E405</f>
        <v>1500-2300</v>
      </c>
      <c r="H404" s="144" t="str">
        <f>Input!G405</f>
        <v>0,45</v>
      </c>
      <c r="I404" s="144" t="str">
        <f>Input!K405</f>
        <v>220</v>
      </c>
      <c r="J404" s="145" t="e">
        <f>VLOOKUP('FIND THE RIGHT GEARBOX'!A404,#REF!,3,FALSE)</f>
        <v>#REF!</v>
      </c>
    </row>
    <row r="405" spans="1:10" x14ac:dyDescent="0.25">
      <c r="A405" s="144" t="str">
        <f>Input!B406</f>
        <v>HCQ401</v>
      </c>
      <c r="B405" s="156" t="str">
        <f>IF(AND($N$6&gt;=Input!D406,$N$6&lt;=Input!E406),"JA","NEE")</f>
        <v>JA</v>
      </c>
      <c r="C405" s="156" t="str">
        <f>IF(AND(($N$4*(100%-$N$10))&lt;=Input!F406,($N$4*(100%+$N$10))&gt;=Input!F406),"JA","NEE")</f>
        <v>NEE</v>
      </c>
      <c r="D405" s="156" t="str">
        <f>IF(AND(($M$9*(100%-$N$10))&lt;=($N$6*Input!G406),($M$9*(100%+$N$10))&gt;=($N$6*Input!G406)),"JA","NEE")</f>
        <v>NEE</v>
      </c>
      <c r="E405" s="160" t="str">
        <f t="shared" si="6"/>
        <v>NEE</v>
      </c>
      <c r="F405" s="144">
        <f>Input!F406</f>
        <v>1.25</v>
      </c>
      <c r="G405" s="144" t="str">
        <f>Input!D406&amp;"-"&amp;Input!E406</f>
        <v>1500-2300</v>
      </c>
      <c r="H405" s="144" t="str">
        <f>Input!G406</f>
        <v>0,45</v>
      </c>
      <c r="I405" s="144" t="str">
        <f>Input!K406</f>
        <v>220</v>
      </c>
      <c r="J405" s="145" t="e">
        <f>VLOOKUP('FIND THE RIGHT GEARBOX'!A405,#REF!,3,FALSE)</f>
        <v>#REF!</v>
      </c>
    </row>
    <row r="406" spans="1:10" x14ac:dyDescent="0.25">
      <c r="A406" s="144" t="str">
        <f>Input!B407</f>
        <v>HCQ401</v>
      </c>
      <c r="B406" s="156" t="str">
        <f>IF(AND($N$6&gt;=Input!D407,$N$6&lt;=Input!E407),"JA","NEE")</f>
        <v>JA</v>
      </c>
      <c r="C406" s="156" t="str">
        <f>IF(AND(($N$4*(100%-$N$10))&lt;=Input!F407,($N$4*(100%+$N$10))&gt;=Input!F407),"JA","NEE")</f>
        <v>NEE</v>
      </c>
      <c r="D406" s="156" t="str">
        <f>IF(AND(($M$9*(100%-$N$10))&lt;=($N$6*Input!G407),($M$9*(100%+$N$10))&gt;=($N$6*Input!G407)),"JA","NEE")</f>
        <v>NEE</v>
      </c>
      <c r="E406" s="160" t="str">
        <f t="shared" si="6"/>
        <v>NEE</v>
      </c>
      <c r="F406" s="144">
        <f>Input!F407</f>
        <v>1.4137999999999999</v>
      </c>
      <c r="G406" s="144" t="str">
        <f>Input!D407&amp;"-"&amp;Input!E407</f>
        <v>1500-2300</v>
      </c>
      <c r="H406" s="144" t="str">
        <f>Input!G407</f>
        <v>0,45</v>
      </c>
      <c r="I406" s="144" t="str">
        <f>Input!K407</f>
        <v>220</v>
      </c>
      <c r="J406" s="145" t="e">
        <f>VLOOKUP('FIND THE RIGHT GEARBOX'!A406,#REF!,3,FALSE)</f>
        <v>#REF!</v>
      </c>
    </row>
    <row r="407" spans="1:10" x14ac:dyDescent="0.25">
      <c r="A407" s="144" t="str">
        <f>Input!B408</f>
        <v>HCQ401</v>
      </c>
      <c r="B407" s="156" t="str">
        <f>IF(AND($N$6&gt;=Input!D408,$N$6&lt;=Input!E408),"JA","NEE")</f>
        <v>JA</v>
      </c>
      <c r="C407" s="156" t="str">
        <f>IF(AND(($N$4*(100%-$N$10))&lt;=Input!F408,($N$4*(100%+$N$10))&gt;=Input!F408),"JA","NEE")</f>
        <v>NEE</v>
      </c>
      <c r="D407" s="156" t="str">
        <f>IF(AND(($M$9*(100%-$N$10))&lt;=($N$6*Input!G408),($M$9*(100%+$N$10))&gt;=($N$6*Input!G408)),"JA","NEE")</f>
        <v>NEE</v>
      </c>
      <c r="E407" s="160" t="str">
        <f t="shared" si="6"/>
        <v>NEE</v>
      </c>
      <c r="F407" s="144">
        <f>Input!F408</f>
        <v>1.5</v>
      </c>
      <c r="G407" s="144" t="str">
        <f>Input!D408&amp;"-"&amp;Input!E408</f>
        <v>1500-2300</v>
      </c>
      <c r="H407" s="144" t="str">
        <f>Input!G408</f>
        <v>0,45</v>
      </c>
      <c r="I407" s="144" t="str">
        <f>Input!K408</f>
        <v>220</v>
      </c>
      <c r="J407" s="145" t="e">
        <f>VLOOKUP('FIND THE RIGHT GEARBOX'!A407,#REF!,3,FALSE)</f>
        <v>#REF!</v>
      </c>
    </row>
    <row r="408" spans="1:10" x14ac:dyDescent="0.25">
      <c r="A408" s="144" t="str">
        <f>Input!B409</f>
        <v>HCQ401</v>
      </c>
      <c r="B408" s="156" t="str">
        <f>IF(AND($N$6&gt;=Input!D409,$N$6&lt;=Input!E409),"JA","NEE")</f>
        <v>JA</v>
      </c>
      <c r="C408" s="156" t="str">
        <f>IF(AND(($N$4*(100%-$N$10))&lt;=Input!F409,($N$4*(100%+$N$10))&gt;=Input!F409),"JA","NEE")</f>
        <v>NEE</v>
      </c>
      <c r="D408" s="156" t="str">
        <f>IF(AND(($M$9*(100%-$N$10))&lt;=($N$6*Input!G409),($M$9*(100%+$N$10))&gt;=($N$6*Input!G409)),"JA","NEE")</f>
        <v>NEE</v>
      </c>
      <c r="E408" s="160" t="str">
        <f t="shared" si="6"/>
        <v>NEE</v>
      </c>
      <c r="F408" s="144">
        <f>Input!F409</f>
        <v>1.76</v>
      </c>
      <c r="G408" s="144" t="str">
        <f>Input!D409&amp;"-"&amp;Input!E409</f>
        <v>1500-2300</v>
      </c>
      <c r="H408" s="144" t="str">
        <f>Input!G409</f>
        <v>0,45</v>
      </c>
      <c r="I408" s="144" t="str">
        <f>Input!K409</f>
        <v>220</v>
      </c>
      <c r="J408" s="145" t="e">
        <f>VLOOKUP('FIND THE RIGHT GEARBOX'!A408,#REF!,3,FALSE)</f>
        <v>#REF!</v>
      </c>
    </row>
    <row r="409" spans="1:10" x14ac:dyDescent="0.25">
      <c r="A409" s="144" t="str">
        <f>Input!B410</f>
        <v>HCQ401</v>
      </c>
      <c r="B409" s="156" t="str">
        <f>IF(AND($N$6&gt;=Input!D410,$N$6&lt;=Input!E410),"JA","NEE")</f>
        <v>JA</v>
      </c>
      <c r="C409" s="156" t="str">
        <f>IF(AND(($N$4*(100%-$N$10))&lt;=Input!F410,($N$4*(100%+$N$10))&gt;=Input!F410),"JA","NEE")</f>
        <v>NEE</v>
      </c>
      <c r="D409" s="156" t="str">
        <f>IF(AND(($M$9*(100%-$N$10))&lt;=($N$6*Input!G410),($M$9*(100%+$N$10))&gt;=($N$6*Input!G410)),"JA","NEE")</f>
        <v>NEE</v>
      </c>
      <c r="E409" s="160" t="str">
        <f t="shared" si="6"/>
        <v>NEE</v>
      </c>
      <c r="F409" s="144">
        <f>Input!F410</f>
        <v>2.04</v>
      </c>
      <c r="G409" s="144" t="str">
        <f>Input!D410&amp;"-"&amp;Input!E410</f>
        <v>1500-2300</v>
      </c>
      <c r="H409" s="144" t="str">
        <f>Input!G410</f>
        <v>0,45</v>
      </c>
      <c r="I409" s="144" t="str">
        <f>Input!K410</f>
        <v>220</v>
      </c>
      <c r="J409" s="145" t="e">
        <f>VLOOKUP('FIND THE RIGHT GEARBOX'!A409,#REF!,3,FALSE)</f>
        <v>#REF!</v>
      </c>
    </row>
    <row r="410" spans="1:10" x14ac:dyDescent="0.25">
      <c r="A410" s="144" t="str">
        <f>Input!B411</f>
        <v>HCQ401</v>
      </c>
      <c r="B410" s="156" t="str">
        <f>IF(AND($N$6&gt;=Input!D411,$N$6&lt;=Input!E411),"JA","NEE")</f>
        <v>JA</v>
      </c>
      <c r="C410" s="156" t="str">
        <f>IF(AND(($N$4*(100%-$N$10))&lt;=Input!F411,($N$4*(100%+$N$10))&gt;=Input!F411),"JA","NEE")</f>
        <v>NEE</v>
      </c>
      <c r="D410" s="156" t="str">
        <f>IF(AND(($M$9*(100%-$N$10))&lt;=($N$6*Input!G411),($M$9*(100%+$N$10))&gt;=($N$6*Input!G411)),"JA","NEE")</f>
        <v>NEE</v>
      </c>
      <c r="E410" s="160" t="str">
        <f t="shared" si="6"/>
        <v>NEE</v>
      </c>
      <c r="F410" s="144">
        <f>Input!F411</f>
        <v>2.5</v>
      </c>
      <c r="G410" s="144" t="str">
        <f>Input!D411&amp;"-"&amp;Input!E411</f>
        <v>1500-2300</v>
      </c>
      <c r="H410" s="144" t="str">
        <f>Input!G411</f>
        <v>0,40</v>
      </c>
      <c r="I410" s="144" t="str">
        <f>Input!K411</f>
        <v>220</v>
      </c>
      <c r="J410" s="145" t="e">
        <f>VLOOKUP('FIND THE RIGHT GEARBOX'!A410,#REF!,3,FALSE)</f>
        <v>#REF!</v>
      </c>
    </row>
    <row r="411" spans="1:10" x14ac:dyDescent="0.25">
      <c r="A411" s="144" t="str">
        <f>Input!B412</f>
        <v>HCQ501</v>
      </c>
      <c r="B411" s="156" t="str">
        <f>IF(AND($N$6&gt;=Input!D412,$N$6&lt;=Input!E412),"JA","NEE")</f>
        <v>JA</v>
      </c>
      <c r="C411" s="156" t="str">
        <f>IF(AND(($N$4*(100%-$N$10))&lt;=Input!F412,($N$4*(100%+$N$10))&gt;=Input!F412),"JA","NEE")</f>
        <v>NEE</v>
      </c>
      <c r="D411" s="156" t="str">
        <f>IF(AND(($M$9*(100%-$N$10))&lt;=($N$6*Input!G412),($M$9*(100%+$N$10))&gt;=($N$6*Input!G412)),"JA","NEE")</f>
        <v>NEE</v>
      </c>
      <c r="E411" s="160" t="str">
        <f t="shared" si="6"/>
        <v>NEE</v>
      </c>
      <c r="F411" s="144">
        <f>Input!F412</f>
        <v>1.03</v>
      </c>
      <c r="G411" s="144" t="str">
        <f>Input!D412&amp;"-"&amp;Input!E412</f>
        <v>1000-2300</v>
      </c>
      <c r="H411" s="144" t="str">
        <f>Input!G412</f>
        <v>0,55</v>
      </c>
      <c r="I411" s="144" t="str">
        <f>Input!K412</f>
        <v>235</v>
      </c>
      <c r="J411" s="145" t="e">
        <f>VLOOKUP('FIND THE RIGHT GEARBOX'!A411,#REF!,3,FALSE)</f>
        <v>#REF!</v>
      </c>
    </row>
    <row r="412" spans="1:10" x14ac:dyDescent="0.25">
      <c r="A412" s="144" t="str">
        <f>Input!B413</f>
        <v>HCQ501</v>
      </c>
      <c r="B412" s="156" t="str">
        <f>IF(AND($N$6&gt;=Input!D413,$N$6&lt;=Input!E413),"JA","NEE")</f>
        <v>JA</v>
      </c>
      <c r="C412" s="156" t="str">
        <f>IF(AND(($N$4*(100%-$N$10))&lt;=Input!F413,($N$4*(100%+$N$10))&gt;=Input!F413),"JA","NEE")</f>
        <v>NEE</v>
      </c>
      <c r="D412" s="156" t="str">
        <f>IF(AND(($M$9*(100%-$N$10))&lt;=($N$6*Input!G413),($M$9*(100%+$N$10))&gt;=($N$6*Input!G413)),"JA","NEE")</f>
        <v>NEE</v>
      </c>
      <c r="E412" s="160" t="str">
        <f t="shared" si="6"/>
        <v>NEE</v>
      </c>
      <c r="F412" s="144">
        <f>Input!F413</f>
        <v>1.46</v>
      </c>
      <c r="G412" s="144" t="str">
        <f>Input!D413&amp;"-"&amp;Input!E413</f>
        <v>1000-2300</v>
      </c>
      <c r="H412" s="144" t="str">
        <f>Input!G413</f>
        <v>0,55</v>
      </c>
      <c r="I412" s="144" t="str">
        <f>Input!K413</f>
        <v>235</v>
      </c>
      <c r="J412" s="145" t="e">
        <f>VLOOKUP('FIND THE RIGHT GEARBOX'!A412,#REF!,3,FALSE)</f>
        <v>#REF!</v>
      </c>
    </row>
    <row r="413" spans="1:10" x14ac:dyDescent="0.25">
      <c r="A413" s="144" t="str">
        <f>Input!B414</f>
        <v>HCQ501</v>
      </c>
      <c r="B413" s="156" t="str">
        <f>IF(AND($N$6&gt;=Input!D414,$N$6&lt;=Input!E414),"JA","NEE")</f>
        <v>JA</v>
      </c>
      <c r="C413" s="156" t="str">
        <f>IF(AND(($N$4*(100%-$N$10))&lt;=Input!F414,($N$4*(100%+$N$10))&gt;=Input!F414),"JA","NEE")</f>
        <v>NEE</v>
      </c>
      <c r="D413" s="156" t="str">
        <f>IF(AND(($M$9*(100%-$N$10))&lt;=($N$6*Input!G414),($M$9*(100%+$N$10))&gt;=($N$6*Input!G414)),"JA","NEE")</f>
        <v>NEE</v>
      </c>
      <c r="E413" s="160" t="str">
        <f t="shared" si="6"/>
        <v>NEE</v>
      </c>
      <c r="F413" s="144">
        <f>Input!F414</f>
        <v>1.56</v>
      </c>
      <c r="G413" s="144" t="str">
        <f>Input!D414&amp;"-"&amp;Input!E414</f>
        <v>1000-2300</v>
      </c>
      <c r="H413" s="144" t="str">
        <f>Input!G414</f>
        <v>0,55</v>
      </c>
      <c r="I413" s="144" t="str">
        <f>Input!K414</f>
        <v>235</v>
      </c>
      <c r="J413" s="145" t="e">
        <f>VLOOKUP('FIND THE RIGHT GEARBOX'!A413,#REF!,3,FALSE)</f>
        <v>#REF!</v>
      </c>
    </row>
    <row r="414" spans="1:10" x14ac:dyDescent="0.25">
      <c r="A414" s="144" t="str">
        <f>Input!B415</f>
        <v>HCQ501</v>
      </c>
      <c r="B414" s="156" t="str">
        <f>IF(AND($N$6&gt;=Input!D415,$N$6&lt;=Input!E415),"JA","NEE")</f>
        <v>JA</v>
      </c>
      <c r="C414" s="156" t="str">
        <f>IF(AND(($N$4*(100%-$N$10))&lt;=Input!F415,($N$4*(100%+$N$10))&gt;=Input!F415),"JA","NEE")</f>
        <v>NEE</v>
      </c>
      <c r="D414" s="156" t="str">
        <f>IF(AND(($M$9*(100%-$N$10))&lt;=($N$6*Input!G415),($M$9*(100%+$N$10))&gt;=($N$6*Input!G415)),"JA","NEE")</f>
        <v>NEE</v>
      </c>
      <c r="E414" s="160" t="str">
        <f t="shared" si="6"/>
        <v>NEE</v>
      </c>
      <c r="F414" s="144">
        <f>Input!F415</f>
        <v>1.875</v>
      </c>
      <c r="G414" s="144" t="str">
        <f>Input!D415&amp;"-"&amp;Input!E415</f>
        <v>1000-2300</v>
      </c>
      <c r="H414" s="144" t="str">
        <f>Input!G415</f>
        <v>0,55</v>
      </c>
      <c r="I414" s="144" t="str">
        <f>Input!K415</f>
        <v>235</v>
      </c>
      <c r="J414" s="145" t="e">
        <f>VLOOKUP('FIND THE RIGHT GEARBOX'!A414,#REF!,3,FALSE)</f>
        <v>#REF!</v>
      </c>
    </row>
    <row r="415" spans="1:10" x14ac:dyDescent="0.25">
      <c r="A415" s="144" t="str">
        <f>Input!B416</f>
        <v>HCQ501</v>
      </c>
      <c r="B415" s="156" t="str">
        <f>IF(AND($N$6&gt;=Input!D416,$N$6&lt;=Input!E416),"JA","NEE")</f>
        <v>JA</v>
      </c>
      <c r="C415" s="156" t="str">
        <f>IF(AND(($N$4*(100%-$N$10))&lt;=Input!F416,($N$4*(100%+$N$10))&gt;=Input!F416),"JA","NEE")</f>
        <v>NEE</v>
      </c>
      <c r="D415" s="156" t="str">
        <f>IF(AND(($M$9*(100%-$N$10))&lt;=($N$6*Input!G416),($M$9*(100%+$N$10))&gt;=($N$6*Input!G416)),"JA","NEE")</f>
        <v>NEE</v>
      </c>
      <c r="E415" s="160" t="str">
        <f t="shared" si="6"/>
        <v>NEE</v>
      </c>
      <c r="F415" s="144">
        <f>Input!F416</f>
        <v>2</v>
      </c>
      <c r="G415" s="144" t="str">
        <f>Input!D416&amp;"-"&amp;Input!E416</f>
        <v>1000-2300</v>
      </c>
      <c r="H415" s="144" t="str">
        <f>Input!G416</f>
        <v>0,55</v>
      </c>
      <c r="I415" s="144" t="str">
        <f>Input!K416</f>
        <v>235</v>
      </c>
      <c r="J415" s="145" t="e">
        <f>VLOOKUP('FIND THE RIGHT GEARBOX'!A415,#REF!,3,FALSE)</f>
        <v>#REF!</v>
      </c>
    </row>
    <row r="416" spans="1:10" x14ac:dyDescent="0.25">
      <c r="A416" s="144" t="str">
        <f>Input!B417</f>
        <v>HCQ501</v>
      </c>
      <c r="B416" s="156" t="str">
        <f>IF(AND($N$6&gt;=Input!D417,$N$6&lt;=Input!E417),"JA","NEE")</f>
        <v>JA</v>
      </c>
      <c r="C416" s="156" t="str">
        <f>IF(AND(($N$4*(100%-$N$10))&lt;=Input!F417,($N$4*(100%+$N$10))&gt;=Input!F417),"JA","NEE")</f>
        <v>NEE</v>
      </c>
      <c r="D416" s="156" t="str">
        <f>IF(AND(($M$9*(100%-$N$10))&lt;=($N$6*Input!G417),($M$9*(100%+$N$10))&gt;=($N$6*Input!G417)),"JA","NEE")</f>
        <v>NEE</v>
      </c>
      <c r="E416" s="160" t="str">
        <f t="shared" si="6"/>
        <v>NEE</v>
      </c>
      <c r="F416" s="144">
        <f>Input!F417</f>
        <v>2.4500000000000002</v>
      </c>
      <c r="G416" s="144" t="str">
        <f>Input!D417&amp;"-"&amp;Input!E417</f>
        <v>1000-2300</v>
      </c>
      <c r="H416" s="144" t="str">
        <f>Input!G417</f>
        <v>0,52</v>
      </c>
      <c r="I416" s="144" t="str">
        <f>Input!K417</f>
        <v>235</v>
      </c>
      <c r="J416" s="145" t="e">
        <f>VLOOKUP('FIND THE RIGHT GEARBOX'!A416,#REF!,3,FALSE)</f>
        <v>#REF!</v>
      </c>
    </row>
    <row r="417" spans="1:10" x14ac:dyDescent="0.25">
      <c r="A417" s="144" t="str">
        <f>Input!B418</f>
        <v>HCQ502</v>
      </c>
      <c r="B417" s="156" t="str">
        <f>IF(AND($N$6&gt;=Input!D418,$N$6&lt;=Input!E418),"JA","NEE")</f>
        <v>JA</v>
      </c>
      <c r="C417" s="156" t="str">
        <f>IF(AND(($N$4*(100%-$N$10))&lt;=Input!F418,($N$4*(100%+$N$10))&gt;=Input!F418),"JA","NEE")</f>
        <v>NEE</v>
      </c>
      <c r="D417" s="156" t="str">
        <f>IF(AND(($M$9*(100%-$N$10))&lt;=($N$6*Input!G418),($M$9*(100%+$N$10))&gt;=($N$6*Input!G418)),"JA","NEE")</f>
        <v>NEE</v>
      </c>
      <c r="E417" s="160" t="str">
        <f t="shared" si="6"/>
        <v>NEE</v>
      </c>
      <c r="F417" s="144">
        <f>Input!F418</f>
        <v>2.714</v>
      </c>
      <c r="G417" s="144" t="str">
        <f>Input!D418&amp;"-"&amp;Input!E418</f>
        <v>1000-2300</v>
      </c>
      <c r="H417" s="144" t="str">
        <f>Input!G418</f>
        <v>0,55</v>
      </c>
      <c r="I417" s="144" t="str">
        <f>Input!K418</f>
        <v>264</v>
      </c>
      <c r="J417" s="145" t="e">
        <f>VLOOKUP('FIND THE RIGHT GEARBOX'!A417,#REF!,3,FALSE)</f>
        <v>#REF!</v>
      </c>
    </row>
    <row r="418" spans="1:10" x14ac:dyDescent="0.25">
      <c r="A418" s="144" t="str">
        <f>Input!B419</f>
        <v>HCQ502</v>
      </c>
      <c r="B418" s="156" t="str">
        <f>IF(AND($N$6&gt;=Input!D419,$N$6&lt;=Input!E419),"JA","NEE")</f>
        <v>JA</v>
      </c>
      <c r="C418" s="156" t="str">
        <f>IF(AND(($N$4*(100%-$N$10))&lt;=Input!F419,($N$4*(100%+$N$10))&gt;=Input!F419),"JA","NEE")</f>
        <v>NEE</v>
      </c>
      <c r="D418" s="156" t="str">
        <f>IF(AND(($M$9*(100%-$N$10))&lt;=($N$6*Input!G419),($M$9*(100%+$N$10))&gt;=($N$6*Input!G419)),"JA","NEE")</f>
        <v>NEE</v>
      </c>
      <c r="E418" s="160" t="str">
        <f t="shared" si="6"/>
        <v>NEE</v>
      </c>
      <c r="F418" s="144">
        <f>Input!F419</f>
        <v>2.95</v>
      </c>
      <c r="G418" s="144" t="str">
        <f>Input!D419&amp;"-"&amp;Input!E419</f>
        <v>1000-2300</v>
      </c>
      <c r="H418" s="144" t="str">
        <f>Input!G419</f>
        <v>0,55</v>
      </c>
      <c r="I418" s="144" t="str">
        <f>Input!K419</f>
        <v>264</v>
      </c>
      <c r="J418" s="145" t="e">
        <f>VLOOKUP('FIND THE RIGHT GEARBOX'!A418,#REF!,3,FALSE)</f>
        <v>#REF!</v>
      </c>
    </row>
    <row r="419" spans="1:10" x14ac:dyDescent="0.25">
      <c r="A419" s="144" t="str">
        <f>Input!B420</f>
        <v>HCQ700</v>
      </c>
      <c r="B419" s="156" t="str">
        <f>IF(AND($N$6&gt;=Input!D420,$N$6&lt;=Input!E420),"JA","NEE")</f>
        <v>JA</v>
      </c>
      <c r="C419" s="156" t="str">
        <f>IF(AND(($N$4*(100%-$N$10))&lt;=Input!F420,($N$4*(100%+$N$10))&gt;=Input!F420),"JA","NEE")</f>
        <v>NEE</v>
      </c>
      <c r="D419" s="156" t="str">
        <f>IF(AND(($M$9*(100%-$N$10))&lt;=($N$6*Input!G420),($M$9*(100%+$N$10))&gt;=($N$6*Input!G420)),"JA","NEE")</f>
        <v>NEE</v>
      </c>
      <c r="E419" s="160" t="str">
        <f t="shared" si="6"/>
        <v>NEE</v>
      </c>
      <c r="F419" s="144">
        <f>Input!F420</f>
        <v>1.514</v>
      </c>
      <c r="G419" s="144" t="str">
        <f>Input!D420&amp;"-"&amp;Input!E420</f>
        <v>1000-2500</v>
      </c>
      <c r="H419" s="144">
        <f>Input!G420</f>
        <v>0.75</v>
      </c>
      <c r="I419" s="144" t="str">
        <f>Input!K420</f>
        <v>290</v>
      </c>
      <c r="J419" s="145" t="e">
        <f>VLOOKUP('FIND THE RIGHT GEARBOX'!A419,#REF!,3,FALSE)</f>
        <v>#REF!</v>
      </c>
    </row>
    <row r="420" spans="1:10" x14ac:dyDescent="0.25">
      <c r="A420" s="144" t="str">
        <f>Input!B421</f>
        <v>HCQ700</v>
      </c>
      <c r="B420" s="156" t="str">
        <f>IF(AND($N$6&gt;=Input!D421,$N$6&lt;=Input!E421),"JA","NEE")</f>
        <v>JA</v>
      </c>
      <c r="C420" s="156" t="str">
        <f>IF(AND(($N$4*(100%-$N$10))&lt;=Input!F421,($N$4*(100%+$N$10))&gt;=Input!F421),"JA","NEE")</f>
        <v>NEE</v>
      </c>
      <c r="D420" s="156" t="str">
        <f>IF(AND(($M$9*(100%-$N$10))&lt;=($N$6*Input!G421),($M$9*(100%+$N$10))&gt;=($N$6*Input!G421)),"JA","NEE")</f>
        <v>NEE</v>
      </c>
      <c r="E420" s="160" t="str">
        <f t="shared" si="6"/>
        <v>NEE</v>
      </c>
      <c r="F420" s="144">
        <f>Input!F421</f>
        <v>2</v>
      </c>
      <c r="G420" s="144" t="str">
        <f>Input!D421&amp;"-"&amp;Input!E421</f>
        <v>1000-2500</v>
      </c>
      <c r="H420" s="144">
        <f>Input!G421</f>
        <v>0.75</v>
      </c>
      <c r="I420" s="144" t="str">
        <f>Input!K421</f>
        <v>290</v>
      </c>
      <c r="J420" s="145" t="e">
        <f>VLOOKUP('FIND THE RIGHT GEARBOX'!A420,#REF!,3,FALSE)</f>
        <v>#REF!</v>
      </c>
    </row>
    <row r="421" spans="1:10" x14ac:dyDescent="0.25">
      <c r="A421" s="144" t="str">
        <f>Input!B422</f>
        <v>HCQ700</v>
      </c>
      <c r="B421" s="156" t="str">
        <f>IF(AND($N$6&gt;=Input!D422,$N$6&lt;=Input!E422),"JA","NEE")</f>
        <v>JA</v>
      </c>
      <c r="C421" s="156" t="str">
        <f>IF(AND(($N$4*(100%-$N$10))&lt;=Input!F422,($N$4*(100%+$N$10))&gt;=Input!F422),"JA","NEE")</f>
        <v>NEE</v>
      </c>
      <c r="D421" s="156" t="str">
        <f>IF(AND(($M$9*(100%-$N$10))&lt;=($N$6*Input!G422),($M$9*(100%+$N$10))&gt;=($N$6*Input!G422)),"JA","NEE")</f>
        <v>NEE</v>
      </c>
      <c r="E421" s="160" t="str">
        <f t="shared" si="6"/>
        <v>NEE</v>
      </c>
      <c r="F421" s="144">
        <f>Input!F422</f>
        <v>2.5</v>
      </c>
      <c r="G421" s="144" t="str">
        <f>Input!D422&amp;"-"&amp;Input!E422</f>
        <v>1000-2500</v>
      </c>
      <c r="H421" s="144">
        <f>Input!G422</f>
        <v>0.75</v>
      </c>
      <c r="I421" s="144" t="str">
        <f>Input!K422</f>
        <v>290</v>
      </c>
      <c r="J421" s="145" t="e">
        <f>VLOOKUP('FIND THE RIGHT GEARBOX'!A421,#REF!,3,FALSE)</f>
        <v>#REF!</v>
      </c>
    </row>
    <row r="422" spans="1:10" x14ac:dyDescent="0.25">
      <c r="A422" s="144" t="str">
        <f>Input!B423</f>
        <v>HCQ700</v>
      </c>
      <c r="B422" s="156" t="str">
        <f>IF(AND($N$6&gt;=Input!D423,$N$6&lt;=Input!E423),"JA","NEE")</f>
        <v>JA</v>
      </c>
      <c r="C422" s="156" t="str">
        <f>IF(AND(($N$4*(100%-$N$10))&lt;=Input!F423,($N$4*(100%+$N$10))&gt;=Input!F423),"JA","NEE")</f>
        <v>NEE</v>
      </c>
      <c r="D422" s="156" t="str">
        <f>IF(AND(($M$9*(100%-$N$10))&lt;=($N$6*Input!G423),($M$9*(100%+$N$10))&gt;=($N$6*Input!G423)),"JA","NEE")</f>
        <v>NEE</v>
      </c>
      <c r="E422" s="160" t="str">
        <f t="shared" si="6"/>
        <v>NEE</v>
      </c>
      <c r="F422" s="144">
        <f>Input!F423</f>
        <v>2.78</v>
      </c>
      <c r="G422" s="144" t="str">
        <f>Input!D423&amp;"-"&amp;Input!E423</f>
        <v>1000-2500</v>
      </c>
      <c r="H422" s="144" t="str">
        <f>Input!G423</f>
        <v>0,70</v>
      </c>
      <c r="I422" s="144" t="str">
        <f>Input!K423</f>
        <v>290</v>
      </c>
      <c r="J422" s="145" t="e">
        <f>VLOOKUP('FIND THE RIGHT GEARBOX'!A422,#REF!,3,FALSE)</f>
        <v>#REF!</v>
      </c>
    </row>
    <row r="423" spans="1:10" x14ac:dyDescent="0.25">
      <c r="A423" s="144" t="str">
        <f>Input!B424</f>
        <v>HCQ700</v>
      </c>
      <c r="B423" s="156" t="str">
        <f>IF(AND($N$6&gt;=Input!D424,$N$6&lt;=Input!E424),"JA","NEE")</f>
        <v>JA</v>
      </c>
      <c r="C423" s="156" t="str">
        <f>IF(AND(($N$4*(100%-$N$10))&lt;=Input!F424,($N$4*(100%+$N$10))&gt;=Input!F424),"JA","NEE")</f>
        <v>NEE</v>
      </c>
      <c r="D423" s="156" t="str">
        <f>IF(AND(($M$9*(100%-$N$10))&lt;=($N$6*Input!G424),($M$9*(100%+$N$10))&gt;=($N$6*Input!G424)),"JA","NEE")</f>
        <v>NEE</v>
      </c>
      <c r="E423" s="160" t="str">
        <f t="shared" si="6"/>
        <v>NEE</v>
      </c>
      <c r="F423" s="144">
        <f>Input!F424</f>
        <v>2.96</v>
      </c>
      <c r="G423" s="144" t="str">
        <f>Input!D424&amp;"-"&amp;Input!E424</f>
        <v>1000-2500</v>
      </c>
      <c r="H423" s="144" t="str">
        <f>Input!G424</f>
        <v>0,67</v>
      </c>
      <c r="I423" s="144" t="str">
        <f>Input!K424</f>
        <v>290</v>
      </c>
      <c r="J423" s="145" t="e">
        <f>VLOOKUP('FIND THE RIGHT GEARBOX'!A423,#REF!,3,FALSE)</f>
        <v>#REF!</v>
      </c>
    </row>
    <row r="424" spans="1:10" x14ac:dyDescent="0.25">
      <c r="A424" s="144" t="str">
        <f>Input!B425</f>
        <v>HCQ701</v>
      </c>
      <c r="B424" s="156" t="str">
        <f>IF(AND($N$6&gt;=Input!D425,$N$6&lt;=Input!E425),"JA","NEE")</f>
        <v>JA</v>
      </c>
      <c r="C424" s="156" t="str">
        <f>IF(AND(($N$4*(100%-$N$10))&lt;=Input!F425,($N$4*(100%+$N$10))&gt;=Input!F425),"JA","NEE")</f>
        <v>NEE</v>
      </c>
      <c r="D424" s="156" t="str">
        <f>IF(AND(($M$9*(100%-$N$10))&lt;=($N$6*Input!G425),($M$9*(100%+$N$10))&gt;=($N$6*Input!G425)),"JA","NEE")</f>
        <v>NEE</v>
      </c>
      <c r="E424" s="160" t="str">
        <f t="shared" si="6"/>
        <v>NEE</v>
      </c>
      <c r="F424" s="144">
        <f>Input!F425</f>
        <v>2.9049999999999998</v>
      </c>
      <c r="G424" s="144" t="str">
        <f>Input!D425&amp;"-"&amp;Input!E425</f>
        <v>1000-2500</v>
      </c>
      <c r="H424" s="144" t="str">
        <f>Input!G425</f>
        <v>0,75</v>
      </c>
      <c r="I424" s="144" t="str">
        <f>Input!K425</f>
        <v>340</v>
      </c>
      <c r="J424" s="145" t="e">
        <f>VLOOKUP('FIND THE RIGHT GEARBOX'!A424,#REF!,3,FALSE)</f>
        <v>#REF!</v>
      </c>
    </row>
    <row r="425" spans="1:10" x14ac:dyDescent="0.25">
      <c r="A425" s="144" t="str">
        <f>Input!B426</f>
        <v>HCQ701</v>
      </c>
      <c r="B425" s="156" t="str">
        <f>IF(AND($N$6&gt;=Input!D426,$N$6&lt;=Input!E426),"JA","NEE")</f>
        <v>JA</v>
      </c>
      <c r="C425" s="156" t="str">
        <f>IF(AND(($N$4*(100%-$N$10))&lt;=Input!F426,($N$4*(100%+$N$10))&gt;=Input!F426),"JA","NEE")</f>
        <v>NEE</v>
      </c>
      <c r="D425" s="156" t="str">
        <f>IF(AND(($M$9*(100%-$N$10))&lt;=($N$6*Input!G426),($M$9*(100%+$N$10))&gt;=($N$6*Input!G426)),"JA","NEE")</f>
        <v>NEE</v>
      </c>
      <c r="E425" s="160" t="str">
        <f t="shared" si="6"/>
        <v>NEE</v>
      </c>
      <c r="F425" s="144">
        <f>Input!F426</f>
        <v>3.48</v>
      </c>
      <c r="G425" s="144" t="str">
        <f>Input!D426&amp;"-"&amp;Input!E426</f>
        <v>1000-2500</v>
      </c>
      <c r="H425" s="144" t="str">
        <f>Input!G426</f>
        <v>0,75</v>
      </c>
      <c r="I425" s="144" t="str">
        <f>Input!K426</f>
        <v>340</v>
      </c>
      <c r="J425" s="145" t="e">
        <f>VLOOKUP('FIND THE RIGHT GEARBOX'!A425,#REF!,3,FALSE)</f>
        <v>#REF!</v>
      </c>
    </row>
    <row r="426" spans="1:10" x14ac:dyDescent="0.25">
      <c r="A426" s="144" t="str">
        <f>Input!B427</f>
        <v>HCQ701</v>
      </c>
      <c r="B426" s="156" t="str">
        <f>IF(AND($N$6&gt;=Input!D427,$N$6&lt;=Input!E427),"JA","NEE")</f>
        <v>JA</v>
      </c>
      <c r="C426" s="156" t="str">
        <f>IF(AND(($N$4*(100%-$N$10))&lt;=Input!F427,($N$4*(100%+$N$10))&gt;=Input!F427),"JA","NEE")</f>
        <v>NEE</v>
      </c>
      <c r="D426" s="156" t="str">
        <f>IF(AND(($M$9*(100%-$N$10))&lt;=($N$6*Input!G427),($M$9*(100%+$N$10))&gt;=($N$6*Input!G427)),"JA","NEE")</f>
        <v>NEE</v>
      </c>
      <c r="E426" s="160" t="str">
        <f t="shared" si="6"/>
        <v>NEE</v>
      </c>
      <c r="F426" s="144">
        <f>Input!F427</f>
        <v>3.625</v>
      </c>
      <c r="G426" s="144" t="str">
        <f>Input!D427&amp;"-"&amp;Input!E427</f>
        <v>1000-2500</v>
      </c>
      <c r="H426" s="144" t="str">
        <f>Input!G427</f>
        <v>0,75</v>
      </c>
      <c r="I426" s="144" t="str">
        <f>Input!K427</f>
        <v>340</v>
      </c>
      <c r="J426" s="145" t="e">
        <f>VLOOKUP('FIND THE RIGHT GEARBOX'!A426,#REF!,3,FALSE)</f>
        <v>#REF!</v>
      </c>
    </row>
    <row r="427" spans="1:10" x14ac:dyDescent="0.25">
      <c r="A427" s="144" t="str">
        <f>Input!B428</f>
        <v>HCQ1000</v>
      </c>
      <c r="B427" s="156" t="str">
        <f>IF(AND($N$6&gt;=Input!D428,$N$6&lt;=Input!E428),"JA","NEE")</f>
        <v>JA</v>
      </c>
      <c r="C427" s="156" t="str">
        <f>IF(AND(($N$4*(100%-$N$10))&lt;=Input!F428,($N$4*(100%+$N$10))&gt;=Input!F428),"JA","NEE")</f>
        <v>NEE</v>
      </c>
      <c r="D427" s="156" t="str">
        <f>IF(AND(($M$9*(100%-$N$10))&lt;=($N$6*Input!G428),($M$9*(100%+$N$10))&gt;=($N$6*Input!G428)),"JA","NEE")</f>
        <v>NEE</v>
      </c>
      <c r="E427" s="160" t="str">
        <f t="shared" si="6"/>
        <v>NEE</v>
      </c>
      <c r="F427" s="144">
        <f>Input!F428</f>
        <v>1.1759999999999999</v>
      </c>
      <c r="G427" s="144" t="str">
        <f>Input!D428&amp;"-"&amp;Input!E428</f>
        <v>600-2300</v>
      </c>
      <c r="H427" s="144" t="str">
        <f>Input!G428</f>
        <v>1,00</v>
      </c>
      <c r="I427" s="144" t="str">
        <f>Input!K428</f>
        <v>310</v>
      </c>
      <c r="J427" s="145" t="e">
        <f>VLOOKUP('FIND THE RIGHT GEARBOX'!A427,#REF!,3,FALSE)</f>
        <v>#REF!</v>
      </c>
    </row>
    <row r="428" spans="1:10" x14ac:dyDescent="0.25">
      <c r="A428" s="144" t="str">
        <f>Input!B429</f>
        <v>HCQ1000</v>
      </c>
      <c r="B428" s="156" t="str">
        <f>IF(AND($N$6&gt;=Input!D429,$N$6&lt;=Input!E429),"JA","NEE")</f>
        <v>JA</v>
      </c>
      <c r="C428" s="156" t="str">
        <f>IF(AND(($N$4*(100%-$N$10))&lt;=Input!F429,($N$4*(100%+$N$10))&gt;=Input!F429),"JA","NEE")</f>
        <v>NEE</v>
      </c>
      <c r="D428" s="156" t="str">
        <f>IF(AND(($M$9*(100%-$N$10))&lt;=($N$6*Input!G429),($M$9*(100%+$N$10))&gt;=($N$6*Input!G429)),"JA","NEE")</f>
        <v>NEE</v>
      </c>
      <c r="E428" s="160" t="str">
        <f t="shared" si="6"/>
        <v>NEE</v>
      </c>
      <c r="F428" s="144">
        <f>Input!F429</f>
        <v>2.8420000000000001</v>
      </c>
      <c r="G428" s="144" t="str">
        <f>Input!D429&amp;"-"&amp;Input!E429</f>
        <v>600-2300</v>
      </c>
      <c r="H428" s="144" t="str">
        <f>Input!G429</f>
        <v>1,00</v>
      </c>
      <c r="I428" s="144" t="str">
        <f>Input!K429</f>
        <v>310</v>
      </c>
      <c r="J428" s="145" t="e">
        <f>VLOOKUP('FIND THE RIGHT GEARBOX'!A428,#REF!,3,FALSE)</f>
        <v>#REF!</v>
      </c>
    </row>
    <row r="429" spans="1:10" x14ac:dyDescent="0.25">
      <c r="A429" s="144" t="str">
        <f>Input!B430</f>
        <v>HCQ1000</v>
      </c>
      <c r="B429" s="156" t="str">
        <f>IF(AND($N$6&gt;=Input!D430,$N$6&lt;=Input!E430),"JA","NEE")</f>
        <v>JA</v>
      </c>
      <c r="C429" s="156" t="str">
        <f>IF(AND(($N$4*(100%-$N$10))&lt;=Input!F430,($N$4*(100%+$N$10))&gt;=Input!F430),"JA","NEE")</f>
        <v>NEE</v>
      </c>
      <c r="D429" s="156" t="str">
        <f>IF(AND(($M$9*(100%-$N$10))&lt;=($N$6*Input!G430),($M$9*(100%+$N$10))&gt;=($N$6*Input!G430)),"JA","NEE")</f>
        <v>NEE</v>
      </c>
      <c r="E429" s="160" t="str">
        <f t="shared" si="6"/>
        <v>NEE</v>
      </c>
      <c r="F429" s="144">
        <f>Input!F430</f>
        <v>3</v>
      </c>
      <c r="G429" s="144" t="str">
        <f>Input!D430&amp;"-"&amp;Input!E430</f>
        <v>600-2300</v>
      </c>
      <c r="H429" s="144" t="str">
        <f>Input!G430</f>
        <v>0,87</v>
      </c>
      <c r="I429" s="144" t="str">
        <f>Input!K430</f>
        <v>310</v>
      </c>
      <c r="J429" s="145" t="e">
        <f>VLOOKUP('FIND THE RIGHT GEARBOX'!A429,#REF!,3,FALSE)</f>
        <v>#REF!</v>
      </c>
    </row>
    <row r="430" spans="1:10" x14ac:dyDescent="0.25">
      <c r="A430" s="144" t="str">
        <f>Input!B431</f>
        <v>HCQ1400</v>
      </c>
      <c r="B430" s="156" t="str">
        <f>IF(AND($N$6&gt;=Input!D431,$N$6&lt;=Input!E431),"JA","NEE")</f>
        <v>JA</v>
      </c>
      <c r="C430" s="156" t="str">
        <f>IF(AND(($N$4*(100%-$N$10))&lt;=Input!F431,($N$4*(100%+$N$10))&gt;=Input!F431),"JA","NEE")</f>
        <v>NEE</v>
      </c>
      <c r="D430" s="156" t="str">
        <f>IF(AND(($M$9*(100%-$N$10))&lt;=($N$6*Input!G431),($M$9*(100%+$N$10))&gt;=($N$6*Input!G431)),"JA","NEE")</f>
        <v>NEE</v>
      </c>
      <c r="E430" s="160" t="str">
        <f t="shared" si="6"/>
        <v>NEE</v>
      </c>
      <c r="F430" s="144">
        <f>Input!F431</f>
        <v>1.5169999999999999</v>
      </c>
      <c r="G430" s="144" t="str">
        <f>Input!D431&amp;"-"&amp;Input!E431</f>
        <v>1000-2100</v>
      </c>
      <c r="H430" s="144" t="str">
        <f>Input!G431</f>
        <v>1,40</v>
      </c>
      <c r="I430" s="144" t="str">
        <f>Input!K431</f>
        <v>340</v>
      </c>
      <c r="J430" s="145" t="e">
        <f>VLOOKUP('FIND THE RIGHT GEARBOX'!A430,#REF!,3,FALSE)</f>
        <v>#REF!</v>
      </c>
    </row>
    <row r="431" spans="1:10" x14ac:dyDescent="0.25">
      <c r="A431" s="144" t="str">
        <f>Input!B432</f>
        <v>HCQ1400</v>
      </c>
      <c r="B431" s="156" t="str">
        <f>IF(AND($N$6&gt;=Input!D432,$N$6&lt;=Input!E432),"JA","NEE")</f>
        <v>JA</v>
      </c>
      <c r="C431" s="156" t="str">
        <f>IF(AND(($N$4*(100%-$N$10))&lt;=Input!F432,($N$4*(100%+$N$10))&gt;=Input!F432),"JA","NEE")</f>
        <v>NEE</v>
      </c>
      <c r="D431" s="156" t="str">
        <f>IF(AND(($M$9*(100%-$N$10))&lt;=($N$6*Input!G432),($M$9*(100%+$N$10))&gt;=($N$6*Input!G432)),"JA","NEE")</f>
        <v>NEE</v>
      </c>
      <c r="E431" s="160" t="str">
        <f t="shared" si="6"/>
        <v>NEE</v>
      </c>
      <c r="F431" s="144">
        <f>Input!F432</f>
        <v>2</v>
      </c>
      <c r="G431" s="144" t="str">
        <f>Input!D432&amp;"-"&amp;Input!E432</f>
        <v>1000-2100</v>
      </c>
      <c r="H431" s="144" t="str">
        <f>Input!G432</f>
        <v>1,40</v>
      </c>
      <c r="I431" s="144" t="str">
        <f>Input!K432</f>
        <v>340</v>
      </c>
      <c r="J431" s="145" t="e">
        <f>VLOOKUP('FIND THE RIGHT GEARBOX'!A431,#REF!,3,FALSE)</f>
        <v>#REF!</v>
      </c>
    </row>
    <row r="432" spans="1:10" x14ac:dyDescent="0.25">
      <c r="A432" s="144" t="str">
        <f>Input!B433</f>
        <v>HCQ1400</v>
      </c>
      <c r="B432" s="156" t="str">
        <f>IF(AND($N$6&gt;=Input!D433,$N$6&lt;=Input!E433),"JA","NEE")</f>
        <v>JA</v>
      </c>
      <c r="C432" s="156" t="str">
        <f>IF(AND(($N$4*(100%-$N$10))&lt;=Input!F433,($N$4*(100%+$N$10))&gt;=Input!F433),"JA","NEE")</f>
        <v>NEE</v>
      </c>
      <c r="D432" s="156" t="str">
        <f>IF(AND(($M$9*(100%-$N$10))&lt;=($N$6*Input!G433),($M$9*(100%+$N$10))&gt;=($N$6*Input!G433)),"JA","NEE")</f>
        <v>NEE</v>
      </c>
      <c r="E432" s="160" t="str">
        <f t="shared" si="6"/>
        <v>NEE</v>
      </c>
      <c r="F432" s="144">
        <f>Input!F433</f>
        <v>2.476</v>
      </c>
      <c r="G432" s="144" t="str">
        <f>Input!D433&amp;"-"&amp;Input!E433</f>
        <v>1000-2100</v>
      </c>
      <c r="H432" s="144" t="str">
        <f>Input!G433</f>
        <v>1,40</v>
      </c>
      <c r="I432" s="144" t="str">
        <f>Input!K433</f>
        <v>340</v>
      </c>
      <c r="J432" s="145" t="e">
        <f>VLOOKUP('FIND THE RIGHT GEARBOX'!A432,#REF!,3,FALSE)</f>
        <v>#REF!</v>
      </c>
    </row>
    <row r="433" spans="1:10" x14ac:dyDescent="0.25">
      <c r="A433" s="144" t="str">
        <f>Input!B434</f>
        <v>HCQ1400</v>
      </c>
      <c r="B433" s="156" t="str">
        <f>IF(AND($N$6&gt;=Input!D434,$N$6&lt;=Input!E434),"JA","NEE")</f>
        <v>JA</v>
      </c>
      <c r="C433" s="156" t="str">
        <f>IF(AND(($N$4*(100%-$N$10))&lt;=Input!F434,($N$4*(100%+$N$10))&gt;=Input!F434),"JA","NEE")</f>
        <v>NEE</v>
      </c>
      <c r="D433" s="156" t="str">
        <f>IF(AND(($M$9*(100%-$N$10))&lt;=($N$6*Input!G434),($M$9*(100%+$N$10))&gt;=($N$6*Input!G434)),"JA","NEE")</f>
        <v>NEE</v>
      </c>
      <c r="E433" s="160" t="str">
        <f t="shared" si="6"/>
        <v>NEE</v>
      </c>
      <c r="F433" s="144">
        <f>Input!F434</f>
        <v>3</v>
      </c>
      <c r="G433" s="144" t="str">
        <f>Input!D434&amp;"-"&amp;Input!E434</f>
        <v>1000-2100</v>
      </c>
      <c r="H433" s="144" t="str">
        <f>Input!G434</f>
        <v>1,22</v>
      </c>
      <c r="I433" s="144" t="str">
        <f>Input!K434</f>
        <v>340</v>
      </c>
      <c r="J433" s="145" t="e">
        <f>VLOOKUP('FIND THE RIGHT GEARBOX'!A433,#REF!,3,FALSE)</f>
        <v>#REF!</v>
      </c>
    </row>
    <row r="434" spans="1:10" x14ac:dyDescent="0.25">
      <c r="A434" s="144" t="str">
        <f>Input!B435</f>
        <v>HCA1400</v>
      </c>
      <c r="B434" s="156" t="str">
        <f>IF(AND($N$6&gt;=Input!D435,$N$6&lt;=Input!E435),"JA","NEE")</f>
        <v>JA</v>
      </c>
      <c r="C434" s="156" t="str">
        <f>IF(AND(($N$4*(100%-$N$10))&lt;=Input!F435,($N$4*(100%+$N$10))&gt;=Input!F435),"JA","NEE")</f>
        <v>NEE</v>
      </c>
      <c r="D434" s="156" t="str">
        <f>IF(AND(($M$9*(100%-$N$10))&lt;=($N$6*Input!G435),($M$9*(100%+$N$10))&gt;=($N$6*Input!G435)),"JA","NEE")</f>
        <v>NEE</v>
      </c>
      <c r="E434" s="160" t="str">
        <f t="shared" si="6"/>
        <v>NEE</v>
      </c>
      <c r="F434" s="144">
        <f>Input!F435</f>
        <v>2.9260000000000002</v>
      </c>
      <c r="G434" s="144" t="str">
        <f>Input!D435&amp;"-"&amp;Input!E435</f>
        <v>1600-2100</v>
      </c>
      <c r="H434" s="144" t="str">
        <f>Input!G435</f>
        <v>1,18</v>
      </c>
      <c r="I434" s="144" t="str">
        <f>Input!K435</f>
        <v>438,6</v>
      </c>
      <c r="J434" s="145" t="e">
        <f>VLOOKUP('FIND THE RIGHT GEARBOX'!A434,#REF!,3,FALSE)</f>
        <v>#REF!</v>
      </c>
    </row>
    <row r="435" spans="1:10" x14ac:dyDescent="0.25">
      <c r="A435" s="144" t="str">
        <f>Input!B436</f>
        <v>HCM1400</v>
      </c>
      <c r="B435" s="156" t="str">
        <f>IF(AND($N$6&gt;=Input!D436,$N$6&lt;=Input!E436),"JA","NEE")</f>
        <v>JA</v>
      </c>
      <c r="C435" s="156" t="str">
        <f>IF(AND(($N$4*(100%-$N$10))&lt;=Input!F436,($N$4*(100%+$N$10))&gt;=Input!F436),"JA","NEE")</f>
        <v>NEE</v>
      </c>
      <c r="D435" s="156" t="str">
        <f>IF(AND(($M$9*(100%-$N$10))&lt;=($N$6*Input!G436),($M$9*(100%+$N$10))&gt;=($N$6*Input!G436)),"JA","NEE")</f>
        <v>NEE</v>
      </c>
      <c r="E435" s="160" t="str">
        <f t="shared" si="6"/>
        <v>NEE</v>
      </c>
      <c r="F435" s="144">
        <f>Input!F436</f>
        <v>1.4770000000000001</v>
      </c>
      <c r="G435" s="144" t="str">
        <f>Input!D436&amp;"-"&amp;Input!E436</f>
        <v>1000-2100</v>
      </c>
      <c r="H435" s="144" t="str">
        <f>Input!G436</f>
        <v>1,3825</v>
      </c>
      <c r="I435" s="144" t="str">
        <f>Input!K436</f>
        <v>340</v>
      </c>
      <c r="J435" s="145" t="e">
        <f>VLOOKUP('FIND THE RIGHT GEARBOX'!A435,#REF!,3,FALSE)</f>
        <v>#REF!</v>
      </c>
    </row>
    <row r="436" spans="1:10" x14ac:dyDescent="0.25">
      <c r="A436" s="144" t="str">
        <f>Input!B437</f>
        <v>HCM1400</v>
      </c>
      <c r="B436" s="156" t="str">
        <f>IF(AND($N$6&gt;=Input!D437,$N$6&lt;=Input!E437),"JA","NEE")</f>
        <v>JA</v>
      </c>
      <c r="C436" s="156" t="str">
        <f>IF(AND(($N$4*(100%-$N$10))&lt;=Input!F437,($N$4*(100%+$N$10))&gt;=Input!F437),"JA","NEE")</f>
        <v>NEE</v>
      </c>
      <c r="D436" s="156" t="str">
        <f>IF(AND(($M$9*(100%-$N$10))&lt;=($N$6*Input!G437),($M$9*(100%+$N$10))&gt;=($N$6*Input!G437)),"JA","NEE")</f>
        <v>NEE</v>
      </c>
      <c r="E436" s="160" t="str">
        <f t="shared" si="6"/>
        <v>NEE</v>
      </c>
      <c r="F436" s="144">
        <f>Input!F437</f>
        <v>2.0230000000000001</v>
      </c>
      <c r="G436" s="144" t="str">
        <f>Input!D437&amp;"-"&amp;Input!E437</f>
        <v>1000-2100</v>
      </c>
      <c r="H436" s="144" t="str">
        <f>Input!G437</f>
        <v>1,3825</v>
      </c>
      <c r="I436" s="144" t="str">
        <f>Input!K437</f>
        <v>340</v>
      </c>
      <c r="J436" s="145" t="e">
        <f>VLOOKUP('FIND THE RIGHT GEARBOX'!A436,#REF!,3,FALSE)</f>
        <v>#REF!</v>
      </c>
    </row>
    <row r="437" spans="1:10" x14ac:dyDescent="0.25">
      <c r="A437" s="144" t="str">
        <f>Input!B438</f>
        <v>HCM1400</v>
      </c>
      <c r="B437" s="156" t="str">
        <f>IF(AND($N$6&gt;=Input!D438,$N$6&lt;=Input!E438),"JA","NEE")</f>
        <v>JA</v>
      </c>
      <c r="C437" s="156" t="str">
        <f>IF(AND(($N$4*(100%-$N$10))&lt;=Input!F438,($N$4*(100%+$N$10))&gt;=Input!F438),"JA","NEE")</f>
        <v>NEE</v>
      </c>
      <c r="D437" s="156" t="str">
        <f>IF(AND(($M$9*(100%-$N$10))&lt;=($N$6*Input!G438),($M$9*(100%+$N$10))&gt;=($N$6*Input!G438)),"JA","NEE")</f>
        <v>NEE</v>
      </c>
      <c r="E437" s="160" t="str">
        <f t="shared" si="6"/>
        <v>NEE</v>
      </c>
      <c r="F437" s="144">
        <f>Input!F438</f>
        <v>2.548</v>
      </c>
      <c r="G437" s="144" t="str">
        <f>Input!D438&amp;"-"&amp;Input!E438</f>
        <v>1000-2100</v>
      </c>
      <c r="H437" s="144" t="str">
        <f>Input!G438</f>
        <v>1,3825</v>
      </c>
      <c r="I437" s="144" t="str">
        <f>Input!K438</f>
        <v>340</v>
      </c>
      <c r="J437" s="145" t="e">
        <f>VLOOKUP('FIND THE RIGHT GEARBOX'!A437,#REF!,3,FALSE)</f>
        <v>#REF!</v>
      </c>
    </row>
    <row r="438" spans="1:10" x14ac:dyDescent="0.25">
      <c r="A438" s="144" t="str">
        <f>Input!B439</f>
        <v>HCM1400</v>
      </c>
      <c r="B438" s="156" t="str">
        <f>IF(AND($N$6&gt;=Input!D439,$N$6&lt;=Input!E439),"JA","NEE")</f>
        <v>JA</v>
      </c>
      <c r="C438" s="156" t="str">
        <f>IF(AND(($N$4*(100%-$N$10))&lt;=Input!F439,($N$4*(100%+$N$10))&gt;=Input!F439),"JA","NEE")</f>
        <v>NEE</v>
      </c>
      <c r="D438" s="156" t="str">
        <f>IF(AND(($M$9*(100%-$N$10))&lt;=($N$6*Input!G439),($M$9*(100%+$N$10))&gt;=($N$6*Input!G439)),"JA","NEE")</f>
        <v>NEE</v>
      </c>
      <c r="E438" s="160" t="str">
        <f t="shared" si="6"/>
        <v>NEE</v>
      </c>
      <c r="F438" s="144">
        <f>Input!F439</f>
        <v>3.0739999999999998</v>
      </c>
      <c r="G438" s="144" t="str">
        <f>Input!D439&amp;"-"&amp;Input!E439</f>
        <v>1000-2100</v>
      </c>
      <c r="H438" s="144" t="str">
        <f>Input!G439</f>
        <v>1,1934</v>
      </c>
      <c r="I438" s="144" t="str">
        <f>Input!K439</f>
        <v>340</v>
      </c>
      <c r="J438" s="145" t="e">
        <f>VLOOKUP('FIND THE RIGHT GEARBOX'!A438,#REF!,3,FALSE)</f>
        <v>#REF!</v>
      </c>
    </row>
    <row r="439" spans="1:10" x14ac:dyDescent="0.25">
      <c r="A439" s="144" t="str">
        <f>Input!B440</f>
        <v>HCQ1600</v>
      </c>
      <c r="B439" s="156" t="str">
        <f>IF(AND($N$6&gt;=Input!D440,$N$6&lt;=Input!E440),"JA","NEE")</f>
        <v>JA</v>
      </c>
      <c r="C439" s="156" t="str">
        <f>IF(AND(($N$4*(100%-$N$10))&lt;=Input!F440,($N$4*(100%+$N$10))&gt;=Input!F440),"JA","NEE")</f>
        <v>NEE</v>
      </c>
      <c r="D439" s="156" t="str">
        <f>IF(AND(($M$9*(100%-$N$10))&lt;=($N$6*Input!G440),($M$9*(100%+$N$10))&gt;=($N$6*Input!G440)),"JA","NEE")</f>
        <v>NEE</v>
      </c>
      <c r="E439" s="160" t="str">
        <f t="shared" si="6"/>
        <v>NEE</v>
      </c>
      <c r="F439" s="144">
        <f>Input!F440</f>
        <v>1.51</v>
      </c>
      <c r="G439" s="144" t="str">
        <f>Input!D440&amp;"-"&amp;Input!E440</f>
        <v>1600-2100</v>
      </c>
      <c r="H439" s="144" t="str">
        <f>Input!G440</f>
        <v>1,6145</v>
      </c>
      <c r="I439" s="144" t="str">
        <f>Input!K440</f>
        <v>340</v>
      </c>
      <c r="J439" s="145" t="e">
        <f>VLOOKUP('FIND THE RIGHT GEARBOX'!A439,#REF!,3,FALSE)</f>
        <v>#REF!</v>
      </c>
    </row>
    <row r="440" spans="1:10" x14ac:dyDescent="0.25">
      <c r="A440" s="144" t="str">
        <f>Input!B441</f>
        <v>HCQ1600</v>
      </c>
      <c r="B440" s="156" t="str">
        <f>IF(AND($N$6&gt;=Input!D441,$N$6&lt;=Input!E441),"JA","NEE")</f>
        <v>JA</v>
      </c>
      <c r="C440" s="156" t="str">
        <f>IF(AND(($N$4*(100%-$N$10))&lt;=Input!F441,($N$4*(100%+$N$10))&gt;=Input!F441),"JA","NEE")</f>
        <v>NEE</v>
      </c>
      <c r="D440" s="156" t="str">
        <f>IF(AND(($M$9*(100%-$N$10))&lt;=($N$6*Input!G441),($M$9*(100%+$N$10))&gt;=($N$6*Input!G441)),"JA","NEE")</f>
        <v>NEE</v>
      </c>
      <c r="E440" s="160" t="str">
        <f t="shared" si="6"/>
        <v>NEE</v>
      </c>
      <c r="F440" s="144">
        <f>Input!F441</f>
        <v>1.97</v>
      </c>
      <c r="G440" s="144" t="str">
        <f>Input!D441&amp;"-"&amp;Input!E441</f>
        <v>1600-2100</v>
      </c>
      <c r="H440" s="144" t="str">
        <f>Input!G441</f>
        <v>1,6145</v>
      </c>
      <c r="I440" s="144" t="str">
        <f>Input!K441</f>
        <v>340</v>
      </c>
      <c r="J440" s="145" t="e">
        <f>VLOOKUP('FIND THE RIGHT GEARBOX'!A440,#REF!,3,FALSE)</f>
        <v>#REF!</v>
      </c>
    </row>
    <row r="441" spans="1:10" x14ac:dyDescent="0.25">
      <c r="A441" s="144" t="str">
        <f>Input!B442</f>
        <v>HCQ1600</v>
      </c>
      <c r="B441" s="156" t="str">
        <f>IF(AND($N$6&gt;=Input!D442,$N$6&lt;=Input!E442),"JA","NEE")</f>
        <v>JA</v>
      </c>
      <c r="C441" s="156" t="str">
        <f>IF(AND(($N$4*(100%-$N$10))&lt;=Input!F442,($N$4*(100%+$N$10))&gt;=Input!F442),"JA","NEE")</f>
        <v>NEE</v>
      </c>
      <c r="D441" s="156" t="str">
        <f>IF(AND(($M$9*(100%-$N$10))&lt;=($N$6*Input!G442),($M$9*(100%+$N$10))&gt;=($N$6*Input!G442)),"JA","NEE")</f>
        <v>NEE</v>
      </c>
      <c r="E441" s="160" t="str">
        <f t="shared" si="6"/>
        <v>NEE</v>
      </c>
      <c r="F441" s="144">
        <f>Input!F442</f>
        <v>2.476</v>
      </c>
      <c r="G441" s="144" t="str">
        <f>Input!D442&amp;"-"&amp;Input!E442</f>
        <v>1600-2100</v>
      </c>
      <c r="H441" s="144" t="str">
        <f>Input!G442</f>
        <v>1,6145</v>
      </c>
      <c r="I441" s="144" t="str">
        <f>Input!K442</f>
        <v>340</v>
      </c>
      <c r="J441" s="145" t="e">
        <f>VLOOKUP('FIND THE RIGHT GEARBOX'!A441,#REF!,3,FALSE)</f>
        <v>#REF!</v>
      </c>
    </row>
    <row r="442" spans="1:10" x14ac:dyDescent="0.25">
      <c r="A442" s="144" t="str">
        <f>Input!B443</f>
        <v>HCQ1600</v>
      </c>
      <c r="B442" s="156" t="str">
        <f>IF(AND($N$6&gt;=Input!D443,$N$6&lt;=Input!E443),"JA","NEE")</f>
        <v>JA</v>
      </c>
      <c r="C442" s="156" t="str">
        <f>IF(AND(($N$4*(100%-$N$10))&lt;=Input!F443,($N$4*(100%+$N$10))&gt;=Input!F443),"JA","NEE")</f>
        <v>NEE</v>
      </c>
      <c r="D442" s="156" t="str">
        <f>IF(AND(($M$9*(100%-$N$10))&lt;=($N$6*Input!G443),($M$9*(100%+$N$10))&gt;=($N$6*Input!G443)),"JA","NEE")</f>
        <v>NEE</v>
      </c>
      <c r="E442" s="160" t="str">
        <f t="shared" si="6"/>
        <v>NEE</v>
      </c>
      <c r="F442" s="144">
        <f>Input!F443</f>
        <v>2.76</v>
      </c>
      <c r="G442" s="144" t="str">
        <f>Input!D443&amp;"-"&amp;Input!E443</f>
        <v>1600-2100</v>
      </c>
      <c r="H442" s="144" t="str">
        <f>Input!G443</f>
        <v>1,341</v>
      </c>
      <c r="I442" s="144" t="str">
        <f>Input!K443</f>
        <v>340</v>
      </c>
      <c r="J442" s="145" t="e">
        <f>VLOOKUP('FIND THE RIGHT GEARBOX'!A442,#REF!,3,FALSE)</f>
        <v>#REF!</v>
      </c>
    </row>
    <row r="443" spans="1:10" x14ac:dyDescent="0.25">
      <c r="A443" s="144" t="str">
        <f>Input!B444</f>
        <v>HCQH1600</v>
      </c>
      <c r="B443" s="156" t="str">
        <f>IF(AND($N$6&gt;=Input!D444,$N$6&lt;=Input!E444),"JA","NEE")</f>
        <v>JA</v>
      </c>
      <c r="C443" s="156" t="str">
        <f>IF(AND(($N$4*(100%-$N$10))&lt;=Input!F444,($N$4*(100%+$N$10))&gt;=Input!F444),"JA","NEE")</f>
        <v>NEE</v>
      </c>
      <c r="D443" s="156" t="str">
        <f>IF(AND(($M$9*(100%-$N$10))&lt;=($N$6*Input!G444),($M$9*(100%+$N$10))&gt;=($N$6*Input!G444)),"JA","NEE")</f>
        <v>NEE</v>
      </c>
      <c r="E443" s="160" t="str">
        <f t="shared" si="6"/>
        <v>NEE</v>
      </c>
      <c r="F443" s="144">
        <f>Input!F444</f>
        <v>2.476</v>
      </c>
      <c r="G443" s="144" t="str">
        <f>Input!D444&amp;"-"&amp;Input!E444</f>
        <v>1600-1900</v>
      </c>
      <c r="H443" s="144" t="str">
        <f>Input!G444</f>
        <v>1,6145</v>
      </c>
      <c r="I443" s="144" t="str">
        <f>Input!K444</f>
        <v>340</v>
      </c>
      <c r="J443" s="145" t="e">
        <f>VLOOKUP('FIND THE RIGHT GEARBOX'!A443,#REF!,3,FALSE)</f>
        <v>#REF!</v>
      </c>
    </row>
    <row r="444" spans="1:10" x14ac:dyDescent="0.25">
      <c r="A444" s="144" t="str">
        <f>Input!B445</f>
        <v>HCQH1601</v>
      </c>
      <c r="B444" s="156" t="str">
        <f>IF(AND($N$6&gt;=Input!D445,$N$6&lt;=Input!E445),"JA","NEE")</f>
        <v>JA</v>
      </c>
      <c r="C444" s="156" t="str">
        <f>IF(AND(($N$4*(100%-$N$10))&lt;=Input!F445,($N$4*(100%+$N$10))&gt;=Input!F445),"JA","NEE")</f>
        <v>NEE</v>
      </c>
      <c r="D444" s="156" t="str">
        <f>IF(AND(($M$9*(100%-$N$10))&lt;=($N$6*Input!G445),($M$9*(100%+$N$10))&gt;=($N$6*Input!G445)),"JA","NEE")</f>
        <v>NEE</v>
      </c>
      <c r="E444" s="160" t="str">
        <f t="shared" si="6"/>
        <v>NEE</v>
      </c>
      <c r="F444" s="144">
        <f>Input!F445</f>
        <v>3.04</v>
      </c>
      <c r="G444" s="144" t="str">
        <f>Input!D445&amp;"-"&amp;Input!E445</f>
        <v>1600-2100</v>
      </c>
      <c r="H444" s="144" t="str">
        <f>Input!G445</f>
        <v>1,6145</v>
      </c>
      <c r="I444" s="144" t="str">
        <f>Input!K445</f>
        <v>370</v>
      </c>
      <c r="J444" s="145" t="e">
        <f>VLOOKUP('FIND THE RIGHT GEARBOX'!A444,#REF!,3,FALSE)</f>
        <v>#REF!</v>
      </c>
    </row>
    <row r="445" spans="1:10" x14ac:dyDescent="0.25">
      <c r="A445" s="144" t="str">
        <f>Input!B446</f>
        <v>HCQH1601</v>
      </c>
      <c r="B445" s="156" t="str">
        <f>IF(AND($N$6&gt;=Input!D446,$N$6&lt;=Input!E446),"JA","NEE")</f>
        <v>JA</v>
      </c>
      <c r="C445" s="156" t="str">
        <f>IF(AND(($N$4*(100%-$N$10))&lt;=Input!F446,($N$4*(100%+$N$10))&gt;=Input!F446),"JA","NEE")</f>
        <v>NEE</v>
      </c>
      <c r="D445" s="156" t="str">
        <f>IF(AND(($M$9*(100%-$N$10))&lt;=($N$6*Input!G446),($M$9*(100%+$N$10))&gt;=($N$6*Input!G446)),"JA","NEE")</f>
        <v>NEE</v>
      </c>
      <c r="E445" s="160" t="str">
        <f t="shared" si="6"/>
        <v>NEE</v>
      </c>
      <c r="F445" s="144">
        <f>Input!F446</f>
        <v>3.24</v>
      </c>
      <c r="G445" s="144" t="str">
        <f>Input!D446&amp;"-"&amp;Input!E446</f>
        <v>1600-2100</v>
      </c>
      <c r="H445" s="144" t="str">
        <f>Input!G446</f>
        <v>1,341</v>
      </c>
      <c r="I445" s="144" t="str">
        <f>Input!K446</f>
        <v>370</v>
      </c>
      <c r="J445" s="145" t="e">
        <f>VLOOKUP('FIND THE RIGHT GEARBOX'!A445,#REF!,3,FALSE)</f>
        <v>#REF!</v>
      </c>
    </row>
    <row r="446" spans="1:10" x14ac:dyDescent="0.25">
      <c r="A446" s="144">
        <f>Input!B447</f>
        <v>0</v>
      </c>
      <c r="B446" s="156" t="str">
        <f>IF(AND($N$6&gt;=Input!D447,$N$6&lt;=Input!E447),"JA","NEE")</f>
        <v>NEE</v>
      </c>
      <c r="C446" s="156" t="str">
        <f>IF(AND(($N$4*(100%-$N$10))&lt;=Input!F447,($N$4*(100%+$N$10))&gt;=Input!F447),"JA","NEE")</f>
        <v>NEE</v>
      </c>
      <c r="D446" s="156" t="str">
        <f>IF(AND(($M$9*(100%-$N$10))&lt;=($N$6*Input!G447),($M$9*(100%+$N$10))&gt;=($N$6*Input!G447)),"JA","NEE")</f>
        <v>NEE</v>
      </c>
      <c r="E446" s="160" t="str">
        <f t="shared" si="6"/>
        <v>NEE</v>
      </c>
      <c r="F446" s="144">
        <f>Input!F447</f>
        <v>0</v>
      </c>
      <c r="G446" s="144" t="str">
        <f>Input!D447&amp;"-"&amp;Input!E447</f>
        <v>-</v>
      </c>
      <c r="H446" s="144">
        <f>Input!G447</f>
        <v>0</v>
      </c>
      <c r="I446" s="144">
        <f>Input!K447</f>
        <v>0</v>
      </c>
      <c r="J446" s="145" t="e">
        <f>VLOOKUP('FIND THE RIGHT GEARBOX'!A446,#REF!,3,FALSE)</f>
        <v>#REF!</v>
      </c>
    </row>
    <row r="447" spans="1:10" x14ac:dyDescent="0.25">
      <c r="A447" s="144" t="str">
        <f>Input!B448</f>
        <v>Type</v>
      </c>
      <c r="B447" s="156" t="str">
        <f>IF(AND($N$6&gt;=Input!D448,$N$6&lt;=Input!E448),"JA","NEE")</f>
        <v>NEE</v>
      </c>
      <c r="C447" s="156" t="str">
        <f>IF(AND(($N$4*(100%-$N$10))&lt;=Input!F448,($N$4*(100%+$N$10))&gt;=Input!F448),"JA","NEE")</f>
        <v>NEE</v>
      </c>
      <c r="D447" s="156" t="e">
        <f>IF(AND(($M$9*(100%-$N$10))&lt;=($N$6*Input!G448),($M$9*(100%+$N$10))&gt;=($N$6*Input!G448)),"JA","NEE")</f>
        <v>#VALUE!</v>
      </c>
      <c r="E447" s="160" t="e">
        <f t="shared" si="6"/>
        <v>#VALUE!</v>
      </c>
      <c r="F447" s="144" t="str">
        <f>Input!F448</f>
        <v>KN.m</v>
      </c>
      <c r="G447" s="144" t="str">
        <f>Input!D448&amp;"-"&amp;Input!E448</f>
        <v>Rpm &lt;-&gt; RPM</v>
      </c>
      <c r="H447" s="144" t="str">
        <f>Input!G448</f>
        <v>Rate</v>
      </c>
      <c r="I447" s="144" t="str">
        <f>Input!K448</f>
        <v>TIME</v>
      </c>
      <c r="J447" s="145" t="e">
        <f>VLOOKUP('FIND THE RIGHT GEARBOX'!A447,#REF!,3,FALSE)</f>
        <v>#REF!</v>
      </c>
    </row>
    <row r="448" spans="1:10" x14ac:dyDescent="0.25">
      <c r="A448" s="144" t="str">
        <f>Input!B449</f>
        <v>HCL30S</v>
      </c>
      <c r="B448" s="156" t="str">
        <f>IF(AND($N$6&gt;=Input!D449,$N$6&lt;=Input!E449),"JA","NEE")</f>
        <v>NEE</v>
      </c>
      <c r="C448" s="156" t="str">
        <f>IF(AND(($N$4*(100%-$N$10))&lt;=Input!F449,($N$4*(100%+$N$10))&gt;=Input!F449),"JA","NEE")</f>
        <v>NEE</v>
      </c>
      <c r="D448" s="156" t="str">
        <f>IF(AND(($M$9*(100%-$N$10))&lt;=($N$6*Input!G449),($M$9*(100%+$N$10))&gt;=($N$6*Input!G449)),"JA","NEE")</f>
        <v>NEE</v>
      </c>
      <c r="E448" s="160" t="str">
        <f t="shared" si="6"/>
        <v>NEE</v>
      </c>
      <c r="F448" s="144">
        <f>Input!F449</f>
        <v>0.3</v>
      </c>
      <c r="G448" s="144" t="str">
        <f>Input!D449&amp;"-"&amp;Input!E449</f>
        <v>750-1500</v>
      </c>
      <c r="H448" s="144" t="str">
        <f>Input!G449</f>
        <v>0,041</v>
      </c>
      <c r="I448" s="144" t="str">
        <f>Input!K449</f>
        <v>≤ 4 seconds</v>
      </c>
      <c r="J448" s="145" t="e">
        <f>VLOOKUP('FIND THE RIGHT GEARBOX'!A448,#REF!,3,FALSE)</f>
        <v>#REF!</v>
      </c>
    </row>
    <row r="449" spans="1:10" x14ac:dyDescent="0.25">
      <c r="A449" s="144" t="str">
        <f>Input!B450</f>
        <v>HCL30F</v>
      </c>
      <c r="B449" s="156" t="str">
        <f>IF(AND($N$6&gt;=Input!D450,$N$6&lt;=Input!E450),"JA","NEE")</f>
        <v>NEE</v>
      </c>
      <c r="C449" s="156" t="str">
        <f>IF(AND(($N$4*(100%-$N$10))&lt;=Input!F450,($N$4*(100%+$N$10))&gt;=Input!F450),"JA","NEE")</f>
        <v>NEE</v>
      </c>
      <c r="D449" s="156" t="str">
        <f>IF(AND(($M$9*(100%-$N$10))&lt;=($N$6*Input!G450),($M$9*(100%+$N$10))&gt;=($N$6*Input!G450)),"JA","NEE")</f>
        <v>NEE</v>
      </c>
      <c r="E449" s="160" t="str">
        <f t="shared" si="6"/>
        <v>NEE</v>
      </c>
      <c r="F449" s="144">
        <f>Input!F450</f>
        <v>0.3</v>
      </c>
      <c r="G449" s="144" t="str">
        <f>Input!D450&amp;"-"&amp;Input!E450</f>
        <v>1500-2500</v>
      </c>
      <c r="H449" s="144" t="str">
        <f>Input!G450</f>
        <v>0,041</v>
      </c>
      <c r="I449" s="144" t="str">
        <f>Input!K450</f>
        <v>≤ 4 seconds</v>
      </c>
      <c r="J449" s="145" t="e">
        <f>VLOOKUP('FIND THE RIGHT GEARBOX'!A449,#REF!,3,FALSE)</f>
        <v>#REF!</v>
      </c>
    </row>
    <row r="450" spans="1:10" x14ac:dyDescent="0.25">
      <c r="A450" s="144" t="str">
        <f>Input!B451</f>
        <v>HCL100S</v>
      </c>
      <c r="B450" s="156" t="str">
        <f>IF(AND($N$6&gt;=Input!D451,$N$6&lt;=Input!E451),"JA","NEE")</f>
        <v>NEE</v>
      </c>
      <c r="C450" s="156" t="str">
        <f>IF(AND(($N$4*(100%-$N$10))&lt;=Input!F451,($N$4*(100%+$N$10))&gt;=Input!F451),"JA","NEE")</f>
        <v>NEE</v>
      </c>
      <c r="D450" s="156" t="str">
        <f>IF(AND(($M$9*(100%-$N$10))&lt;=($N$6*Input!G451),($M$9*(100%+$N$10))&gt;=($N$6*Input!G451)),"JA","NEE")</f>
        <v>NEE</v>
      </c>
      <c r="E450" s="160" t="str">
        <f t="shared" si="6"/>
        <v>NEE</v>
      </c>
      <c r="F450" s="144">
        <f>Input!F451</f>
        <v>1</v>
      </c>
      <c r="G450" s="144" t="str">
        <f>Input!D451&amp;"-"&amp;Input!E451</f>
        <v>750-1500</v>
      </c>
      <c r="H450" s="144" t="str">
        <f>Input!G451</f>
        <v>0,140</v>
      </c>
      <c r="I450" s="144" t="str">
        <f>Input!K451</f>
        <v>≤ 4 seconds</v>
      </c>
      <c r="J450" s="145" t="e">
        <f>VLOOKUP('FIND THE RIGHT GEARBOX'!A450,#REF!,3,FALSE)</f>
        <v>#REF!</v>
      </c>
    </row>
  </sheetData>
  <sheetProtection algorithmName="SHA-512" hashValue="v/QU7b8i8XtdQnb8EJV+P4/Qy+fOeGlMjJXDWfe7CknEc6kDGbhbQWc65erm9Ax7DtajCYIgaGRVKTGoWD0Byw==" saltValue="7uzYVovCvebZhl+ymGTc9g==" spinCount="100000" sheet="1" objects="1" scenarios="1" selectLockedCells="1"/>
  <mergeCells count="6">
    <mergeCell ref="N8:O8"/>
    <mergeCell ref="N10:O10"/>
    <mergeCell ref="M3:O3"/>
    <mergeCell ref="M12:O13"/>
    <mergeCell ref="N4:O4"/>
    <mergeCell ref="N6:O6"/>
  </mergeCells>
  <conditionalFormatting sqref="S3:W13">
    <cfRule type="containsBlanks" dxfId="3" priority="10" stopIfTrue="1">
      <formula>LEN(TRIM(S3))=0</formula>
    </cfRule>
  </conditionalFormatting>
  <conditionalFormatting sqref="R4:R13">
    <cfRule type="containsErrors" dxfId="2" priority="4" stopIfTrue="1">
      <formula>ISERROR(R4)</formula>
    </cfRule>
  </conditionalFormatting>
  <conditionalFormatting sqref="E1:E1048576">
    <cfRule type="cellIs" dxfId="1" priority="3" stopIfTrue="1" operator="equal">
      <formula>"JA"</formula>
    </cfRule>
  </conditionalFormatting>
  <dataValidations count="2">
    <dataValidation type="list" allowBlank="1" showInputMessage="1" showErrorMessage="1" sqref="K1">
      <formula1>$L$1:$M$1</formula1>
    </dataValidation>
    <dataValidation type="list" allowBlank="1" showInputMessage="1" showErrorMessage="1" sqref="M8">
      <formula1>$K$3:$K$4</formula1>
    </dataValidation>
  </dataValidations>
  <pageMargins left="0.7" right="0.7" top="0.75" bottom="0.75" header="0.3" footer="0.3"/>
  <pageSetup paperSize="9" orientation="portrait" verticalDpi="597" r:id="rId1"/>
  <ignoredErrors>
    <ignoredError sqref="Y5:Y13 R4:R13" evalError="1"/>
    <ignoredError sqref="V4:V13 T4:T13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00000"/>
  </sheetPr>
  <dimension ref="A1:CX463"/>
  <sheetViews>
    <sheetView topLeftCell="O1" zoomScaleNormal="100" workbookViewId="0">
      <selection activeCell="Q4" sqref="Q4:S5"/>
    </sheetView>
  </sheetViews>
  <sheetFormatPr defaultRowHeight="15" x14ac:dyDescent="0.25"/>
  <cols>
    <col min="1" max="1" width="6.28515625" style="328" hidden="1" customWidth="1"/>
    <col min="2" max="2" width="6.28515625" style="93" hidden="1" customWidth="1"/>
    <col min="3" max="3" width="6.42578125" style="93" hidden="1" customWidth="1"/>
    <col min="4" max="4" width="3.5703125" style="93" hidden="1" customWidth="1"/>
    <col min="5" max="5" width="4.140625" style="93" hidden="1" customWidth="1"/>
    <col min="6" max="6" width="8.140625" style="94" hidden="1" customWidth="1"/>
    <col min="7" max="7" width="8.140625" style="95" hidden="1" customWidth="1"/>
    <col min="8" max="8" width="8.140625" style="96" hidden="1" customWidth="1"/>
    <col min="9" max="14" width="8.140625" style="95" hidden="1" customWidth="1"/>
    <col min="15" max="15" width="3.5703125" style="105" customWidth="1"/>
    <col min="16" max="16" width="3" style="98" customWidth="1"/>
    <col min="17" max="17" width="11" style="128" customWidth="1"/>
    <col min="18" max="18" width="10.5703125" style="128" customWidth="1"/>
    <col min="19" max="19" width="11.140625" style="128" customWidth="1"/>
    <col min="20" max="20" width="4.7109375" style="89" customWidth="1"/>
    <col min="21" max="21" width="23.85546875" style="127" customWidth="1"/>
    <col min="22" max="22" width="16" style="128" customWidth="1"/>
    <col min="23" max="23" width="13.5703125" style="129" customWidth="1"/>
    <col min="24" max="24" width="17.28515625" style="130" customWidth="1"/>
    <col min="25" max="25" width="15.140625" style="127" customWidth="1"/>
    <col min="26" max="26" width="16.85546875" style="127" customWidth="1"/>
    <col min="27" max="27" width="9.7109375" style="87" customWidth="1"/>
    <col min="28" max="28" width="103.5703125" style="131" customWidth="1"/>
    <col min="29" max="16384" width="9.140625" style="107"/>
  </cols>
  <sheetData>
    <row r="1" spans="1:98" s="88" customFormat="1" ht="20.25" customHeight="1" x14ac:dyDescent="0.25">
      <c r="A1" s="327" t="s">
        <v>427</v>
      </c>
      <c r="B1" s="82" t="s">
        <v>418</v>
      </c>
      <c r="C1" s="82" t="s">
        <v>419</v>
      </c>
      <c r="D1" s="82" t="s">
        <v>420</v>
      </c>
      <c r="E1" s="82" t="s">
        <v>421</v>
      </c>
      <c r="F1" s="83" t="s">
        <v>442</v>
      </c>
      <c r="G1" s="84" t="s">
        <v>443</v>
      </c>
      <c r="H1" s="85" t="s">
        <v>444</v>
      </c>
      <c r="I1" s="84" t="s">
        <v>445</v>
      </c>
      <c r="J1" s="84" t="s">
        <v>448</v>
      </c>
      <c r="K1" s="84" t="s">
        <v>446</v>
      </c>
      <c r="L1" s="84" t="s">
        <v>447</v>
      </c>
      <c r="M1" s="84" t="s">
        <v>422</v>
      </c>
      <c r="N1" s="84" t="s">
        <v>449</v>
      </c>
      <c r="O1" s="313"/>
      <c r="P1" s="86" t="s">
        <v>434</v>
      </c>
      <c r="Q1" s="87" t="s">
        <v>435</v>
      </c>
      <c r="T1" s="89"/>
      <c r="U1" s="90"/>
      <c r="W1" s="91"/>
      <c r="X1" s="89"/>
      <c r="Y1" s="92"/>
      <c r="Z1" s="92"/>
      <c r="AA1" s="87"/>
      <c r="AB1" s="131"/>
    </row>
    <row r="2" spans="1:98" s="88" customFormat="1" ht="53.25" customHeight="1" thickBot="1" x14ac:dyDescent="0.3">
      <c r="A2" s="328" t="str">
        <f>Input!B3</f>
        <v>06</v>
      </c>
      <c r="B2" s="93">
        <f>Input!F3</f>
        <v>2.52</v>
      </c>
      <c r="C2" s="93" t="str">
        <f>Input!D3&amp;"-"&amp;Input!E3</f>
        <v>1000-2100</v>
      </c>
      <c r="D2" s="93">
        <f>Input!G3</f>
        <v>6.0000000000000001E-3</v>
      </c>
      <c r="E2" s="93">
        <f>Input!K3</f>
        <v>124</v>
      </c>
      <c r="F2" s="94" t="str">
        <f>Input!I3</f>
        <v>350x316x482</v>
      </c>
      <c r="G2" s="95">
        <f>Input!J3</f>
        <v>58</v>
      </c>
      <c r="H2" s="96">
        <f>Input!L3</f>
        <v>1.8</v>
      </c>
      <c r="I2" s="95" t="str">
        <f>Verw.!AD2</f>
        <v>Without</v>
      </c>
      <c r="J2" s="95" t="str">
        <f>Verw.!AF2</f>
        <v>Rubber wheel coupling</v>
      </c>
      <c r="K2" s="95" t="str">
        <f>Verw.!AE2</f>
        <v>11,5  inch</v>
      </c>
      <c r="L2" s="97" t="str">
        <f>Verw.!AG2</f>
        <v>Mechanical-joint clutch</v>
      </c>
      <c r="M2" s="95" t="str">
        <f>Verw.!AH2</f>
        <v>Not available</v>
      </c>
      <c r="N2" s="95">
        <f>Input!AL3</f>
        <v>0</v>
      </c>
      <c r="O2" s="83"/>
      <c r="P2" s="98"/>
      <c r="Q2" s="217" t="s">
        <v>461</v>
      </c>
      <c r="T2" s="89"/>
      <c r="U2" s="92"/>
      <c r="W2" s="99"/>
      <c r="X2" s="89"/>
      <c r="Y2" s="92"/>
      <c r="Z2" s="92"/>
      <c r="AA2" s="87" t="s">
        <v>428</v>
      </c>
      <c r="AB2" s="131"/>
    </row>
    <row r="3" spans="1:98" s="104" customFormat="1" ht="20.100000000000001" customHeight="1" thickBot="1" x14ac:dyDescent="0.3">
      <c r="A3" s="328" t="str">
        <f>Input!B4</f>
        <v>06</v>
      </c>
      <c r="B3" s="93">
        <f>Input!F4</f>
        <v>3.05</v>
      </c>
      <c r="C3" s="93" t="str">
        <f>Input!D4&amp;"-"&amp;Input!E4</f>
        <v>1000-2100</v>
      </c>
      <c r="D3" s="93">
        <f>Input!G4</f>
        <v>6.0000000000000001E-3</v>
      </c>
      <c r="E3" s="93">
        <f>Input!K4</f>
        <v>124</v>
      </c>
      <c r="F3" s="94" t="str">
        <f>Input!I4</f>
        <v>350x316x482</v>
      </c>
      <c r="G3" s="95">
        <f>Input!J4</f>
        <v>58</v>
      </c>
      <c r="H3" s="96">
        <f>Input!L4</f>
        <v>1.8</v>
      </c>
      <c r="I3" s="95" t="str">
        <f>Verw.!AD3</f>
        <v>Without</v>
      </c>
      <c r="J3" s="95" t="str">
        <f>Verw.!AF3</f>
        <v>Rubber wheel coupling</v>
      </c>
      <c r="K3" s="95" t="str">
        <f>Verw.!AE3</f>
        <v>11,5  inch</v>
      </c>
      <c r="L3" s="97" t="str">
        <f>Verw.!AG3</f>
        <v>Mechanical-joint clutch</v>
      </c>
      <c r="M3" s="95" t="str">
        <f>Verw.!AH3</f>
        <v>Not available</v>
      </c>
      <c r="N3" s="95">
        <f>Input!AL4</f>
        <v>0</v>
      </c>
      <c r="O3" s="100"/>
      <c r="P3" s="101"/>
      <c r="Q3" s="246" t="s">
        <v>441</v>
      </c>
      <c r="R3" s="247"/>
      <c r="S3" s="248"/>
      <c r="T3" s="102"/>
      <c r="U3" s="171" t="s">
        <v>427</v>
      </c>
      <c r="V3" s="172" t="s">
        <v>419</v>
      </c>
      <c r="W3" s="173" t="s">
        <v>418</v>
      </c>
      <c r="X3" s="174" t="s">
        <v>437</v>
      </c>
      <c r="Y3" s="174" t="s">
        <v>432</v>
      </c>
      <c r="Z3" s="322" t="s">
        <v>450</v>
      </c>
      <c r="AA3" s="103"/>
      <c r="AB3" s="132"/>
    </row>
    <row r="4" spans="1:98" ht="20.100000000000001" customHeight="1" x14ac:dyDescent="0.25">
      <c r="A4" s="328" t="str">
        <f>Input!B5</f>
        <v>06</v>
      </c>
      <c r="B4" s="93">
        <f>Input!F5</f>
        <v>3.5</v>
      </c>
      <c r="C4" s="93" t="str">
        <f>Input!D5&amp;"-"&amp;Input!E5</f>
        <v>1000-2100</v>
      </c>
      <c r="D4" s="93">
        <f>Input!G5</f>
        <v>6.0000000000000001E-3</v>
      </c>
      <c r="E4" s="93">
        <f>Input!K5</f>
        <v>124</v>
      </c>
      <c r="F4" s="94" t="str">
        <f>Input!I5</f>
        <v>350x316x482</v>
      </c>
      <c r="G4" s="95">
        <f>Input!J5</f>
        <v>58</v>
      </c>
      <c r="H4" s="96">
        <f>Input!L5</f>
        <v>1.8</v>
      </c>
      <c r="I4" s="95" t="str">
        <f>Verw.!AD4</f>
        <v>Without</v>
      </c>
      <c r="J4" s="95" t="str">
        <f>Verw.!AF4</f>
        <v>Rubber wheel coupling</v>
      </c>
      <c r="K4" s="95" t="str">
        <f>Verw.!AE4</f>
        <v>11,5  inch</v>
      </c>
      <c r="L4" s="97" t="str">
        <f>Verw.!AG4</f>
        <v>Mechanical-joint clutch</v>
      </c>
      <c r="M4" s="95" t="str">
        <f>Verw.!AH4</f>
        <v>Not available</v>
      </c>
      <c r="N4" s="95">
        <f>Input!AL5</f>
        <v>0</v>
      </c>
      <c r="Q4" s="329" t="s">
        <v>538</v>
      </c>
      <c r="R4" s="330"/>
      <c r="S4" s="331"/>
      <c r="U4" s="187" t="str">
        <f ca="1">IF(ISERROR(INDEX(A:A,$AA4)),"-",INDEX(A:A,$AA4))</f>
        <v>D300A</v>
      </c>
      <c r="V4" s="188" t="str">
        <f ca="1">IF(ISERROR(INDEX(C:C,$AA4)),"-",INDEX(C:C,$AA4))</f>
        <v>1000-2300</v>
      </c>
      <c r="W4" s="189">
        <f ca="1">IF(ISERROR(INDEX(B:B,$AA4)),"",INDEX(B:B,$AA4))</f>
        <v>4</v>
      </c>
      <c r="X4" s="190" t="str">
        <f ca="1">IF(ISERROR(INDEX(D:D,$AA4)),"",INDEX(D:D,$AA4))</f>
        <v>0,35</v>
      </c>
      <c r="Y4" s="190" t="str">
        <f ca="1">IF(ISERROR(INDEX(E:E,$AA4)),"-",INDEX(E:E,$AA4)&amp;" mm")</f>
        <v>355 mm</v>
      </c>
      <c r="Z4" s="323" t="str">
        <f ca="1">IF(ISERROR(INDEX(H:H,$AA4)),"-",INDEX(H:H,$AA4)&amp;" KN")</f>
        <v>60 KN</v>
      </c>
      <c r="AA4" s="106">
        <f ca="1">MATCH($Q$4,OFFSET($A$1,AA3,0,1000,1),0)+AA3</f>
        <v>111</v>
      </c>
    </row>
    <row r="5" spans="1:98" ht="20.100000000000001" customHeight="1" thickBot="1" x14ac:dyDescent="0.3">
      <c r="A5" s="328" t="str">
        <f>Input!B6</f>
        <v>16A</v>
      </c>
      <c r="B5" s="93">
        <f>Input!F6</f>
        <v>2.0699999999999998</v>
      </c>
      <c r="C5" s="93" t="str">
        <f>Input!D6&amp;"-"&amp;Input!E6</f>
        <v>1000-2000</v>
      </c>
      <c r="D5" s="93">
        <f>Input!G6</f>
        <v>1.6E-2</v>
      </c>
      <c r="E5" s="93" t="str">
        <f>Input!K6</f>
        <v>135</v>
      </c>
      <c r="F5" s="94" t="str">
        <f>Input!I6</f>
        <v>422x325x563</v>
      </c>
      <c r="G5" s="95" t="str">
        <f>Input!J6</f>
        <v>84</v>
      </c>
      <c r="H5" s="96" t="str">
        <f>Input!L6</f>
        <v>3,5</v>
      </c>
      <c r="I5" s="95" t="str">
        <f>Verw.!AD5</f>
        <v>Without</v>
      </c>
      <c r="J5" s="95" t="str">
        <f>Verw.!AF5</f>
        <v>Rubber wheel coupling</v>
      </c>
      <c r="K5" s="95" t="str">
        <f>Verw.!AE5</f>
        <v>11,5  inch</v>
      </c>
      <c r="L5" s="97" t="str">
        <f>Verw.!AG5</f>
        <v>Mechanical-joint clutch</v>
      </c>
      <c r="M5" s="95" t="str">
        <f>Verw.!AH5</f>
        <v>Not available</v>
      </c>
      <c r="N5" s="95">
        <f>Input!AL6</f>
        <v>0</v>
      </c>
      <c r="Q5" s="332"/>
      <c r="R5" s="333"/>
      <c r="S5" s="334"/>
      <c r="U5" s="191" t="str">
        <f ca="1">IF(ISERROR(INDEX(A:A,$AA5)),"-",INDEX(A:A,$AA5))</f>
        <v>D300A</v>
      </c>
      <c r="V5" s="192" t="str">
        <f ca="1">IF(ISERROR(INDEX(C:C,$AA5)),"-",INDEX(C:C,$AA5))</f>
        <v>1000-2300</v>
      </c>
      <c r="W5" s="193">
        <f ca="1">IF(ISERROR(INDEX(B:B,$AA5)),"",INDEX(B:B,$AA5))</f>
        <v>4.4800000000000004</v>
      </c>
      <c r="X5" s="194" t="str">
        <f ca="1">IF(ISERROR(INDEX(D:D,$AA5)),"",INDEX(D:D,$AA5))</f>
        <v>0,33</v>
      </c>
      <c r="Y5" s="195" t="str">
        <f ca="1">IF(ISERROR(INDEX(E:E,$AA5)),"-",INDEX(E:E,$AA5)&amp;" mm")</f>
        <v>355 mm</v>
      </c>
      <c r="Z5" s="324" t="str">
        <f ca="1">IF(ISERROR(INDEX(H:H,$AA5)),"-",INDEX(H:H,$AA5)&amp;" KN")</f>
        <v>60 KN</v>
      </c>
      <c r="AA5" s="106">
        <f ca="1">MATCH($Q$4,OFFSET($A$1,AA4,0,1000,1),0)+AA4</f>
        <v>112</v>
      </c>
    </row>
    <row r="6" spans="1:98" ht="20.100000000000001" customHeight="1" x14ac:dyDescent="0.25">
      <c r="A6" s="328" t="str">
        <f>Input!B7</f>
        <v>16A</v>
      </c>
      <c r="B6" s="93">
        <f>Input!F7</f>
        <v>2.48</v>
      </c>
      <c r="C6" s="93" t="str">
        <f>Input!D7&amp;"-"&amp;Input!E7</f>
        <v>1000-2000</v>
      </c>
      <c r="D6" s="93">
        <f>Input!G7</f>
        <v>1.6E-2</v>
      </c>
      <c r="E6" s="93" t="str">
        <f>Input!K7</f>
        <v>135</v>
      </c>
      <c r="F6" s="94" t="str">
        <f>Input!I7</f>
        <v>422x325x563</v>
      </c>
      <c r="G6" s="95" t="str">
        <f>Input!J7</f>
        <v>84</v>
      </c>
      <c r="H6" s="96" t="str">
        <f>Input!L7</f>
        <v>3,5</v>
      </c>
      <c r="I6" s="95" t="str">
        <f>Verw.!AD6</f>
        <v>Without</v>
      </c>
      <c r="J6" s="95" t="str">
        <f>Verw.!AF6</f>
        <v>Rubber wheel coupling</v>
      </c>
      <c r="K6" s="95" t="str">
        <f>Verw.!AE6</f>
        <v>11,5  inch</v>
      </c>
      <c r="L6" s="97" t="str">
        <f>Verw.!AG6</f>
        <v>Mechanical-joint clutch</v>
      </c>
      <c r="M6" s="95" t="str">
        <f>Verw.!AH6</f>
        <v>Not available</v>
      </c>
      <c r="N6" s="95">
        <f>Input!AL7</f>
        <v>0</v>
      </c>
      <c r="Q6" s="170"/>
      <c r="R6" s="170"/>
      <c r="S6" s="170"/>
      <c r="U6" s="196" t="str">
        <f ca="1">IF(ISERROR(INDEX(A:A,$AA6)),"-",INDEX(A:A,$AA6))</f>
        <v>D300A</v>
      </c>
      <c r="V6" s="197" t="str">
        <f ca="1">IF(ISERROR(INDEX(C:C,$AA6)),"-",INDEX(C:C,$AA6))</f>
        <v>1000-2300</v>
      </c>
      <c r="W6" s="198">
        <f ca="1">IF(ISERROR(INDEX(B:B,$AA6)),"",INDEX(B:B,$AA6))</f>
        <v>5.05</v>
      </c>
      <c r="X6" s="199" t="str">
        <f ca="1">IF(ISERROR(INDEX(D:D,$AA6)),"",INDEX(D:D,$AA6))</f>
        <v>0,30</v>
      </c>
      <c r="Y6" s="200" t="str">
        <f ca="1">IF(ISERROR(INDEX(E:E,$AA6)),"-",INDEX(E:E,$AA6)&amp;" mm")</f>
        <v>355 mm</v>
      </c>
      <c r="Z6" s="325" t="str">
        <f ca="1">IF(ISERROR(INDEX(H:H,$AA6)),"-",INDEX(H:H,$AA6)&amp;" KN")</f>
        <v>60 KN</v>
      </c>
      <c r="AA6" s="106">
        <f ca="1">MATCH($Q$4,OFFSET($A$1,AA5,0,1000,1),0)+AA5</f>
        <v>113</v>
      </c>
    </row>
    <row r="7" spans="1:98" ht="20.100000000000001" customHeight="1" x14ac:dyDescent="0.25">
      <c r="A7" s="328" t="str">
        <f>Input!B8</f>
        <v>16A</v>
      </c>
      <c r="B7" s="93">
        <f>Input!F8</f>
        <v>2.95</v>
      </c>
      <c r="C7" s="93" t="str">
        <f>Input!D8&amp;"-"&amp;Input!E8</f>
        <v>1000-2000</v>
      </c>
      <c r="D7" s="93">
        <f>Input!G8</f>
        <v>1.6E-2</v>
      </c>
      <c r="E7" s="93" t="str">
        <f>Input!K8</f>
        <v>135</v>
      </c>
      <c r="F7" s="94" t="str">
        <f>Input!I8</f>
        <v>422x325x563</v>
      </c>
      <c r="G7" s="95" t="str">
        <f>Input!J8</f>
        <v>84</v>
      </c>
      <c r="H7" s="96" t="str">
        <f>Input!L8</f>
        <v>3,5</v>
      </c>
      <c r="I7" s="95" t="str">
        <f>Verw.!AD7</f>
        <v>Without</v>
      </c>
      <c r="J7" s="95" t="str">
        <f>Verw.!AF7</f>
        <v>Rubber wheel coupling</v>
      </c>
      <c r="K7" s="95" t="str">
        <f>Verw.!AE7</f>
        <v>11,5  inch</v>
      </c>
      <c r="L7" s="97" t="str">
        <f>Verw.!AG7</f>
        <v>Mechanical-joint clutch</v>
      </c>
      <c r="M7" s="95" t="str">
        <f>Verw.!AH7</f>
        <v>Not available</v>
      </c>
      <c r="N7" s="95">
        <f>Input!AL8</f>
        <v>0</v>
      </c>
      <c r="Q7" s="253" t="s">
        <v>440</v>
      </c>
      <c r="R7" s="253"/>
      <c r="S7" s="253"/>
      <c r="U7" s="191" t="str">
        <f ca="1">IF(ISERROR(INDEX(A:A,$AA7)),"-",INDEX(A:A,$AA7))</f>
        <v>D300A</v>
      </c>
      <c r="V7" s="192" t="str">
        <f ca="1">IF(ISERROR(INDEX(C:C,$AA7)),"-",INDEX(C:C,$AA7))</f>
        <v>1000-2300</v>
      </c>
      <c r="W7" s="193">
        <f ca="1">IF(ISERROR(INDEX(B:B,$AA7)),"",INDEX(B:B,$AA7))</f>
        <v>5.52</v>
      </c>
      <c r="X7" s="194" t="str">
        <f ca="1">IF(ISERROR(INDEX(D:D,$AA7)),"",INDEX(D:D,$AA7))</f>
        <v>0,25</v>
      </c>
      <c r="Y7" s="195" t="str">
        <f ca="1">IF(ISERROR(INDEX(E:E,$AA7)),"-",INDEX(E:E,$AA7)&amp;" mm")</f>
        <v>355 mm</v>
      </c>
      <c r="Z7" s="324" t="str">
        <f ca="1">IF(ISERROR(INDEX(H:H,$AA7)),"-",INDEX(H:H,$AA7)&amp;" KN")</f>
        <v>60 KN</v>
      </c>
      <c r="AA7" s="106">
        <f ca="1">MATCH($Q$4,OFFSET($A$1,AA6,0,1000,1),0)+AA6</f>
        <v>114</v>
      </c>
    </row>
    <row r="8" spans="1:98" ht="20.100000000000001" customHeight="1" x14ac:dyDescent="0.25">
      <c r="A8" s="328" t="str">
        <f>Input!B9</f>
        <v>16A</v>
      </c>
      <c r="B8" s="93">
        <f>Input!F9</f>
        <v>3.35</v>
      </c>
      <c r="C8" s="93" t="str">
        <f>Input!D9&amp;"-"&amp;Input!E9</f>
        <v>1000-2000</v>
      </c>
      <c r="D8" s="93">
        <f>Input!G9</f>
        <v>1.6E-2</v>
      </c>
      <c r="E8" s="93" t="str">
        <f>Input!K9</f>
        <v>135</v>
      </c>
      <c r="F8" s="94" t="str">
        <f>Input!I9</f>
        <v>422x325x563</v>
      </c>
      <c r="G8" s="95" t="str">
        <f>Input!J9</f>
        <v>84</v>
      </c>
      <c r="H8" s="96" t="str">
        <f>Input!L9</f>
        <v>3,5</v>
      </c>
      <c r="I8" s="95" t="str">
        <f>Verw.!AD8</f>
        <v>Without</v>
      </c>
      <c r="J8" s="95" t="str">
        <f>Verw.!AF8</f>
        <v>Rubber wheel coupling</v>
      </c>
      <c r="K8" s="95" t="str">
        <f>Verw.!AE8</f>
        <v>11,5  inch</v>
      </c>
      <c r="L8" s="97" t="str">
        <f>Verw.!AG8</f>
        <v>Mechanical-joint clutch</v>
      </c>
      <c r="M8" s="95" t="str">
        <f>Verw.!AH8</f>
        <v>Not available</v>
      </c>
      <c r="N8" s="95">
        <f>Input!AL9</f>
        <v>0</v>
      </c>
      <c r="Q8" s="253"/>
      <c r="R8" s="253"/>
      <c r="S8" s="253"/>
      <c r="U8" s="196" t="str">
        <f ca="1">IF(ISERROR(INDEX(A:A,$AA8)),"-",INDEX(A:A,$AA8))</f>
        <v>D300A</v>
      </c>
      <c r="V8" s="197" t="str">
        <f ca="1">IF(ISERROR(INDEX(C:C,$AA8)),"-",INDEX(C:C,$AA8))</f>
        <v>1000-2300</v>
      </c>
      <c r="W8" s="198">
        <f ca="1">IF(ISERROR(INDEX(B:B,$AA8)),"",INDEX(B:B,$AA8))</f>
        <v>5.9</v>
      </c>
      <c r="X8" s="199" t="str">
        <f ca="1">IF(ISERROR(INDEX(D:D,$AA8)),"",INDEX(D:D,$AA8))</f>
        <v>0,25</v>
      </c>
      <c r="Y8" s="200" t="str">
        <f ca="1">IF(ISERROR(INDEX(E:E,$AA8)),"-",INDEX(E:E,$AA8)&amp;" mm")</f>
        <v>355 mm</v>
      </c>
      <c r="Z8" s="325" t="str">
        <f ca="1">IF(ISERROR(INDEX(H:H,$AA8)),"-",INDEX(H:H,$AA8)&amp;" KN")</f>
        <v>60 KN</v>
      </c>
      <c r="AA8" s="106">
        <f ca="1">MATCH($Q$4,OFFSET($A$1,AA7,0,1000,1),0)+AA7</f>
        <v>115</v>
      </c>
    </row>
    <row r="9" spans="1:98" ht="20.100000000000001" customHeight="1" x14ac:dyDescent="0.25">
      <c r="A9" s="328" t="str">
        <f>Input!B10</f>
        <v>16A</v>
      </c>
      <c r="B9" s="93">
        <f>Input!F10</f>
        <v>3.83</v>
      </c>
      <c r="C9" s="93" t="str">
        <f>Input!D10&amp;"-"&amp;Input!E10</f>
        <v>1000-2000</v>
      </c>
      <c r="D9" s="93">
        <f>Input!G10</f>
        <v>1.6E-2</v>
      </c>
      <c r="E9" s="93" t="str">
        <f>Input!K10</f>
        <v>135</v>
      </c>
      <c r="F9" s="94" t="str">
        <f>Input!I10</f>
        <v>422x325x563</v>
      </c>
      <c r="G9" s="95" t="str">
        <f>Input!J10</f>
        <v>84</v>
      </c>
      <c r="H9" s="96" t="str">
        <f>Input!L10</f>
        <v>3,5</v>
      </c>
      <c r="I9" s="95" t="str">
        <f>Verw.!AD9</f>
        <v>Without</v>
      </c>
      <c r="J9" s="95" t="str">
        <f>Verw.!AF9</f>
        <v>Rubber wheel coupling</v>
      </c>
      <c r="K9" s="95" t="str">
        <f>Verw.!AE9</f>
        <v>11,5  inch</v>
      </c>
      <c r="L9" s="97" t="str">
        <f>Verw.!AG9</f>
        <v>Mechanical-joint clutch</v>
      </c>
      <c r="M9" s="95" t="str">
        <f>Verw.!AH9</f>
        <v>Not available</v>
      </c>
      <c r="N9" s="95">
        <f>Input!AL10</f>
        <v>0</v>
      </c>
      <c r="Q9" s="108"/>
      <c r="R9" s="109"/>
      <c r="S9" s="109"/>
      <c r="U9" s="191" t="str">
        <f ca="1">IF(ISERROR(INDEX(A:A,$AA9)),"-",INDEX(A:A,$AA9))</f>
        <v>D300A</v>
      </c>
      <c r="V9" s="192" t="str">
        <f ca="1">IF(ISERROR(INDEX(C:C,$AA9)),"-",INDEX(C:C,$AA9))</f>
        <v>1000-2300</v>
      </c>
      <c r="W9" s="193">
        <f ca="1">IF(ISERROR(INDEX(B:B,$AA9)),"",INDEX(B:B,$AA9))</f>
        <v>6.56</v>
      </c>
      <c r="X9" s="194" t="str">
        <f ca="1">IF(ISERROR(INDEX(D:D,$AA9)),"",INDEX(D:D,$AA9))</f>
        <v>0,20</v>
      </c>
      <c r="Y9" s="195" t="str">
        <f ca="1">IF(ISERROR(INDEX(E:E,$AA9)),"-",INDEX(E:E,$AA9)&amp;" mm")</f>
        <v>355 mm</v>
      </c>
      <c r="Z9" s="324" t="str">
        <f ca="1">IF(ISERROR(INDEX(H:H,$AA9)),"-",INDEX(H:H,$AA9)&amp;" KN")</f>
        <v>60 KN</v>
      </c>
      <c r="AA9" s="106">
        <f ca="1">MATCH($Q$4,OFFSET($A$1,AA8,0,1000,1),0)+AA8</f>
        <v>116</v>
      </c>
    </row>
    <row r="10" spans="1:98" ht="20.100000000000001" customHeight="1" x14ac:dyDescent="0.25">
      <c r="A10" s="328" t="str">
        <f>Input!B11</f>
        <v>26</v>
      </c>
      <c r="B10" s="93">
        <f>Input!F11</f>
        <v>2.48</v>
      </c>
      <c r="C10" s="93" t="str">
        <f>Input!D11&amp;"-"&amp;Input!E11</f>
        <v>1500-2500</v>
      </c>
      <c r="D10" s="93">
        <f>Input!G11</f>
        <v>2.7E-2</v>
      </c>
      <c r="E10" s="93" t="str">
        <f>Input!K11</f>
        <v>135</v>
      </c>
      <c r="F10" s="94" t="str">
        <f>Input!I11</f>
        <v>473,5x365x830</v>
      </c>
      <c r="G10" s="95" t="str">
        <f>Input!J11</f>
        <v>92</v>
      </c>
      <c r="H10" s="96" t="str">
        <f>Input!L11</f>
        <v>5,0</v>
      </c>
      <c r="I10" s="95" t="str">
        <f>Verw.!AD10</f>
        <v>Without</v>
      </c>
      <c r="J10" s="95" t="str">
        <f>Verw.!AF10</f>
        <v>Rubber wheel coupling</v>
      </c>
      <c r="K10" s="95" t="str">
        <f>Verw.!AE10</f>
        <v>11,5  inch</v>
      </c>
      <c r="L10" s="97" t="str">
        <f>Verw.!AG10</f>
        <v>Mechanical-joint clutch</v>
      </c>
      <c r="M10" s="95" t="str">
        <f>Verw.!AH10</f>
        <v>Not available</v>
      </c>
      <c r="N10" s="95">
        <f>Input!AL11</f>
        <v>0</v>
      </c>
      <c r="Q10" s="110"/>
      <c r="R10" s="249"/>
      <c r="S10" s="249"/>
      <c r="U10" s="196" t="str">
        <f ca="1">IF(ISERROR(INDEX(A:A,$AA10)),"-",INDEX(A:A,$AA10))</f>
        <v>D300A</v>
      </c>
      <c r="V10" s="197" t="str">
        <f ca="1">IF(ISERROR(INDEX(C:C,$AA10)),"-",INDEX(C:C,$AA10))</f>
        <v>1000-2300</v>
      </c>
      <c r="W10" s="198">
        <f ca="1">IF(ISERROR(INDEX(B:B,$AA10)),"",INDEX(B:B,$AA10))</f>
        <v>7.06</v>
      </c>
      <c r="X10" s="199" t="str">
        <f ca="1">IF(ISERROR(INDEX(D:D,$AA10)),"",INDEX(D:D,$AA10))</f>
        <v>0,20</v>
      </c>
      <c r="Y10" s="200" t="str">
        <f ca="1">IF(ISERROR(INDEX(E:E,$AA10)),"-",INDEX(E:E,$AA10)&amp;" mm")</f>
        <v>355 mm</v>
      </c>
      <c r="Z10" s="325" t="str">
        <f ca="1">IF(ISERROR(INDEX(H:H,$AA10)),"-",INDEX(H:H,$AA10)&amp;" KN")</f>
        <v>60 KN</v>
      </c>
      <c r="AA10" s="106">
        <f ca="1">MATCH($Q$4,OFFSET($A$1,AA9,0,1000,1),0)+AA9</f>
        <v>117</v>
      </c>
    </row>
    <row r="11" spans="1:98" s="114" customFormat="1" ht="20.100000000000001" customHeight="1" thickBot="1" x14ac:dyDescent="0.3">
      <c r="A11" s="328" t="str">
        <f>Input!B12</f>
        <v>26</v>
      </c>
      <c r="B11" s="93">
        <f>Input!F12</f>
        <v>2.95</v>
      </c>
      <c r="C11" s="93" t="str">
        <f>Input!D12&amp;"-"&amp;Input!E12</f>
        <v>1500-2500</v>
      </c>
      <c r="D11" s="93">
        <f>Input!G12</f>
        <v>2.7E-2</v>
      </c>
      <c r="E11" s="93" t="str">
        <f>Input!K12</f>
        <v>135</v>
      </c>
      <c r="F11" s="94" t="str">
        <f>Input!I12</f>
        <v>473,5x365x830</v>
      </c>
      <c r="G11" s="95" t="str">
        <f>Input!J12</f>
        <v>92</v>
      </c>
      <c r="H11" s="96" t="str">
        <f>Input!L12</f>
        <v>5,0</v>
      </c>
      <c r="I11" s="95" t="str">
        <f>Verw.!AD11</f>
        <v>Without</v>
      </c>
      <c r="J11" s="95" t="str">
        <f>Verw.!AF11</f>
        <v>Rubber wheel coupling</v>
      </c>
      <c r="K11" s="95" t="str">
        <f>Verw.!AE11</f>
        <v>11,5  inch</v>
      </c>
      <c r="L11" s="97" t="str">
        <f>Verw.!AG11</f>
        <v>Mechanical-joint clutch</v>
      </c>
      <c r="M11" s="95" t="str">
        <f>Verw.!AH11</f>
        <v>Not available</v>
      </c>
      <c r="N11" s="95">
        <f>Input!AL12</f>
        <v>0</v>
      </c>
      <c r="O11" s="105"/>
      <c r="P11" s="111"/>
      <c r="Q11" s="112"/>
      <c r="R11" s="112"/>
      <c r="S11" s="112"/>
      <c r="T11" s="111"/>
      <c r="U11" s="191" t="str">
        <f ca="1">IF(ISERROR(INDEX(A:A,$AA11)),"-",INDEX(A:A,$AA11))</f>
        <v>D300A</v>
      </c>
      <c r="V11" s="192" t="str">
        <f ca="1">IF(ISERROR(INDEX(C:C,$AA11)),"-",INDEX(C:C,$AA11))</f>
        <v>1000-2300</v>
      </c>
      <c r="W11" s="193">
        <f ca="1">IF(ISERROR(INDEX(B:B,$AA11)),"",INDEX(B:B,$AA11))</f>
        <v>7.63</v>
      </c>
      <c r="X11" s="194" t="str">
        <f ca="1">IF(ISERROR(INDEX(D:D,$AA11)),"",INDEX(D:D,$AA11))</f>
        <v>0,17</v>
      </c>
      <c r="Y11" s="195" t="str">
        <f ca="1">IF(ISERROR(INDEX(E:E,$AA11)),"-",INDEX(E:E,$AA11)&amp;" mm")</f>
        <v>355 mm</v>
      </c>
      <c r="Z11" s="324" t="str">
        <f ca="1">IF(ISERROR(INDEX(H:H,$AA11)),"-",INDEX(H:H,$AA11)&amp;" KN")</f>
        <v>60 KN</v>
      </c>
      <c r="AA11" s="106">
        <f ca="1">MATCH($Q$4,OFFSET($A$1,AA10,0,1000,1),0)+AA10</f>
        <v>118</v>
      </c>
      <c r="AB11" s="13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</row>
    <row r="12" spans="1:98" s="117" customFormat="1" ht="20.100000000000001" customHeight="1" x14ac:dyDescent="0.25">
      <c r="A12" s="328" t="str">
        <f>Input!B13</f>
        <v>26</v>
      </c>
      <c r="B12" s="93">
        <f>Input!F13</f>
        <v>3.35</v>
      </c>
      <c r="C12" s="93" t="str">
        <f>Input!D13&amp;"-"&amp;Input!E13</f>
        <v>1500-2500</v>
      </c>
      <c r="D12" s="93">
        <f>Input!G13</f>
        <v>2.5999999999999999E-2</v>
      </c>
      <c r="E12" s="93" t="str">
        <f>Input!K13</f>
        <v>135</v>
      </c>
      <c r="F12" s="94" t="str">
        <f>Input!I13</f>
        <v>473,5x365x830</v>
      </c>
      <c r="G12" s="95" t="str">
        <f>Input!J13</f>
        <v>92</v>
      </c>
      <c r="H12" s="96" t="str">
        <f>Input!L13</f>
        <v>5,0</v>
      </c>
      <c r="I12" s="95" t="str">
        <f>Verw.!AD12</f>
        <v>Without</v>
      </c>
      <c r="J12" s="95" t="str">
        <f>Verw.!AF12</f>
        <v>Rubber wheel coupling</v>
      </c>
      <c r="K12" s="95" t="str">
        <f>Verw.!AE12</f>
        <v>11,5  inch</v>
      </c>
      <c r="L12" s="97" t="str">
        <f>Verw.!AG12</f>
        <v>Mechanical-joint clutch</v>
      </c>
      <c r="M12" s="95" t="str">
        <f>Verw.!AH12</f>
        <v>Not available</v>
      </c>
      <c r="N12" s="95">
        <f>Input!AL13</f>
        <v>0</v>
      </c>
      <c r="O12" s="105"/>
      <c r="P12" s="115"/>
      <c r="Q12" s="250"/>
      <c r="R12" s="250"/>
      <c r="S12" s="250"/>
      <c r="T12" s="115"/>
      <c r="U12" s="196" t="str">
        <f ca="1">IF(ISERROR(INDEX(A:A,$AA12)),"-",INDEX(A:A,$AA12))</f>
        <v>-</v>
      </c>
      <c r="V12" s="197" t="str">
        <f ca="1">IF(ISERROR(INDEX(C:C,$AA12)),"-",INDEX(C:C,$AA12))</f>
        <v>-</v>
      </c>
      <c r="W12" s="198" t="str">
        <f ca="1">IF(ISERROR(INDEX(B:B,$AA12)),"",INDEX(B:B,$AA12))</f>
        <v/>
      </c>
      <c r="X12" s="199" t="str">
        <f ca="1">IF(ISERROR(INDEX(D:D,$AA12)),"",INDEX(D:D,$AA12))</f>
        <v/>
      </c>
      <c r="Y12" s="200" t="str">
        <f ca="1">IF(ISERROR(INDEX(E:E,$AA12)),"-",INDEX(E:E,$AA12)&amp;" mm")</f>
        <v>-</v>
      </c>
      <c r="Z12" s="325" t="str">
        <f ca="1">IF(ISERROR(INDEX(H:H,$AA12)),"-",INDEX(H:H,$AA12)&amp;" KN")</f>
        <v>-</v>
      </c>
      <c r="AA12" s="106" t="e">
        <f ca="1">MATCH($Q$4,OFFSET($A$1,AA11,0,1000,1),0)+AA11</f>
        <v>#N/A</v>
      </c>
      <c r="AB12" s="134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</row>
    <row r="13" spans="1:98" s="120" customFormat="1" ht="20.100000000000001" customHeight="1" thickBot="1" x14ac:dyDescent="0.3">
      <c r="A13" s="328" t="str">
        <f>Input!B14</f>
        <v>26</v>
      </c>
      <c r="B13" s="93">
        <f>Input!F14</f>
        <v>3.83</v>
      </c>
      <c r="C13" s="93" t="str">
        <f>Input!D14&amp;"-"&amp;Input!E14</f>
        <v>1500-2500</v>
      </c>
      <c r="D13" s="93">
        <f>Input!G14</f>
        <v>2.4E-2</v>
      </c>
      <c r="E13" s="93" t="str">
        <f>Input!K14</f>
        <v>135</v>
      </c>
      <c r="F13" s="94" t="str">
        <f>Input!I14</f>
        <v>473,5x365x830</v>
      </c>
      <c r="G13" s="95" t="str">
        <f>Input!J14</f>
        <v>92</v>
      </c>
      <c r="H13" s="96" t="str">
        <f>Input!L14</f>
        <v>5,0</v>
      </c>
      <c r="I13" s="95" t="str">
        <f>Verw.!AD13</f>
        <v>Without</v>
      </c>
      <c r="J13" s="95" t="str">
        <f>Verw.!AF13</f>
        <v>Rubber wheel coupling</v>
      </c>
      <c r="K13" s="95" t="str">
        <f>Verw.!AE13</f>
        <v>11,5  inch</v>
      </c>
      <c r="L13" s="97" t="str">
        <f>Verw.!AG13</f>
        <v>Mechanical-joint clutch</v>
      </c>
      <c r="M13" s="95" t="str">
        <f>Verw.!AH13</f>
        <v>Not available</v>
      </c>
      <c r="N13" s="95">
        <f>Input!AL14</f>
        <v>0</v>
      </c>
      <c r="O13" s="105"/>
      <c r="P13" s="118"/>
      <c r="Q13" s="250"/>
      <c r="R13" s="250"/>
      <c r="S13" s="250"/>
      <c r="T13" s="118"/>
      <c r="U13" s="201" t="str">
        <f ca="1">IF(ISERROR(INDEX(A:A,$AA13)),"-",INDEX(A:A,$AA13))</f>
        <v>-</v>
      </c>
      <c r="V13" s="202" t="str">
        <f ca="1">IF(ISERROR(INDEX(C:C,$AA13)),"-",INDEX(C:C,$AA13))</f>
        <v>-</v>
      </c>
      <c r="W13" s="203" t="str">
        <f ca="1">IF(ISERROR(INDEX(B:B,$AA13)),"",INDEX(B:B,$AA13))</f>
        <v/>
      </c>
      <c r="X13" s="204" t="str">
        <f ca="1">IF(ISERROR(INDEX(D:D,$AA13)),"",INDEX(D:D,$AA13))</f>
        <v/>
      </c>
      <c r="Y13" s="205" t="str">
        <f ca="1">IF(ISERROR(INDEX(E:E,$AA13)),"-",INDEX(E:E,$AA13)&amp;" mm")</f>
        <v>-</v>
      </c>
      <c r="Z13" s="326" t="str">
        <f ca="1">IF(ISERROR(INDEX(H:H,$AA13)),"-",INDEX(H:H,$AA13)&amp;" KN")</f>
        <v>-</v>
      </c>
      <c r="AA13" s="106" t="e">
        <f ca="1">MATCH($Q$4,OFFSET($A$1,AA12,0,1000,1),0)+AA12</f>
        <v>#N/A</v>
      </c>
      <c r="AB13" s="135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</row>
    <row r="14" spans="1:98" s="117" customFormat="1" ht="20.100000000000001" customHeight="1" thickBot="1" x14ac:dyDescent="0.3">
      <c r="A14" s="328" t="str">
        <f>Input!B15</f>
        <v>26</v>
      </c>
      <c r="B14" s="93">
        <f>Input!F15</f>
        <v>4.47</v>
      </c>
      <c r="C14" s="93" t="str">
        <f>Input!D15&amp;"-"&amp;Input!E15</f>
        <v>1500-2500</v>
      </c>
      <c r="D14" s="93">
        <f>Input!G15</f>
        <v>0.02</v>
      </c>
      <c r="E14" s="93" t="str">
        <f>Input!K15</f>
        <v>135</v>
      </c>
      <c r="F14" s="94" t="str">
        <f>Input!I15</f>
        <v>473,5x365x830</v>
      </c>
      <c r="G14" s="95" t="str">
        <f>Input!J15</f>
        <v>92</v>
      </c>
      <c r="H14" s="96" t="str">
        <f>Input!L15</f>
        <v>5,0</v>
      </c>
      <c r="I14" s="95" t="str">
        <f>Verw.!AD14</f>
        <v>Without</v>
      </c>
      <c r="J14" s="95" t="str">
        <f>Verw.!AF14</f>
        <v>Rubber wheel coupling</v>
      </c>
      <c r="K14" s="95" t="str">
        <f>Verw.!AE14</f>
        <v>11,5  inch</v>
      </c>
      <c r="L14" s="97" t="str">
        <f>Verw.!AG14</f>
        <v>Mechanical-joint clutch</v>
      </c>
      <c r="M14" s="95" t="str">
        <f>Verw.!AH14</f>
        <v>Not available</v>
      </c>
      <c r="N14" s="95">
        <f>Input!AL15</f>
        <v>0</v>
      </c>
      <c r="O14" s="105"/>
      <c r="P14" s="115"/>
      <c r="Q14" s="115"/>
      <c r="R14" s="115"/>
      <c r="S14" s="115"/>
      <c r="T14" s="115"/>
      <c r="U14" s="254" t="str">
        <f ca="1">IF(ISERROR(INDEX(A:A,$AA14)),"","!!! NOTE: MORE RATIO'S AVAILABLE !!!")</f>
        <v/>
      </c>
      <c r="V14" s="254"/>
      <c r="W14" s="254"/>
      <c r="X14" s="254"/>
      <c r="Y14" s="175">
        <v>1</v>
      </c>
      <c r="Z14" s="175">
        <v>1</v>
      </c>
      <c r="AA14" s="106" t="e">
        <f ca="1">MATCH($Q$4,OFFSET($A$1,AA13,0,1000,1),0)+AA13</f>
        <v>#N/A</v>
      </c>
      <c r="AB14" s="134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</row>
    <row r="15" spans="1:98" s="121" customFormat="1" ht="20.100000000000001" customHeight="1" x14ac:dyDescent="0.25">
      <c r="A15" s="328" t="str">
        <f>Input!B16</f>
        <v>26</v>
      </c>
      <c r="B15" s="93">
        <f>Input!F16</f>
        <v>5.05</v>
      </c>
      <c r="C15" s="93" t="str">
        <f>Input!D16&amp;"-"&amp;Input!E16</f>
        <v>1500-2500</v>
      </c>
      <c r="D15" s="93">
        <f>Input!G16</f>
        <v>1.6E-2</v>
      </c>
      <c r="E15" s="93" t="str">
        <f>Input!K16</f>
        <v>135</v>
      </c>
      <c r="F15" s="94" t="str">
        <f>Input!I16</f>
        <v>473,5x365x830</v>
      </c>
      <c r="G15" s="95" t="str">
        <f>Input!J16</f>
        <v>92</v>
      </c>
      <c r="H15" s="96" t="str">
        <f>Input!L16</f>
        <v>5,0</v>
      </c>
      <c r="I15" s="95" t="str">
        <f>Verw.!AD15</f>
        <v>Without</v>
      </c>
      <c r="J15" s="95" t="str">
        <f>Verw.!AF15</f>
        <v>Rubber wheel coupling</v>
      </c>
      <c r="K15" s="95" t="str">
        <f>Verw.!AE15</f>
        <v>11,5  inch</v>
      </c>
      <c r="L15" s="97" t="str">
        <f>Verw.!AG15</f>
        <v>Mechanical-joint clutch</v>
      </c>
      <c r="M15" s="95" t="str">
        <f>Verw.!AH15</f>
        <v>Not available</v>
      </c>
      <c r="N15" s="95">
        <f>Input!AL16</f>
        <v>0</v>
      </c>
      <c r="O15" s="105"/>
      <c r="P15" s="115"/>
      <c r="Q15" s="115"/>
      <c r="R15" s="115"/>
      <c r="S15" s="115"/>
      <c r="T15" s="115"/>
      <c r="U15" s="255" t="s">
        <v>454</v>
      </c>
      <c r="V15" s="256"/>
      <c r="W15" s="256"/>
      <c r="X15" s="256"/>
      <c r="Y15" s="256"/>
      <c r="Z15" s="317"/>
      <c r="AA15" s="106"/>
      <c r="AB15" s="134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</row>
    <row r="16" spans="1:98" s="117" customFormat="1" ht="20.100000000000001" customHeight="1" x14ac:dyDescent="0.25">
      <c r="A16" s="328" t="str">
        <f>Input!B17</f>
        <v>MA100A</v>
      </c>
      <c r="B16" s="93">
        <f>Input!F17</f>
        <v>1.6</v>
      </c>
      <c r="C16" s="93" t="str">
        <f>Input!D17&amp;"-"&amp;Input!E17</f>
        <v>1500-3000</v>
      </c>
      <c r="D16" s="93">
        <f>Input!G17</f>
        <v>1.2E-2</v>
      </c>
      <c r="E16" s="93" t="str">
        <f>Input!K17</f>
        <v>100</v>
      </c>
      <c r="F16" s="94" t="str">
        <f>Input!I17</f>
        <v>236x390x420</v>
      </c>
      <c r="G16" s="95" t="str">
        <f>Input!J17</f>
        <v>75</v>
      </c>
      <c r="H16" s="96" t="str">
        <f>Input!L17</f>
        <v>3,0</v>
      </c>
      <c r="I16" s="95" t="str">
        <f>Verw.!AD16</f>
        <v>Without/SAE-3/SAE-4/SAE-5</v>
      </c>
      <c r="J16" s="95" t="str">
        <f>Verw.!AF16</f>
        <v>Rubber block drive, with alu. ring</v>
      </c>
      <c r="K16" s="95" t="str">
        <f>Verw.!AE16</f>
        <v>11,5 /10 /7,5 inch</v>
      </c>
      <c r="L16" s="97" t="str">
        <f>Verw.!AG16</f>
        <v xml:space="preserve"> Mechanical</v>
      </c>
      <c r="M16" s="95" t="str">
        <f>Verw.!AH16</f>
        <v>Not available</v>
      </c>
      <c r="N16" s="95">
        <f>Input!AL17</f>
        <v>0</v>
      </c>
      <c r="O16" s="105"/>
      <c r="P16" s="115"/>
      <c r="Q16" s="115"/>
      <c r="R16" s="115"/>
      <c r="S16" s="115"/>
      <c r="T16" s="115"/>
      <c r="U16" s="184" t="s">
        <v>451</v>
      </c>
      <c r="V16" s="257" t="str">
        <f ca="1">IF(ISERROR(INDEX(I:I,$AA$4)),"",INDEX(I:I,$AA$4))</f>
        <v>Without/SAE-0/SAE-1</v>
      </c>
      <c r="W16" s="257"/>
      <c r="X16" s="257"/>
      <c r="Y16" s="257"/>
      <c r="Z16" s="318"/>
      <c r="AA16" s="106"/>
      <c r="AB16" s="134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</row>
    <row r="17" spans="1:98" s="121" customFormat="1" ht="20.100000000000001" customHeight="1" x14ac:dyDescent="0.25">
      <c r="A17" s="328" t="str">
        <f>Input!B18</f>
        <v>MA100A</v>
      </c>
      <c r="B17" s="93">
        <f>Input!F18</f>
        <v>2</v>
      </c>
      <c r="C17" s="93" t="str">
        <f>Input!D18&amp;"-"&amp;Input!E18</f>
        <v>1500-3000</v>
      </c>
      <c r="D17" s="93">
        <f>Input!G18</f>
        <v>1.2E-2</v>
      </c>
      <c r="E17" s="93" t="str">
        <f>Input!K18</f>
        <v>100</v>
      </c>
      <c r="F17" s="94" t="str">
        <f>Input!I18</f>
        <v>236x390x420</v>
      </c>
      <c r="G17" s="95" t="str">
        <f>Input!J18</f>
        <v>75</v>
      </c>
      <c r="H17" s="96" t="str">
        <f>Input!L18</f>
        <v>3,0</v>
      </c>
      <c r="I17" s="95" t="str">
        <f>Verw.!AD17</f>
        <v>Without/SAE-3/SAE-4/SAE-5</v>
      </c>
      <c r="J17" s="95" t="str">
        <f>Verw.!AF17</f>
        <v>Rubber block drive, with alu. ring</v>
      </c>
      <c r="K17" s="95" t="str">
        <f>Verw.!AE17</f>
        <v>11,5 /10 /7,5 inch</v>
      </c>
      <c r="L17" s="97" t="str">
        <f>Verw.!AG17</f>
        <v xml:space="preserve"> Mechanical</v>
      </c>
      <c r="M17" s="95" t="str">
        <f>Verw.!AH17</f>
        <v>Not available</v>
      </c>
      <c r="N17" s="95">
        <f>Input!AL18</f>
        <v>0</v>
      </c>
      <c r="O17" s="105"/>
      <c r="P17" s="122"/>
      <c r="Q17" s="122"/>
      <c r="R17" s="122"/>
      <c r="S17" s="122"/>
      <c r="T17" s="122"/>
      <c r="U17" s="185" t="s">
        <v>453</v>
      </c>
      <c r="V17" s="258" t="str">
        <f ca="1">IF(ISERROR(INDEX(J:J,$AA$4)),"",INDEX(J:J,$AA$4))</f>
        <v>Rubber block drive, with alu. ring/(High) flexible coupling</v>
      </c>
      <c r="W17" s="258"/>
      <c r="X17" s="258"/>
      <c r="Y17" s="258"/>
      <c r="Z17" s="319"/>
      <c r="AA17" s="106"/>
      <c r="AB17" s="134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</row>
    <row r="18" spans="1:98" s="117" customFormat="1" ht="20.100000000000001" customHeight="1" x14ac:dyDescent="0.25">
      <c r="A18" s="328" t="str">
        <f>Input!B19</f>
        <v>MA100A</v>
      </c>
      <c r="B18" s="93">
        <f>Input!F19</f>
        <v>2.5499999999999998</v>
      </c>
      <c r="C18" s="93" t="str">
        <f>Input!D19&amp;"-"&amp;Input!E19</f>
        <v>1500-3000</v>
      </c>
      <c r="D18" s="93">
        <f>Input!G19</f>
        <v>9.4999999999999998E-3</v>
      </c>
      <c r="E18" s="93" t="str">
        <f>Input!K19</f>
        <v>100</v>
      </c>
      <c r="F18" s="94" t="str">
        <f>Input!I19</f>
        <v>236x390x420</v>
      </c>
      <c r="G18" s="95" t="str">
        <f>Input!J19</f>
        <v>75</v>
      </c>
      <c r="H18" s="96" t="str">
        <f>Input!L19</f>
        <v>3,0</v>
      </c>
      <c r="I18" s="95" t="str">
        <f>Verw.!AD18</f>
        <v>Without/SAE-3/SAE-4/SAE-5</v>
      </c>
      <c r="J18" s="95" t="str">
        <f>Verw.!AF18</f>
        <v>Rubber block drive, with alu. ring</v>
      </c>
      <c r="K18" s="95" t="str">
        <f>Verw.!AE18</f>
        <v>11,5 /10 /7,5 inch</v>
      </c>
      <c r="L18" s="97" t="str">
        <f>Verw.!AG18</f>
        <v xml:space="preserve"> Mechanical</v>
      </c>
      <c r="M18" s="95" t="str">
        <f>Verw.!AH18</f>
        <v>Not available</v>
      </c>
      <c r="N18" s="95">
        <f>Input!AL19</f>
        <v>0</v>
      </c>
      <c r="O18" s="105"/>
      <c r="P18" s="122"/>
      <c r="Q18" s="122"/>
      <c r="R18" s="122"/>
      <c r="S18" s="122"/>
      <c r="T18" s="122"/>
      <c r="U18" s="184" t="s">
        <v>452</v>
      </c>
      <c r="V18" s="257" t="str">
        <f ca="1">IF(ISERROR(INDEX(K:K,$AA$4)),"",INDEX(K:K,$AA$4))</f>
        <v>18 /16 /14  inch</v>
      </c>
      <c r="W18" s="257"/>
      <c r="X18" s="257"/>
      <c r="Y18" s="257"/>
      <c r="Z18" s="318"/>
      <c r="AA18" s="106"/>
      <c r="AB18" s="134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</row>
    <row r="19" spans="1:98" s="121" customFormat="1" ht="20.100000000000001" customHeight="1" x14ac:dyDescent="0.25">
      <c r="A19" s="328" t="str">
        <f>Input!B20</f>
        <v>MA100A</v>
      </c>
      <c r="B19" s="93">
        <f>Input!F20</f>
        <v>3.11</v>
      </c>
      <c r="C19" s="93" t="str">
        <f>Input!D20&amp;"-"&amp;Input!E20</f>
        <v>1500-3000</v>
      </c>
      <c r="D19" s="93">
        <f>Input!G20</f>
        <v>9.4999999999999998E-3</v>
      </c>
      <c r="E19" s="93" t="str">
        <f>Input!K20</f>
        <v>100</v>
      </c>
      <c r="F19" s="94" t="str">
        <f>Input!I20</f>
        <v>236x390x420</v>
      </c>
      <c r="G19" s="95" t="str">
        <f>Input!J20</f>
        <v>75</v>
      </c>
      <c r="H19" s="96" t="str">
        <f>Input!L20</f>
        <v>3,0</v>
      </c>
      <c r="I19" s="95" t="str">
        <f>Verw.!AD19</f>
        <v>Without/SAE-3/SAE-4/SAE-5</v>
      </c>
      <c r="J19" s="95" t="str">
        <f>Verw.!AF19</f>
        <v>Rubber block drive, with alu. ring</v>
      </c>
      <c r="K19" s="95" t="str">
        <f>Verw.!AE19</f>
        <v>11,5 /10 /7,5 inch</v>
      </c>
      <c r="L19" s="97" t="str">
        <f>Verw.!AG19</f>
        <v xml:space="preserve"> Mechanical</v>
      </c>
      <c r="M19" s="95" t="str">
        <f>Verw.!AH19</f>
        <v>Not available</v>
      </c>
      <c r="N19" s="95">
        <f>Input!AL20</f>
        <v>0</v>
      </c>
      <c r="O19" s="105"/>
      <c r="P19" s="122"/>
      <c r="Q19" s="122"/>
      <c r="R19" s="122"/>
      <c r="S19" s="122"/>
      <c r="T19" s="122"/>
      <c r="U19" s="185" t="s">
        <v>4</v>
      </c>
      <c r="V19" s="258" t="str">
        <f ca="1">IF(ISERROR(INDEX(L:L,$AA$4)),"",INDEX(L:L,$AA$4))</f>
        <v xml:space="preserve"> Mechanical/ Electrical</v>
      </c>
      <c r="W19" s="258"/>
      <c r="X19" s="258"/>
      <c r="Y19" s="258"/>
      <c r="Z19" s="319"/>
      <c r="AA19" s="106"/>
      <c r="AB19" s="134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</row>
    <row r="20" spans="1:98" s="117" customFormat="1" ht="20.100000000000001" customHeight="1" x14ac:dyDescent="0.25">
      <c r="A20" s="328" t="str">
        <f>Input!B21</f>
        <v>MA100A</v>
      </c>
      <c r="B20" s="93">
        <f>Input!F21</f>
        <v>3.59</v>
      </c>
      <c r="C20" s="93" t="str">
        <f>Input!D21&amp;"-"&amp;Input!E21</f>
        <v>1500-3000</v>
      </c>
      <c r="D20" s="93">
        <f>Input!G21</f>
        <v>8.2000000000000007E-3</v>
      </c>
      <c r="E20" s="93" t="str">
        <f>Input!K21</f>
        <v>100</v>
      </c>
      <c r="F20" s="94" t="str">
        <f>Input!I21</f>
        <v>236x390x420</v>
      </c>
      <c r="G20" s="95" t="str">
        <f>Input!J21</f>
        <v>75</v>
      </c>
      <c r="H20" s="96" t="str">
        <f>Input!L21</f>
        <v>3,0</v>
      </c>
      <c r="I20" s="95" t="str">
        <f>Verw.!AD20</f>
        <v>Without/SAE-3/SAE-4/SAE-5</v>
      </c>
      <c r="J20" s="95" t="str">
        <f>Verw.!AF20</f>
        <v>Rubber block drive, with alu. ring</v>
      </c>
      <c r="K20" s="95" t="str">
        <f>Verw.!AE20</f>
        <v>11,5 /10 /7,5 inch</v>
      </c>
      <c r="L20" s="97" t="str">
        <f>Verw.!AG20</f>
        <v xml:space="preserve"> Mechanical</v>
      </c>
      <c r="M20" s="95" t="str">
        <f>Verw.!AH20</f>
        <v>Not available</v>
      </c>
      <c r="N20" s="95">
        <f>Input!AL21</f>
        <v>0</v>
      </c>
      <c r="O20" s="105"/>
      <c r="P20" s="122"/>
      <c r="Q20" s="122"/>
      <c r="R20" s="122"/>
      <c r="S20" s="122"/>
      <c r="T20" s="122"/>
      <c r="U20" s="184" t="s">
        <v>422</v>
      </c>
      <c r="V20" s="251" t="str">
        <f ca="1">IF(ISERROR(INDEX(M:M,$AA$4)),"",INDEX(M:M,$AA$4))</f>
        <v>Available</v>
      </c>
      <c r="W20" s="251"/>
      <c r="X20" s="251"/>
      <c r="Y20" s="251"/>
      <c r="Z20" s="320"/>
      <c r="AA20" s="106"/>
      <c r="AB20" s="134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</row>
    <row r="21" spans="1:98" s="121" customFormat="1" ht="20.100000000000001" customHeight="1" thickBot="1" x14ac:dyDescent="0.3">
      <c r="A21" s="328" t="str">
        <f>Input!B22</f>
        <v>MA100A</v>
      </c>
      <c r="B21" s="93">
        <f>Input!F22</f>
        <v>3.88</v>
      </c>
      <c r="C21" s="93" t="str">
        <f>Input!D22&amp;"-"&amp;Input!E22</f>
        <v>1500-3000</v>
      </c>
      <c r="D21" s="93">
        <f>Input!G22</f>
        <v>8.2000000000000007E-3</v>
      </c>
      <c r="E21" s="93" t="str">
        <f>Input!K22</f>
        <v>100</v>
      </c>
      <c r="F21" s="94" t="str">
        <f>Input!I22</f>
        <v>236x390x420</v>
      </c>
      <c r="G21" s="95" t="str">
        <f>Input!J22</f>
        <v>75</v>
      </c>
      <c r="H21" s="96" t="str">
        <f>Input!L22</f>
        <v>3,0</v>
      </c>
      <c r="I21" s="95" t="str">
        <f>Verw.!AD21</f>
        <v>Without/SAE-3/SAE-4/SAE-5</v>
      </c>
      <c r="J21" s="95" t="str">
        <f>Verw.!AF21</f>
        <v>Rubber block drive, with alu. ring</v>
      </c>
      <c r="K21" s="95" t="str">
        <f>Verw.!AE21</f>
        <v>11,5 /10 /7,5 inch</v>
      </c>
      <c r="L21" s="97" t="str">
        <f>Verw.!AG21</f>
        <v xml:space="preserve"> Mechanical</v>
      </c>
      <c r="M21" s="95" t="str">
        <f>Verw.!AH21</f>
        <v>Not available</v>
      </c>
      <c r="N21" s="95">
        <f>Input!AL22</f>
        <v>0</v>
      </c>
      <c r="O21" s="105"/>
      <c r="P21" s="122"/>
      <c r="Q21" s="122"/>
      <c r="R21" s="122"/>
      <c r="S21" s="122"/>
      <c r="T21" s="123"/>
      <c r="U21" s="186" t="s">
        <v>207</v>
      </c>
      <c r="V21" s="252" t="str">
        <f ca="1">IF(IF(ISERROR(INDEX(N:N,$AA$4)),"",INDEX(N:N,$AA$4))=0,"-",IF(ISERROR(INDEX(N:N,$AA$4)),"",INDEX(N:N,$AA$4)))</f>
        <v>Note: If using flexible couping, rate will rise 8%</v>
      </c>
      <c r="W21" s="252"/>
      <c r="X21" s="252"/>
      <c r="Y21" s="252"/>
      <c r="Z21" s="321"/>
      <c r="AA21" s="106"/>
      <c r="AB21" s="134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</row>
    <row r="22" spans="1:98" ht="20.100000000000001" customHeight="1" thickBot="1" x14ac:dyDescent="0.35">
      <c r="A22" s="328" t="str">
        <f>Input!B23</f>
        <v>MA125A</v>
      </c>
      <c r="B22" s="93">
        <f>Input!F23</f>
        <v>2.0299999999999998</v>
      </c>
      <c r="C22" s="93" t="str">
        <f>Input!D23&amp;"-"&amp;Input!E23</f>
        <v>1500-3000</v>
      </c>
      <c r="D22" s="93">
        <f>Input!G23</f>
        <v>2.7E-2</v>
      </c>
      <c r="E22" s="93" t="str">
        <f>Input!K23</f>
        <v>125</v>
      </c>
      <c r="F22" s="94" t="str">
        <f>Input!I23</f>
        <v>291x454x485</v>
      </c>
      <c r="G22" s="95" t="str">
        <f>Input!J23</f>
        <v>115</v>
      </c>
      <c r="H22" s="96" t="str">
        <f>Input!L23</f>
        <v>5,5</v>
      </c>
      <c r="I22" s="95" t="str">
        <f>Verw.!AD22</f>
        <v>Without/SAE-2/SAE-3/SAE-4</v>
      </c>
      <c r="J22" s="95" t="str">
        <f>Verw.!AF22</f>
        <v>Rubber block drive, with alu. ring</v>
      </c>
      <c r="K22" s="95" t="str">
        <f>Verw.!AE22</f>
        <v>11,5 /10 /7,5 inch</v>
      </c>
      <c r="L22" s="97" t="str">
        <f>Verw.!AG22</f>
        <v xml:space="preserve"> Mechanical</v>
      </c>
      <c r="M22" s="95" t="str">
        <f>Verw.!AH22</f>
        <v>Not available</v>
      </c>
      <c r="N22" s="95">
        <f>Input!AL23</f>
        <v>0</v>
      </c>
      <c r="Q22" s="88"/>
      <c r="R22" s="88"/>
      <c r="S22" s="88"/>
      <c r="U22" s="176">
        <v>1</v>
      </c>
      <c r="V22" s="177">
        <v>1</v>
      </c>
      <c r="W22" s="178">
        <v>1</v>
      </c>
      <c r="X22" s="179">
        <v>1</v>
      </c>
      <c r="Y22" s="177">
        <v>1</v>
      </c>
      <c r="Z22" s="177">
        <v>1</v>
      </c>
      <c r="AA22" s="124"/>
      <c r="AB22" s="136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</row>
    <row r="23" spans="1:98" ht="20.100000000000001" customHeight="1" x14ac:dyDescent="0.3">
      <c r="A23" s="328" t="str">
        <f>Input!B24</f>
        <v>MA125A</v>
      </c>
      <c r="B23" s="93">
        <f>Input!F24</f>
        <v>2.46</v>
      </c>
      <c r="C23" s="93" t="str">
        <f>Input!D24&amp;"-"&amp;Input!E24</f>
        <v>1500-3000</v>
      </c>
      <c r="D23" s="93">
        <f>Input!G24</f>
        <v>2.7E-2</v>
      </c>
      <c r="E23" s="93" t="str">
        <f>Input!K24</f>
        <v>125</v>
      </c>
      <c r="F23" s="94" t="str">
        <f>Input!I24</f>
        <v>291x454x485</v>
      </c>
      <c r="G23" s="95" t="str">
        <f>Input!J24</f>
        <v>115</v>
      </c>
      <c r="H23" s="96" t="str">
        <f>Input!L24</f>
        <v>5,5</v>
      </c>
      <c r="I23" s="95" t="str">
        <f>Verw.!AD23</f>
        <v>Without/SAE-2/SAE-3/SAE-4</v>
      </c>
      <c r="J23" s="95" t="str">
        <f>Verw.!AF23</f>
        <v>Rubber block drive, with alu. ring</v>
      </c>
      <c r="K23" s="95" t="str">
        <f>Verw.!AE23</f>
        <v>11,5 /10 /7,5 inch</v>
      </c>
      <c r="L23" s="97" t="str">
        <f>Verw.!AG23</f>
        <v xml:space="preserve"> Mechanical</v>
      </c>
      <c r="M23" s="95" t="str">
        <f>Verw.!AH23</f>
        <v>Not available</v>
      </c>
      <c r="N23" s="95">
        <f>Input!AL24</f>
        <v>0</v>
      </c>
      <c r="Q23" s="88"/>
      <c r="R23" s="88"/>
      <c r="S23" s="88"/>
      <c r="U23" s="180" t="s">
        <v>455</v>
      </c>
      <c r="V23" s="181">
        <v>1</v>
      </c>
      <c r="W23" s="182">
        <v>1</v>
      </c>
      <c r="X23" s="183">
        <v>1</v>
      </c>
      <c r="Y23" s="181">
        <v>1</v>
      </c>
      <c r="Z23" s="314">
        <v>1</v>
      </c>
    </row>
    <row r="24" spans="1:98" ht="20.100000000000001" customHeight="1" x14ac:dyDescent="0.3">
      <c r="A24" s="328" t="str">
        <f>Input!B25</f>
        <v>MA125A</v>
      </c>
      <c r="B24" s="93">
        <f>Input!F25</f>
        <v>3.04</v>
      </c>
      <c r="C24" s="93" t="str">
        <f>Input!D25&amp;"-"&amp;Input!E25</f>
        <v>1500-3000</v>
      </c>
      <c r="D24" s="93">
        <f>Input!G25</f>
        <v>2.4E-2</v>
      </c>
      <c r="E24" s="93" t="str">
        <f>Input!K25</f>
        <v>125</v>
      </c>
      <c r="F24" s="94" t="str">
        <f>Input!I25</f>
        <v>291x454x485</v>
      </c>
      <c r="G24" s="95" t="str">
        <f>Input!J25</f>
        <v>115</v>
      </c>
      <c r="H24" s="96" t="str">
        <f>Input!L25</f>
        <v>5,5</v>
      </c>
      <c r="I24" s="95" t="str">
        <f>Verw.!AD24</f>
        <v>Without/SAE-2/SAE-3/SAE-4</v>
      </c>
      <c r="J24" s="95" t="str">
        <f>Verw.!AF24</f>
        <v>Rubber block drive, with alu. ring</v>
      </c>
      <c r="K24" s="95" t="str">
        <f>Verw.!AE24</f>
        <v>11,5 /10 /7,5 inch</v>
      </c>
      <c r="L24" s="97" t="str">
        <f>Verw.!AG24</f>
        <v xml:space="preserve"> Mechanical</v>
      </c>
      <c r="M24" s="95" t="str">
        <f>Verw.!AH24</f>
        <v>Not available</v>
      </c>
      <c r="N24" s="95">
        <f>Input!AL25</f>
        <v>0</v>
      </c>
      <c r="Q24" s="88"/>
      <c r="R24" s="88"/>
      <c r="S24" s="88"/>
      <c r="U24" s="206" t="s">
        <v>456</v>
      </c>
      <c r="V24" s="207" t="str">
        <f ca="1">IF(ISERROR(INDEX(F:F,$AA$4)),"",INDEX(F:F,$AA$4))</f>
        <v>786x920x1040</v>
      </c>
      <c r="W24" s="208">
        <v>1</v>
      </c>
      <c r="X24" s="209">
        <v>1</v>
      </c>
      <c r="Y24" s="210">
        <v>1</v>
      </c>
      <c r="Z24" s="315">
        <v>1</v>
      </c>
    </row>
    <row r="25" spans="1:98" ht="20.100000000000001" customHeight="1" thickBot="1" x14ac:dyDescent="0.35">
      <c r="A25" s="328" t="str">
        <f>Input!B26</f>
        <v>MA125A</v>
      </c>
      <c r="B25" s="93">
        <f>Input!F26</f>
        <v>3.57</v>
      </c>
      <c r="C25" s="93" t="str">
        <f>Input!D26&amp;"-"&amp;Input!E26</f>
        <v>1500-3000</v>
      </c>
      <c r="D25" s="93">
        <f>Input!G26</f>
        <v>2.1999999999999999E-2</v>
      </c>
      <c r="E25" s="93" t="str">
        <f>Input!K26</f>
        <v>125</v>
      </c>
      <c r="F25" s="94" t="str">
        <f>Input!I26</f>
        <v>291x454x485</v>
      </c>
      <c r="G25" s="95" t="str">
        <f>Input!J26</f>
        <v>115</v>
      </c>
      <c r="H25" s="96" t="str">
        <f>Input!L26</f>
        <v>5,5</v>
      </c>
      <c r="I25" s="95" t="str">
        <f>Verw.!AD25</f>
        <v>Without/SAE-2/SAE-3/SAE-4</v>
      </c>
      <c r="J25" s="95" t="str">
        <f>Verw.!AF25</f>
        <v>Rubber block drive, with alu. ring</v>
      </c>
      <c r="K25" s="95" t="str">
        <f>Verw.!AE25</f>
        <v>11,5 /10 /7,5 inch</v>
      </c>
      <c r="L25" s="97" t="str">
        <f>Verw.!AG25</f>
        <v xml:space="preserve"> Mechanical</v>
      </c>
      <c r="M25" s="95" t="str">
        <f>Verw.!AH25</f>
        <v>Not available</v>
      </c>
      <c r="N25" s="95">
        <f>Input!AL26</f>
        <v>0</v>
      </c>
      <c r="Q25" s="88"/>
      <c r="R25" s="88"/>
      <c r="S25" s="88"/>
      <c r="U25" s="211" t="s">
        <v>457</v>
      </c>
      <c r="V25" s="212" t="str">
        <f ca="1">IF(ISERROR(INDEX(G:G,$AA$4)),"",INDEX(G:G,$AA$4))</f>
        <v>940</v>
      </c>
      <c r="W25" s="213">
        <v>1</v>
      </c>
      <c r="X25" s="214">
        <v>1</v>
      </c>
      <c r="Y25" s="215">
        <v>1</v>
      </c>
      <c r="Z25" s="316">
        <v>1</v>
      </c>
    </row>
    <row r="26" spans="1:98" ht="20.100000000000001" customHeight="1" x14ac:dyDescent="0.25">
      <c r="A26" s="328" t="str">
        <f>Input!B27</f>
        <v>MA125A</v>
      </c>
      <c r="B26" s="93">
        <f>Input!F27</f>
        <v>4.05</v>
      </c>
      <c r="C26" s="93" t="str">
        <f>Input!D27&amp;"-"&amp;Input!E27</f>
        <v>1500-3000</v>
      </c>
      <c r="D26" s="93">
        <f>Input!G27</f>
        <v>1.9E-2</v>
      </c>
      <c r="E26" s="93" t="str">
        <f>Input!K27</f>
        <v>125</v>
      </c>
      <c r="F26" s="94" t="str">
        <f>Input!I27</f>
        <v>291x454x485</v>
      </c>
      <c r="G26" s="95" t="str">
        <f>Input!J27</f>
        <v>115</v>
      </c>
      <c r="H26" s="96" t="str">
        <f>Input!L27</f>
        <v>5,5</v>
      </c>
      <c r="I26" s="95" t="str">
        <f>Verw.!AD26</f>
        <v>Without/SAE-2/SAE-3/SAE-4</v>
      </c>
      <c r="J26" s="95" t="str">
        <f>Verw.!AF26</f>
        <v>Rubber block drive, with alu. ring</v>
      </c>
      <c r="K26" s="95" t="str">
        <f>Verw.!AE26</f>
        <v>11,5 /10 /7,5 inch</v>
      </c>
      <c r="L26" s="97" t="str">
        <f>Verw.!AG26</f>
        <v xml:space="preserve"> Mechanical</v>
      </c>
      <c r="M26" s="95" t="str">
        <f>Verw.!AH26</f>
        <v>Not available</v>
      </c>
      <c r="N26" s="95">
        <f>Input!AL27</f>
        <v>0</v>
      </c>
      <c r="Q26" s="88"/>
      <c r="R26" s="88"/>
      <c r="S26" s="88"/>
      <c r="U26" s="92"/>
      <c r="V26" s="126"/>
      <c r="W26" s="99"/>
      <c r="X26" s="89"/>
      <c r="Y26" s="92"/>
      <c r="Z26" s="92"/>
    </row>
    <row r="27" spans="1:98" s="131" customFormat="1" ht="20.100000000000001" customHeight="1" x14ac:dyDescent="0.25">
      <c r="A27" s="328" t="str">
        <f>Input!B28</f>
        <v>MA125A</v>
      </c>
      <c r="B27" s="93">
        <f>Input!F28</f>
        <v>4.3899999999999997</v>
      </c>
      <c r="C27" s="93" t="str">
        <f>Input!D28&amp;"-"&amp;Input!E28</f>
        <v>1500-3000</v>
      </c>
      <c r="D27" s="93">
        <f>Input!G28</f>
        <v>1.7600000000000001E-2</v>
      </c>
      <c r="E27" s="93" t="str">
        <f>Input!K28</f>
        <v>125</v>
      </c>
      <c r="F27" s="94" t="str">
        <f>Input!I28</f>
        <v>291x454x485</v>
      </c>
      <c r="G27" s="95" t="str">
        <f>Input!J28</f>
        <v>115</v>
      </c>
      <c r="H27" s="96" t="str">
        <f>Input!L28</f>
        <v>5,5</v>
      </c>
      <c r="I27" s="95" t="str">
        <f>Verw.!AD27</f>
        <v>Without/SAE-2/SAE-3/SAE-4</v>
      </c>
      <c r="J27" s="95" t="str">
        <f>Verw.!AF27</f>
        <v>Rubber block drive, with alu. ring</v>
      </c>
      <c r="K27" s="95" t="str">
        <f>Verw.!AE27</f>
        <v>11,5 /10 /7,5 inch</v>
      </c>
      <c r="L27" s="97" t="str">
        <f>Verw.!AG27</f>
        <v xml:space="preserve"> Mechanical</v>
      </c>
      <c r="M27" s="95" t="str">
        <f>Verw.!AH27</f>
        <v>Not available</v>
      </c>
      <c r="N27" s="95">
        <f>Input!AL28</f>
        <v>0</v>
      </c>
      <c r="O27" s="137"/>
      <c r="P27" s="138"/>
      <c r="T27" s="139"/>
      <c r="U27" s="140"/>
      <c r="W27" s="141"/>
      <c r="X27" s="139"/>
      <c r="Y27" s="140"/>
      <c r="Z27" s="140"/>
      <c r="AA27" s="142"/>
    </row>
    <row r="28" spans="1:98" s="131" customFormat="1" x14ac:dyDescent="0.25">
      <c r="A28" s="328" t="str">
        <f>Input!B29</f>
        <v>MA125A</v>
      </c>
      <c r="B28" s="93">
        <f>Input!F29</f>
        <v>4.7</v>
      </c>
      <c r="C28" s="93" t="str">
        <f>Input!D29&amp;"-"&amp;Input!E29</f>
        <v>1500-3000</v>
      </c>
      <c r="D28" s="93">
        <f>Input!G29</f>
        <v>1.49E-2</v>
      </c>
      <c r="E28" s="93" t="str">
        <f>Input!K29</f>
        <v>125</v>
      </c>
      <c r="F28" s="94" t="str">
        <f>Input!I29</f>
        <v>291x454x485</v>
      </c>
      <c r="G28" s="95" t="str">
        <f>Input!J29</f>
        <v>115</v>
      </c>
      <c r="H28" s="96" t="str">
        <f>Input!L29</f>
        <v>5,5</v>
      </c>
      <c r="I28" s="95" t="str">
        <f>Verw.!AD28</f>
        <v>Without/SAE-2/SAE-3/SAE-4</v>
      </c>
      <c r="J28" s="95" t="str">
        <f>Verw.!AF28</f>
        <v>Rubber block drive, with alu. ring</v>
      </c>
      <c r="K28" s="95" t="str">
        <f>Verw.!AE28</f>
        <v>11,5 /10 /7,5 inch</v>
      </c>
      <c r="L28" s="97" t="str">
        <f>Verw.!AG28</f>
        <v xml:space="preserve"> Mechanical</v>
      </c>
      <c r="M28" s="95" t="str">
        <f>Verw.!AH28</f>
        <v>Not available</v>
      </c>
      <c r="N28" s="95">
        <f>Input!AL29</f>
        <v>0</v>
      </c>
      <c r="O28" s="137"/>
      <c r="P28" s="138"/>
      <c r="T28" s="139"/>
      <c r="U28" s="140"/>
      <c r="W28" s="141"/>
      <c r="X28" s="139"/>
      <c r="Y28" s="140"/>
      <c r="Z28" s="140"/>
      <c r="AA28" s="142"/>
    </row>
    <row r="29" spans="1:98" s="131" customFormat="1" x14ac:dyDescent="0.25">
      <c r="A29" s="328" t="str">
        <f>Input!B30</f>
        <v>MA142A</v>
      </c>
      <c r="B29" s="93">
        <f>Input!F30</f>
        <v>1.97</v>
      </c>
      <c r="C29" s="93" t="str">
        <f>Input!D30&amp;"-"&amp;Input!E30</f>
        <v>1500-3000</v>
      </c>
      <c r="D29" s="93">
        <f>Input!G30</f>
        <v>4.1000000000000002E-2</v>
      </c>
      <c r="E29" s="93" t="str">
        <f>Input!K30</f>
        <v>142</v>
      </c>
      <c r="F29" s="94" t="str">
        <f>Input!I30</f>
        <v>308x520x540</v>
      </c>
      <c r="G29" s="95" t="str">
        <f>Input!J30</f>
        <v>140</v>
      </c>
      <c r="H29" s="96" t="str">
        <f>Input!L30</f>
        <v>8,5</v>
      </c>
      <c r="I29" s="95" t="str">
        <f>Verw.!AD29</f>
        <v>Without/SAE-2/SAE-3</v>
      </c>
      <c r="J29" s="95" t="str">
        <f>Verw.!AF29</f>
        <v>Rubber block drive, with alu. ring</v>
      </c>
      <c r="K29" s="95" t="str">
        <f>Verw.!AE29</f>
        <v>11,5 /10 /7,5 inch</v>
      </c>
      <c r="L29" s="97" t="str">
        <f>Verw.!AG29</f>
        <v xml:space="preserve"> Mechanical</v>
      </c>
      <c r="M29" s="95" t="str">
        <f>Verw.!AH29</f>
        <v>Not available</v>
      </c>
      <c r="N29" s="95">
        <f>Input!AL30</f>
        <v>0</v>
      </c>
      <c r="O29" s="137"/>
      <c r="P29" s="138"/>
      <c r="T29" s="139"/>
      <c r="U29" s="140"/>
      <c r="W29" s="141"/>
      <c r="X29" s="139"/>
      <c r="Y29" s="140"/>
      <c r="Z29" s="140"/>
      <c r="AA29" s="142"/>
    </row>
    <row r="30" spans="1:98" s="131" customFormat="1" x14ac:dyDescent="0.25">
      <c r="A30" s="328" t="str">
        <f>Input!B31</f>
        <v>MA142A</v>
      </c>
      <c r="B30" s="93">
        <f>Input!F31</f>
        <v>2.52</v>
      </c>
      <c r="C30" s="93" t="str">
        <f>Input!D31&amp;"-"&amp;Input!E31</f>
        <v>1500-3000</v>
      </c>
      <c r="D30" s="93">
        <f>Input!G31</f>
        <v>4.1000000000000002E-2</v>
      </c>
      <c r="E30" s="93" t="str">
        <f>Input!K31</f>
        <v>142</v>
      </c>
      <c r="F30" s="94" t="str">
        <f>Input!I31</f>
        <v>308x520x540</v>
      </c>
      <c r="G30" s="95" t="str">
        <f>Input!J31</f>
        <v>140</v>
      </c>
      <c r="H30" s="96" t="str">
        <f>Input!L31</f>
        <v>8,5</v>
      </c>
      <c r="I30" s="95" t="str">
        <f>Verw.!AD30</f>
        <v>Without/SAE-2/SAE-3</v>
      </c>
      <c r="J30" s="95" t="str">
        <f>Verw.!AF30</f>
        <v>Rubber block drive, with alu. ring</v>
      </c>
      <c r="K30" s="95" t="str">
        <f>Verw.!AE30</f>
        <v>11,5 /10 /7,5 inch</v>
      </c>
      <c r="L30" s="97" t="str">
        <f>Verw.!AG30</f>
        <v xml:space="preserve"> Mechanical</v>
      </c>
      <c r="M30" s="95" t="str">
        <f>Verw.!AH30</f>
        <v>Not available</v>
      </c>
      <c r="N30" s="95">
        <f>Input!AL31</f>
        <v>0</v>
      </c>
      <c r="O30" s="137"/>
      <c r="P30" s="138"/>
      <c r="T30" s="139"/>
      <c r="U30" s="140"/>
      <c r="W30" s="141"/>
      <c r="X30" s="139"/>
      <c r="Y30" s="140"/>
      <c r="Z30" s="140"/>
      <c r="AA30" s="142"/>
    </row>
    <row r="31" spans="1:98" s="131" customFormat="1" x14ac:dyDescent="0.25">
      <c r="A31" s="328" t="str">
        <f>Input!B32</f>
        <v>MA142A</v>
      </c>
      <c r="B31" s="93">
        <f>Input!F32</f>
        <v>3.03</v>
      </c>
      <c r="C31" s="93" t="str">
        <f>Input!D32&amp;"-"&amp;Input!E32</f>
        <v>1500-3000</v>
      </c>
      <c r="D31" s="93">
        <f>Input!G32</f>
        <v>4.1000000000000002E-2</v>
      </c>
      <c r="E31" s="93" t="str">
        <f>Input!K32</f>
        <v>142</v>
      </c>
      <c r="F31" s="94" t="str">
        <f>Input!I32</f>
        <v>308x520x540</v>
      </c>
      <c r="G31" s="95" t="str">
        <f>Input!J32</f>
        <v>140</v>
      </c>
      <c r="H31" s="96" t="str">
        <f>Input!L32</f>
        <v>8,5</v>
      </c>
      <c r="I31" s="95" t="str">
        <f>Verw.!AD31</f>
        <v>Without/SAE-2/SAE-3</v>
      </c>
      <c r="J31" s="95" t="str">
        <f>Verw.!AF31</f>
        <v>Rubber block drive, with alu. ring</v>
      </c>
      <c r="K31" s="95" t="str">
        <f>Verw.!AE31</f>
        <v>11,5 /10 /7,5 inch</v>
      </c>
      <c r="L31" s="97" t="str">
        <f>Verw.!AG31</f>
        <v xml:space="preserve"> Mechanical</v>
      </c>
      <c r="M31" s="95" t="str">
        <f>Verw.!AH31</f>
        <v>Not available</v>
      </c>
      <c r="N31" s="95">
        <f>Input!AL32</f>
        <v>0</v>
      </c>
      <c r="O31" s="137"/>
      <c r="P31" s="138"/>
      <c r="T31" s="139"/>
      <c r="U31" s="140"/>
      <c r="W31" s="141"/>
      <c r="X31" s="139"/>
      <c r="Y31" s="140"/>
      <c r="Z31" s="140"/>
      <c r="AA31" s="142"/>
    </row>
    <row r="32" spans="1:98" s="131" customFormat="1" x14ac:dyDescent="0.25">
      <c r="A32" s="328" t="str">
        <f>Input!B33</f>
        <v>MA142A</v>
      </c>
      <c r="B32" s="93">
        <f>Input!F33</f>
        <v>3.54</v>
      </c>
      <c r="C32" s="93" t="str">
        <f>Input!D33&amp;"-"&amp;Input!E33</f>
        <v>1500-3000</v>
      </c>
      <c r="D32" s="93">
        <f>Input!G33</f>
        <v>3.5000000000000003E-2</v>
      </c>
      <c r="E32" s="93" t="str">
        <f>Input!K33</f>
        <v>142</v>
      </c>
      <c r="F32" s="94" t="str">
        <f>Input!I33</f>
        <v>308x520x540</v>
      </c>
      <c r="G32" s="95" t="str">
        <f>Input!J33</f>
        <v>140</v>
      </c>
      <c r="H32" s="96" t="str">
        <f>Input!L33</f>
        <v>8,5</v>
      </c>
      <c r="I32" s="95" t="str">
        <f>Verw.!AD32</f>
        <v>Without/SAE-2/SAE-3</v>
      </c>
      <c r="J32" s="95" t="str">
        <f>Verw.!AF32</f>
        <v>Rubber block drive, with alu. ring</v>
      </c>
      <c r="K32" s="95" t="str">
        <f>Verw.!AE32</f>
        <v>11,5 /10 /7,5 inch</v>
      </c>
      <c r="L32" s="97" t="str">
        <f>Verw.!AG32</f>
        <v xml:space="preserve"> Mechanical</v>
      </c>
      <c r="M32" s="95" t="str">
        <f>Verw.!AH32</f>
        <v>Not available</v>
      </c>
      <c r="N32" s="95">
        <f>Input!AL33</f>
        <v>0</v>
      </c>
      <c r="O32" s="137"/>
      <c r="P32" s="138"/>
      <c r="T32" s="139"/>
      <c r="U32" s="140"/>
      <c r="W32" s="141"/>
      <c r="X32" s="139"/>
      <c r="Y32" s="140"/>
      <c r="Z32" s="140"/>
      <c r="AA32" s="142"/>
    </row>
    <row r="33" spans="1:102" s="142" customFormat="1" x14ac:dyDescent="0.25">
      <c r="A33" s="328" t="str">
        <f>Input!B34</f>
        <v>MA142A</v>
      </c>
      <c r="B33" s="93">
        <f>Input!F34</f>
        <v>3.95</v>
      </c>
      <c r="C33" s="93" t="str">
        <f>Input!D34&amp;"-"&amp;Input!E34</f>
        <v>1500-3000</v>
      </c>
      <c r="D33" s="93">
        <f>Input!G34</f>
        <v>3.1E-2</v>
      </c>
      <c r="E33" s="93" t="str">
        <f>Input!K34</f>
        <v>142</v>
      </c>
      <c r="F33" s="94" t="str">
        <f>Input!I34</f>
        <v>308x520x540</v>
      </c>
      <c r="G33" s="95" t="str">
        <f>Input!J34</f>
        <v>140</v>
      </c>
      <c r="H33" s="96" t="str">
        <f>Input!L34</f>
        <v>8,5</v>
      </c>
      <c r="I33" s="95" t="str">
        <f>Verw.!AD33</f>
        <v>Without/SAE-2/SAE-3</v>
      </c>
      <c r="J33" s="95" t="str">
        <f>Verw.!AF33</f>
        <v>Rubber block drive, with alu. ring</v>
      </c>
      <c r="K33" s="95" t="str">
        <f>Verw.!AE33</f>
        <v>11,5 /10 /7,5 inch</v>
      </c>
      <c r="L33" s="97" t="str">
        <f>Verw.!AG33</f>
        <v xml:space="preserve"> Mechanical</v>
      </c>
      <c r="M33" s="95" t="str">
        <f>Verw.!AH33</f>
        <v>Not available</v>
      </c>
      <c r="N33" s="95">
        <f>Input!AL34</f>
        <v>0</v>
      </c>
      <c r="O33" s="137"/>
      <c r="P33" s="138"/>
      <c r="Q33" s="131"/>
      <c r="R33" s="131"/>
      <c r="S33" s="131"/>
      <c r="T33" s="139"/>
      <c r="U33" s="140"/>
      <c r="V33" s="131"/>
      <c r="W33" s="141"/>
      <c r="X33" s="139"/>
      <c r="Y33" s="140"/>
      <c r="Z33" s="140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</row>
    <row r="34" spans="1:102" s="142" customFormat="1" x14ac:dyDescent="0.25">
      <c r="A34" s="328" t="str">
        <f>Input!B35</f>
        <v>MA142A</v>
      </c>
      <c r="B34" s="93">
        <f>Input!F35</f>
        <v>4.5</v>
      </c>
      <c r="C34" s="93" t="str">
        <f>Input!D35&amp;"-"&amp;Input!E35</f>
        <v>1500-3000</v>
      </c>
      <c r="D34" s="93">
        <f>Input!G35</f>
        <v>2.5999999999999999E-2</v>
      </c>
      <c r="E34" s="93" t="str">
        <f>Input!K35</f>
        <v>142</v>
      </c>
      <c r="F34" s="94" t="str">
        <f>Input!I35</f>
        <v>308x520x540</v>
      </c>
      <c r="G34" s="95" t="str">
        <f>Input!J35</f>
        <v>140</v>
      </c>
      <c r="H34" s="96" t="str">
        <f>Input!L35</f>
        <v>8,5</v>
      </c>
      <c r="I34" s="95" t="str">
        <f>Verw.!AD34</f>
        <v>Without/SAE-2/SAE-3</v>
      </c>
      <c r="J34" s="95" t="str">
        <f>Verw.!AF34</f>
        <v>Rubber block drive, with alu. ring</v>
      </c>
      <c r="K34" s="95" t="str">
        <f>Verw.!AE34</f>
        <v>11,5 /10 /7,5 inch</v>
      </c>
      <c r="L34" s="97" t="str">
        <f>Verw.!AG34</f>
        <v xml:space="preserve"> Mechanical</v>
      </c>
      <c r="M34" s="95" t="str">
        <f>Verw.!AH34</f>
        <v>Not available</v>
      </c>
      <c r="N34" s="95">
        <f>Input!AL35</f>
        <v>0</v>
      </c>
      <c r="O34" s="137"/>
      <c r="P34" s="138"/>
      <c r="Q34" s="131"/>
      <c r="R34" s="131"/>
      <c r="S34" s="131"/>
      <c r="T34" s="139"/>
      <c r="U34" s="140"/>
      <c r="V34" s="131"/>
      <c r="W34" s="141"/>
      <c r="X34" s="139"/>
      <c r="Y34" s="140"/>
      <c r="Z34" s="140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</row>
    <row r="35" spans="1:102" s="142" customFormat="1" x14ac:dyDescent="0.25">
      <c r="A35" s="328" t="str">
        <f>Input!B36</f>
        <v>MA142A</v>
      </c>
      <c r="B35" s="93">
        <f>Input!F36</f>
        <v>5.0599999999999996</v>
      </c>
      <c r="C35" s="93" t="str">
        <f>Input!D36&amp;"-"&amp;Input!E36</f>
        <v>1500-3000</v>
      </c>
      <c r="D35" s="93">
        <f>Input!G36</f>
        <v>2.1999999999999999E-2</v>
      </c>
      <c r="E35" s="93" t="str">
        <f>Input!K36</f>
        <v>142</v>
      </c>
      <c r="F35" s="94" t="str">
        <f>Input!I36</f>
        <v>308x520x540</v>
      </c>
      <c r="G35" s="95" t="str">
        <f>Input!J36</f>
        <v>140</v>
      </c>
      <c r="H35" s="96" t="str">
        <f>Input!L36</f>
        <v>8,5</v>
      </c>
      <c r="I35" s="95" t="str">
        <f>Verw.!AD35</f>
        <v>Without/SAE-2/SAE-3</v>
      </c>
      <c r="J35" s="95" t="str">
        <f>Verw.!AF35</f>
        <v>Rubber block drive, with alu. ring</v>
      </c>
      <c r="K35" s="95" t="str">
        <f>Verw.!AE35</f>
        <v>11,5 /10 /7,5 inch</v>
      </c>
      <c r="L35" s="97" t="str">
        <f>Verw.!AG35</f>
        <v xml:space="preserve"> Mechanical</v>
      </c>
      <c r="M35" s="95" t="str">
        <f>Verw.!AH35</f>
        <v>Not available</v>
      </c>
      <c r="N35" s="95">
        <f>Input!AL36</f>
        <v>0</v>
      </c>
      <c r="O35" s="137"/>
      <c r="P35" s="138"/>
      <c r="Q35" s="131"/>
      <c r="R35" s="131"/>
      <c r="S35" s="131"/>
      <c r="T35" s="139"/>
      <c r="U35" s="140"/>
      <c r="V35" s="131"/>
      <c r="W35" s="141"/>
      <c r="X35" s="139"/>
      <c r="Y35" s="140"/>
      <c r="Z35" s="140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</row>
    <row r="36" spans="1:102" s="142" customFormat="1" x14ac:dyDescent="0.25">
      <c r="A36" s="328" t="str">
        <f>Input!B37</f>
        <v>MA142A</v>
      </c>
      <c r="B36" s="93">
        <f>Input!F37</f>
        <v>5.47</v>
      </c>
      <c r="C36" s="93" t="str">
        <f>Input!D37&amp;"-"&amp;Input!E37</f>
        <v>1500-3000</v>
      </c>
      <c r="D36" s="93">
        <f>Input!G37</f>
        <v>1.7000000000000001E-2</v>
      </c>
      <c r="E36" s="93" t="str">
        <f>Input!K37</f>
        <v>142</v>
      </c>
      <c r="F36" s="94" t="str">
        <f>Input!I37</f>
        <v>308x520x540</v>
      </c>
      <c r="G36" s="95" t="str">
        <f>Input!J37</f>
        <v>140</v>
      </c>
      <c r="H36" s="96" t="str">
        <f>Input!L37</f>
        <v>8,5</v>
      </c>
      <c r="I36" s="95" t="str">
        <f>Verw.!AD36</f>
        <v>Without/SAE-2/SAE-3</v>
      </c>
      <c r="J36" s="95" t="str">
        <f>Verw.!AF36</f>
        <v>Rubber block drive, with alu. ring</v>
      </c>
      <c r="K36" s="95" t="str">
        <f>Verw.!AE36</f>
        <v>11,5 /10 /7,5 inch</v>
      </c>
      <c r="L36" s="97" t="str">
        <f>Verw.!AG36</f>
        <v xml:space="preserve"> Mechanical</v>
      </c>
      <c r="M36" s="95" t="str">
        <f>Verw.!AH36</f>
        <v>Not available</v>
      </c>
      <c r="N36" s="95">
        <f>Input!AL37</f>
        <v>0</v>
      </c>
      <c r="O36" s="137"/>
      <c r="P36" s="138"/>
      <c r="Q36" s="131"/>
      <c r="R36" s="131"/>
      <c r="S36" s="131"/>
      <c r="T36" s="139"/>
      <c r="U36" s="140"/>
      <c r="V36" s="131"/>
      <c r="W36" s="141"/>
      <c r="X36" s="139"/>
      <c r="Y36" s="140"/>
      <c r="Z36" s="140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</row>
    <row r="37" spans="1:102" s="142" customFormat="1" x14ac:dyDescent="0.25">
      <c r="A37" s="328" t="str">
        <f>Input!B38</f>
        <v>40A</v>
      </c>
      <c r="B37" s="93">
        <f>Input!F38</f>
        <v>2.0699999999999998</v>
      </c>
      <c r="C37" s="93" t="str">
        <f>Input!D38&amp;"-"&amp;Input!E38</f>
        <v>750-2000</v>
      </c>
      <c r="D37" s="93">
        <f>Input!G38</f>
        <v>0.04</v>
      </c>
      <c r="E37" s="93" t="str">
        <f>Input!K38</f>
        <v>170</v>
      </c>
      <c r="F37" s="94" t="str">
        <f>Input!I38</f>
        <v>490x670x620</v>
      </c>
      <c r="G37" s="95" t="str">
        <f>Input!J38</f>
        <v>225</v>
      </c>
      <c r="H37" s="96" t="str">
        <f>Input!L38</f>
        <v>8,8</v>
      </c>
      <c r="I37" s="95" t="str">
        <f>Verw.!AD37</f>
        <v>Without/SAE-2/SAE-3</v>
      </c>
      <c r="J37" s="95" t="str">
        <f>Verw.!AF37</f>
        <v>Rubber block drive, with alu. ring</v>
      </c>
      <c r="K37" s="95" t="str">
        <f>Verw.!AE37</f>
        <v>11,5  inch</v>
      </c>
      <c r="L37" s="97" t="str">
        <f>Verw.!AG37</f>
        <v xml:space="preserve"> Mechanical</v>
      </c>
      <c r="M37" s="95" t="str">
        <f>Verw.!AH37</f>
        <v>Not available</v>
      </c>
      <c r="N37" s="95">
        <f>Input!AL38</f>
        <v>0</v>
      </c>
      <c r="O37" s="137"/>
      <c r="P37" s="138"/>
      <c r="Q37" s="131"/>
      <c r="R37" s="131"/>
      <c r="S37" s="131"/>
      <c r="T37" s="139"/>
      <c r="U37" s="140"/>
      <c r="V37" s="131"/>
      <c r="W37" s="141"/>
      <c r="X37" s="139"/>
      <c r="Y37" s="140"/>
      <c r="Z37" s="140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</row>
    <row r="38" spans="1:102" s="142" customFormat="1" x14ac:dyDescent="0.25">
      <c r="A38" s="328" t="str">
        <f>Input!B39</f>
        <v>40A</v>
      </c>
      <c r="B38" s="93">
        <f>Input!F39</f>
        <v>2.96</v>
      </c>
      <c r="C38" s="93" t="str">
        <f>Input!D39&amp;"-"&amp;Input!E39</f>
        <v>750-2000</v>
      </c>
      <c r="D38" s="93">
        <f>Input!G39</f>
        <v>0.04</v>
      </c>
      <c r="E38" s="93" t="str">
        <f>Input!K39</f>
        <v>170</v>
      </c>
      <c r="F38" s="94" t="str">
        <f>Input!I39</f>
        <v>490x670x620</v>
      </c>
      <c r="G38" s="95" t="str">
        <f>Input!J39</f>
        <v>225</v>
      </c>
      <c r="H38" s="96" t="str">
        <f>Input!L39</f>
        <v>8,8</v>
      </c>
      <c r="I38" s="95" t="str">
        <f>Verw.!AD38</f>
        <v>Without/SAE-2/SAE-3</v>
      </c>
      <c r="J38" s="95" t="str">
        <f>Verw.!AF38</f>
        <v>Rubber block drive, with alu. ring</v>
      </c>
      <c r="K38" s="95" t="str">
        <f>Verw.!AE38</f>
        <v>11,5  inch</v>
      </c>
      <c r="L38" s="97" t="str">
        <f>Verw.!AG38</f>
        <v xml:space="preserve"> Mechanical</v>
      </c>
      <c r="M38" s="95" t="str">
        <f>Verw.!AH38</f>
        <v>Not available</v>
      </c>
      <c r="N38" s="95">
        <f>Input!AL39</f>
        <v>0</v>
      </c>
      <c r="O38" s="137"/>
      <c r="P38" s="138"/>
      <c r="Q38" s="131"/>
      <c r="R38" s="131"/>
      <c r="S38" s="131"/>
      <c r="T38" s="139"/>
      <c r="U38" s="140"/>
      <c r="V38" s="131"/>
      <c r="W38" s="141"/>
      <c r="X38" s="139"/>
      <c r="Y38" s="140"/>
      <c r="Z38" s="140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</row>
    <row r="39" spans="1:102" s="142" customFormat="1" x14ac:dyDescent="0.25">
      <c r="A39" s="328" t="str">
        <f>Input!B40</f>
        <v>40A</v>
      </c>
      <c r="B39" s="93">
        <f>Input!F40</f>
        <v>3.44</v>
      </c>
      <c r="C39" s="93" t="str">
        <f>Input!D40&amp;"-"&amp;Input!E40</f>
        <v>750-2000</v>
      </c>
      <c r="D39" s="93">
        <f>Input!G40</f>
        <v>3.4000000000000002E-2</v>
      </c>
      <c r="E39" s="93" t="str">
        <f>Input!K40</f>
        <v>170</v>
      </c>
      <c r="F39" s="94" t="str">
        <f>Input!I40</f>
        <v>490x670x620</v>
      </c>
      <c r="G39" s="95" t="str">
        <f>Input!J40</f>
        <v>225</v>
      </c>
      <c r="H39" s="96" t="str">
        <f>Input!L40</f>
        <v>8,8</v>
      </c>
      <c r="I39" s="95" t="str">
        <f>Verw.!AD39</f>
        <v>Without/SAE-2/SAE-3</v>
      </c>
      <c r="J39" s="95" t="str">
        <f>Verw.!AF39</f>
        <v>Rubber block drive, with alu. ring</v>
      </c>
      <c r="K39" s="95" t="str">
        <f>Verw.!AE39</f>
        <v>11,5  inch</v>
      </c>
      <c r="L39" s="97" t="str">
        <f>Verw.!AG39</f>
        <v xml:space="preserve"> Mechanical</v>
      </c>
      <c r="M39" s="95" t="str">
        <f>Verw.!AH39</f>
        <v>Not available</v>
      </c>
      <c r="N39" s="95">
        <f>Input!AL40</f>
        <v>0</v>
      </c>
      <c r="O39" s="137"/>
      <c r="P39" s="138"/>
      <c r="Q39" s="131"/>
      <c r="R39" s="131"/>
      <c r="S39" s="131"/>
      <c r="T39" s="139"/>
      <c r="U39" s="140"/>
      <c r="V39" s="131"/>
      <c r="W39" s="141"/>
      <c r="X39" s="139"/>
      <c r="Y39" s="140"/>
      <c r="Z39" s="14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</row>
    <row r="40" spans="1:102" s="142" customFormat="1" x14ac:dyDescent="0.25">
      <c r="A40" s="328" t="str">
        <f>Input!B41</f>
        <v>MB170</v>
      </c>
      <c r="B40" s="93">
        <f>Input!F41</f>
        <v>1.97</v>
      </c>
      <c r="C40" s="93" t="str">
        <f>Input!D41&amp;"-"&amp;Input!E41</f>
        <v>1000-2500</v>
      </c>
      <c r="D40" s="93">
        <f>Input!G41</f>
        <v>5.2999999999999999E-2</v>
      </c>
      <c r="E40" s="93" t="str">
        <f>Input!K41</f>
        <v>170</v>
      </c>
      <c r="F40" s="94" t="str">
        <f>Input!I41</f>
        <v>485x610x656</v>
      </c>
      <c r="G40" s="95" t="str">
        <f>Input!J41</f>
        <v>240</v>
      </c>
      <c r="H40" s="96" t="str">
        <f>Input!L41</f>
        <v>16</v>
      </c>
      <c r="I40" s="95" t="str">
        <f>Verw.!AD40</f>
        <v>Without/SAE-1/SAE-2/SAE-3</v>
      </c>
      <c r="J40" s="95" t="str">
        <f>Verw.!AF40</f>
        <v>Rubber block drive, with alu. ring</v>
      </c>
      <c r="K40" s="95" t="str">
        <f>Verw.!AE40</f>
        <v>14 /11,5 /10 /7,5 inch</v>
      </c>
      <c r="L40" s="97" t="str">
        <f>Verw.!AG40</f>
        <v xml:space="preserve"> Mechanical/ Electrical/ Pneumatical</v>
      </c>
      <c r="M40" s="95" t="str">
        <f>Verw.!AH40</f>
        <v>Not available</v>
      </c>
      <c r="N40" s="95">
        <f>Input!AL41</f>
        <v>0</v>
      </c>
      <c r="O40" s="137"/>
      <c r="P40" s="138"/>
      <c r="Q40" s="131"/>
      <c r="R40" s="131"/>
      <c r="S40" s="131"/>
      <c r="T40" s="139"/>
      <c r="U40" s="140"/>
      <c r="V40" s="131"/>
      <c r="W40" s="141"/>
      <c r="X40" s="139"/>
      <c r="Y40" s="140"/>
      <c r="Z40" s="140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</row>
    <row r="41" spans="1:102" s="142" customFormat="1" x14ac:dyDescent="0.25">
      <c r="A41" s="328" t="str">
        <f>Input!B42</f>
        <v>MB170</v>
      </c>
      <c r="B41" s="93">
        <f>Input!F42</f>
        <v>2.52</v>
      </c>
      <c r="C41" s="93" t="str">
        <f>Input!D42&amp;"-"&amp;Input!E42</f>
        <v>1000-2500</v>
      </c>
      <c r="D41" s="93">
        <f>Input!G42</f>
        <v>5.2999999999999999E-2</v>
      </c>
      <c r="E41" s="93" t="str">
        <f>Input!K42</f>
        <v>170</v>
      </c>
      <c r="F41" s="94" t="str">
        <f>Input!I42</f>
        <v>485x610x656</v>
      </c>
      <c r="G41" s="95" t="str">
        <f>Input!J42</f>
        <v>240</v>
      </c>
      <c r="H41" s="96" t="str">
        <f>Input!L42</f>
        <v>16</v>
      </c>
      <c r="I41" s="95" t="str">
        <f>Verw.!AD41</f>
        <v>Without/SAE-1/SAE-2/SAE-3</v>
      </c>
      <c r="J41" s="95" t="str">
        <f>Verw.!AF41</f>
        <v>Rubber block drive, with alu. ring</v>
      </c>
      <c r="K41" s="95" t="str">
        <f>Verw.!AE41</f>
        <v>14 /11,5 /10 /7,5 inch</v>
      </c>
      <c r="L41" s="97" t="str">
        <f>Verw.!AG41</f>
        <v xml:space="preserve"> Mechanical/ Electrical/ Pneumatical</v>
      </c>
      <c r="M41" s="95" t="str">
        <f>Verw.!AH41</f>
        <v>Not available</v>
      </c>
      <c r="N41" s="95">
        <f>Input!AL42</f>
        <v>0</v>
      </c>
      <c r="O41" s="137"/>
      <c r="P41" s="138"/>
      <c r="Q41" s="131"/>
      <c r="R41" s="131"/>
      <c r="S41" s="131"/>
      <c r="T41" s="139"/>
      <c r="U41" s="140"/>
      <c r="V41" s="131"/>
      <c r="W41" s="141"/>
      <c r="X41" s="139"/>
      <c r="Y41" s="140"/>
      <c r="Z41" s="140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</row>
    <row r="42" spans="1:102" s="142" customFormat="1" x14ac:dyDescent="0.25">
      <c r="A42" s="328" t="str">
        <f>Input!B43</f>
        <v>MB170</v>
      </c>
      <c r="B42" s="93">
        <f>Input!F43</f>
        <v>3.04</v>
      </c>
      <c r="C42" s="93" t="str">
        <f>Input!D43&amp;"-"&amp;Input!E43</f>
        <v>1000-2500</v>
      </c>
      <c r="D42" s="93">
        <f>Input!G43</f>
        <v>5.2999999999999999E-2</v>
      </c>
      <c r="E42" s="93" t="str">
        <f>Input!K43</f>
        <v>170</v>
      </c>
      <c r="F42" s="94" t="str">
        <f>Input!I43</f>
        <v>485x610x656</v>
      </c>
      <c r="G42" s="95" t="str">
        <f>Input!J43</f>
        <v>240</v>
      </c>
      <c r="H42" s="96" t="str">
        <f>Input!L43</f>
        <v>16</v>
      </c>
      <c r="I42" s="95" t="str">
        <f>Verw.!AD42</f>
        <v>Without/SAE-1/SAE-2/SAE-3</v>
      </c>
      <c r="J42" s="95" t="str">
        <f>Verw.!AF42</f>
        <v>Rubber block drive, with alu. ring</v>
      </c>
      <c r="K42" s="95" t="str">
        <f>Verw.!AE42</f>
        <v>14 /11,5 /10 /7,5 inch</v>
      </c>
      <c r="L42" s="97" t="str">
        <f>Verw.!AG42</f>
        <v xml:space="preserve"> Mechanical/ Electrical/ Pneumatical</v>
      </c>
      <c r="M42" s="95" t="str">
        <f>Verw.!AH42</f>
        <v>Not available</v>
      </c>
      <c r="N42" s="95">
        <f>Input!AL43</f>
        <v>0</v>
      </c>
      <c r="O42" s="137"/>
      <c r="P42" s="138"/>
      <c r="Q42" s="131"/>
      <c r="R42" s="131"/>
      <c r="S42" s="131"/>
      <c r="T42" s="139"/>
      <c r="U42" s="140"/>
      <c r="V42" s="131"/>
      <c r="W42" s="141"/>
      <c r="X42" s="139"/>
      <c r="Y42" s="140"/>
      <c r="Z42" s="140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</row>
    <row r="43" spans="1:102" s="142" customFormat="1" x14ac:dyDescent="0.25">
      <c r="A43" s="328" t="str">
        <f>Input!B44</f>
        <v>MB170</v>
      </c>
      <c r="B43" s="93">
        <f>Input!F44</f>
        <v>3.54</v>
      </c>
      <c r="C43" s="93" t="str">
        <f>Input!D44&amp;"-"&amp;Input!E44</f>
        <v>1000-2500</v>
      </c>
      <c r="D43" s="93">
        <f>Input!G44</f>
        <v>5.2999999999999999E-2</v>
      </c>
      <c r="E43" s="93" t="str">
        <f>Input!K44</f>
        <v>170</v>
      </c>
      <c r="F43" s="94" t="str">
        <f>Input!I44</f>
        <v>485x610x656</v>
      </c>
      <c r="G43" s="95" t="str">
        <f>Input!J44</f>
        <v>240</v>
      </c>
      <c r="H43" s="96" t="str">
        <f>Input!L44</f>
        <v>16</v>
      </c>
      <c r="I43" s="95" t="str">
        <f>Verw.!AD43</f>
        <v>Without/SAE-1/SAE-2/SAE-3</v>
      </c>
      <c r="J43" s="95" t="str">
        <f>Verw.!AF43</f>
        <v>Rubber block drive, with alu. ring</v>
      </c>
      <c r="K43" s="95" t="str">
        <f>Verw.!AE43</f>
        <v>14 /11,5 /10 /7,5 inch</v>
      </c>
      <c r="L43" s="97" t="str">
        <f>Verw.!AG43</f>
        <v xml:space="preserve"> Mechanical/ Electrical/ Pneumatical</v>
      </c>
      <c r="M43" s="95" t="str">
        <f>Verw.!AH43</f>
        <v>Not available</v>
      </c>
      <c r="N43" s="95">
        <f>Input!AL44</f>
        <v>0</v>
      </c>
      <c r="O43" s="137"/>
      <c r="P43" s="138"/>
      <c r="Q43" s="131"/>
      <c r="R43" s="131"/>
      <c r="S43" s="131"/>
      <c r="T43" s="139"/>
      <c r="U43" s="140"/>
      <c r="V43" s="131"/>
      <c r="W43" s="141"/>
      <c r="X43" s="139"/>
      <c r="Y43" s="140"/>
      <c r="Z43" s="140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</row>
    <row r="44" spans="1:102" s="142" customFormat="1" x14ac:dyDescent="0.25">
      <c r="A44" s="328" t="str">
        <f>Input!B45</f>
        <v>MB170</v>
      </c>
      <c r="B44" s="93">
        <f>Input!F45</f>
        <v>3.96</v>
      </c>
      <c r="C44" s="93" t="str">
        <f>Input!D45&amp;"-"&amp;Input!E45</f>
        <v>1000-2500</v>
      </c>
      <c r="D44" s="93">
        <f>Input!G45</f>
        <v>5.2999999999999999E-2</v>
      </c>
      <c r="E44" s="93" t="str">
        <f>Input!K45</f>
        <v>170</v>
      </c>
      <c r="F44" s="94" t="str">
        <f>Input!I45</f>
        <v>485x610x656</v>
      </c>
      <c r="G44" s="95" t="str">
        <f>Input!J45</f>
        <v>240</v>
      </c>
      <c r="H44" s="96" t="str">
        <f>Input!L45</f>
        <v>16</v>
      </c>
      <c r="I44" s="95" t="str">
        <f>Verw.!AD44</f>
        <v>Without/SAE-1/SAE-2/SAE-3</v>
      </c>
      <c r="J44" s="95" t="str">
        <f>Verw.!AF44</f>
        <v>Rubber block drive, with alu. ring</v>
      </c>
      <c r="K44" s="95" t="str">
        <f>Verw.!AE44</f>
        <v>14 /11,5 /10 /7,5 inch</v>
      </c>
      <c r="L44" s="97" t="str">
        <f>Verw.!AG44</f>
        <v xml:space="preserve"> Mechanical/ Electrical/ Pneumatical</v>
      </c>
      <c r="M44" s="95" t="str">
        <f>Verw.!AH44</f>
        <v>Not available</v>
      </c>
      <c r="N44" s="95">
        <f>Input!AL45</f>
        <v>0</v>
      </c>
      <c r="O44" s="137"/>
      <c r="P44" s="138"/>
      <c r="Q44" s="131"/>
      <c r="R44" s="131"/>
      <c r="S44" s="131"/>
      <c r="T44" s="139"/>
      <c r="U44" s="140"/>
      <c r="V44" s="131"/>
      <c r="W44" s="141"/>
      <c r="X44" s="139"/>
      <c r="Y44" s="140"/>
      <c r="Z44" s="140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</row>
    <row r="45" spans="1:102" s="142" customFormat="1" x14ac:dyDescent="0.25">
      <c r="A45" s="328" t="str">
        <f>Input!B46</f>
        <v>MB170</v>
      </c>
      <c r="B45" s="93">
        <f>Input!F46</f>
        <v>4.5</v>
      </c>
      <c r="C45" s="93" t="str">
        <f>Input!D46&amp;"-"&amp;Input!E46</f>
        <v>1000-2500</v>
      </c>
      <c r="D45" s="93">
        <f>Input!G46</f>
        <v>4.2000000000000003E-2</v>
      </c>
      <c r="E45" s="93" t="str">
        <f>Input!K46</f>
        <v>170</v>
      </c>
      <c r="F45" s="94" t="str">
        <f>Input!I46</f>
        <v>485x610x656</v>
      </c>
      <c r="G45" s="95" t="str">
        <f>Input!J46</f>
        <v>240</v>
      </c>
      <c r="H45" s="96" t="str">
        <f>Input!L46</f>
        <v>16</v>
      </c>
      <c r="I45" s="95" t="str">
        <f>Verw.!AD45</f>
        <v>Without/SAE-1/SAE-2/SAE-3</v>
      </c>
      <c r="J45" s="95" t="str">
        <f>Verw.!AF45</f>
        <v>Rubber block drive, with alu. ring</v>
      </c>
      <c r="K45" s="95" t="str">
        <f>Verw.!AE45</f>
        <v>14 /11,5 /10 /7,5 inch</v>
      </c>
      <c r="L45" s="97" t="str">
        <f>Verw.!AG45</f>
        <v xml:space="preserve"> Mechanical/ Electrical/ Pneumatical</v>
      </c>
      <c r="M45" s="95" t="str">
        <f>Verw.!AH45</f>
        <v>Not available</v>
      </c>
      <c r="N45" s="95">
        <f>Input!AL46</f>
        <v>0</v>
      </c>
      <c r="O45" s="137"/>
      <c r="P45" s="138"/>
      <c r="Q45" s="131"/>
      <c r="R45" s="131"/>
      <c r="S45" s="131"/>
      <c r="T45" s="139"/>
      <c r="U45" s="140"/>
      <c r="V45" s="131"/>
      <c r="W45" s="141"/>
      <c r="X45" s="139"/>
      <c r="Y45" s="140"/>
      <c r="Z45" s="140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</row>
    <row r="46" spans="1:102" s="142" customFormat="1" x14ac:dyDescent="0.25">
      <c r="A46" s="328" t="str">
        <f>Input!B47</f>
        <v>MB170</v>
      </c>
      <c r="B46" s="93">
        <f>Input!F47</f>
        <v>5.0599999999999996</v>
      </c>
      <c r="C46" s="93" t="str">
        <f>Input!D47&amp;"-"&amp;Input!E47</f>
        <v>1000-2500</v>
      </c>
      <c r="D46" s="93">
        <f>Input!G47</f>
        <v>4.2000000000000003E-2</v>
      </c>
      <c r="E46" s="93" t="str">
        <f>Input!K47</f>
        <v>170</v>
      </c>
      <c r="F46" s="94" t="str">
        <f>Input!I47</f>
        <v>485x610x656</v>
      </c>
      <c r="G46" s="95" t="str">
        <f>Input!J47</f>
        <v>240</v>
      </c>
      <c r="H46" s="96" t="str">
        <f>Input!L47</f>
        <v>16</v>
      </c>
      <c r="I46" s="95" t="str">
        <f>Verw.!AD46</f>
        <v>Without/SAE-1/SAE-2/SAE-3</v>
      </c>
      <c r="J46" s="95" t="str">
        <f>Verw.!AF46</f>
        <v>Rubber block drive, with alu. ring</v>
      </c>
      <c r="K46" s="95" t="str">
        <f>Verw.!AE46</f>
        <v>14 /11,5 /10 /7,5 inch</v>
      </c>
      <c r="L46" s="97" t="str">
        <f>Verw.!AG46</f>
        <v xml:space="preserve"> Mechanical/ Electrical/ Pneumatical</v>
      </c>
      <c r="M46" s="95" t="str">
        <f>Verw.!AH46</f>
        <v>Not available</v>
      </c>
      <c r="N46" s="95">
        <f>Input!AL47</f>
        <v>0</v>
      </c>
      <c r="O46" s="137"/>
      <c r="P46" s="138"/>
      <c r="Q46" s="131"/>
      <c r="R46" s="131"/>
      <c r="S46" s="131"/>
      <c r="T46" s="139"/>
      <c r="U46" s="140"/>
      <c r="V46" s="131"/>
      <c r="W46" s="141"/>
      <c r="X46" s="139"/>
      <c r="Y46" s="140"/>
      <c r="Z46" s="140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</row>
    <row r="47" spans="1:102" s="142" customFormat="1" x14ac:dyDescent="0.25">
      <c r="A47" s="328" t="str">
        <f>Input!B48</f>
        <v>MB170</v>
      </c>
      <c r="B47" s="93">
        <f>Input!F48</f>
        <v>5.47</v>
      </c>
      <c r="C47" s="93" t="str">
        <f>Input!D48&amp;"-"&amp;Input!E48</f>
        <v>1000-2500</v>
      </c>
      <c r="D47" s="93">
        <f>Input!G48</f>
        <v>3.6999999999999998E-2</v>
      </c>
      <c r="E47" s="93" t="str">
        <f>Input!K48</f>
        <v>170</v>
      </c>
      <c r="F47" s="94" t="str">
        <f>Input!I48</f>
        <v>485x610x656</v>
      </c>
      <c r="G47" s="95" t="str">
        <f>Input!J48</f>
        <v>240</v>
      </c>
      <c r="H47" s="96" t="str">
        <f>Input!L48</f>
        <v>16</v>
      </c>
      <c r="I47" s="95" t="str">
        <f>Verw.!AD47</f>
        <v>Without/SAE-1/SAE-2/SAE-3</v>
      </c>
      <c r="J47" s="95" t="str">
        <f>Verw.!AF47</f>
        <v>Rubber block drive, with alu. ring</v>
      </c>
      <c r="K47" s="95" t="str">
        <f>Verw.!AE47</f>
        <v>14 /11,5 /10 /7,5 inch</v>
      </c>
      <c r="L47" s="97" t="str">
        <f>Verw.!AG47</f>
        <v xml:space="preserve"> Mechanical/ Electrical/ Pneumatical</v>
      </c>
      <c r="M47" s="95" t="str">
        <f>Verw.!AH47</f>
        <v>Not available</v>
      </c>
      <c r="N47" s="95">
        <f>Input!AL48</f>
        <v>0</v>
      </c>
      <c r="O47" s="137"/>
      <c r="P47" s="138"/>
      <c r="Q47" s="131"/>
      <c r="R47" s="131"/>
      <c r="S47" s="131"/>
      <c r="T47" s="139"/>
      <c r="U47" s="140"/>
      <c r="V47" s="131"/>
      <c r="W47" s="141"/>
      <c r="X47" s="139"/>
      <c r="Y47" s="140"/>
      <c r="Z47" s="140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</row>
    <row r="48" spans="1:102" s="142" customFormat="1" x14ac:dyDescent="0.25">
      <c r="A48" s="328" t="str">
        <f>Input!B49</f>
        <v>MB170</v>
      </c>
      <c r="B48" s="93">
        <f>Input!F49</f>
        <v>5.88</v>
      </c>
      <c r="C48" s="93" t="str">
        <f>Input!D49&amp;"-"&amp;Input!E49</f>
        <v>1000-2500</v>
      </c>
      <c r="D48" s="93">
        <f>Input!G49</f>
        <v>3.6999999999999998E-2</v>
      </c>
      <c r="E48" s="93" t="str">
        <f>Input!K49</f>
        <v>170</v>
      </c>
      <c r="F48" s="94" t="str">
        <f>Input!I49</f>
        <v>485x610x656</v>
      </c>
      <c r="G48" s="95" t="str">
        <f>Input!J49</f>
        <v>240</v>
      </c>
      <c r="H48" s="96" t="str">
        <f>Input!L49</f>
        <v>16</v>
      </c>
      <c r="I48" s="95" t="str">
        <f>Verw.!AD48</f>
        <v>Without/SAE-1/SAE-2/SAE-3</v>
      </c>
      <c r="J48" s="95" t="str">
        <f>Verw.!AF48</f>
        <v>Rubber block drive, with alu. ring</v>
      </c>
      <c r="K48" s="95" t="str">
        <f>Verw.!AE48</f>
        <v>14 /11,5 /10 /7,5 inch</v>
      </c>
      <c r="L48" s="97" t="str">
        <f>Verw.!AG48</f>
        <v xml:space="preserve"> Mechanical/ Electrical/ Pneumatical</v>
      </c>
      <c r="M48" s="95" t="str">
        <f>Verw.!AH48</f>
        <v>Not available</v>
      </c>
      <c r="N48" s="95">
        <f>Input!AL49</f>
        <v>0</v>
      </c>
      <c r="O48" s="137"/>
      <c r="P48" s="138"/>
      <c r="Q48" s="131"/>
      <c r="R48" s="131"/>
      <c r="S48" s="131"/>
      <c r="T48" s="139"/>
      <c r="U48" s="140"/>
      <c r="V48" s="131"/>
      <c r="W48" s="141"/>
      <c r="X48" s="139"/>
      <c r="Y48" s="140"/>
      <c r="Z48" s="140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</row>
    <row r="49" spans="1:102" s="142" customFormat="1" x14ac:dyDescent="0.25">
      <c r="A49" s="328" t="str">
        <f>Input!B50</f>
        <v>120C</v>
      </c>
      <c r="B49" s="93">
        <f>Input!F50</f>
        <v>1.48</v>
      </c>
      <c r="C49" s="93" t="str">
        <f>Input!D50&amp;"-"&amp;Input!E50</f>
        <v>1000-2500</v>
      </c>
      <c r="D49" s="93">
        <f>Input!G50</f>
        <v>0.13600000000000001</v>
      </c>
      <c r="E49" s="93" t="str">
        <f>Input!K50</f>
        <v>180</v>
      </c>
      <c r="F49" s="94" t="str">
        <f>Input!I50</f>
        <v>352x694x650</v>
      </c>
      <c r="G49" s="95" t="str">
        <f>Input!J50</f>
        <v>225</v>
      </c>
      <c r="H49" s="96" t="str">
        <f>Input!L50</f>
        <v>25</v>
      </c>
      <c r="I49" s="95" t="str">
        <f>Verw.!AD49</f>
        <v>Without/SAE-1/SAE-2/SAE-3</v>
      </c>
      <c r="J49" s="95" t="str">
        <f>Verw.!AF49</f>
        <v>Rubber block drive, with alu. ring/(High) flexible coupling</v>
      </c>
      <c r="K49" s="95" t="str">
        <f>Verw.!AE49</f>
        <v>14 /11,5  inch</v>
      </c>
      <c r="L49" s="97" t="str">
        <f>Verw.!AG49</f>
        <v xml:space="preserve"> Mechanical/ Electrical</v>
      </c>
      <c r="M49" s="95" t="str">
        <f>Verw.!AH49</f>
        <v>Available</v>
      </c>
      <c r="N49" s="95" t="str">
        <f>Input!AL50</f>
        <v>Note: If using flexible couping, rate will rise 8%</v>
      </c>
      <c r="O49" s="137"/>
      <c r="P49" s="138"/>
      <c r="Q49" s="131"/>
      <c r="R49" s="131"/>
      <c r="S49" s="131"/>
      <c r="T49" s="139"/>
      <c r="U49" s="140"/>
      <c r="V49" s="131"/>
      <c r="W49" s="141"/>
      <c r="X49" s="139"/>
      <c r="Y49" s="140"/>
      <c r="Z49" s="140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</row>
    <row r="50" spans="1:102" s="142" customFormat="1" x14ac:dyDescent="0.25">
      <c r="A50" s="328" t="str">
        <f>Input!B51</f>
        <v>120C</v>
      </c>
      <c r="B50" s="93">
        <f>Input!F51</f>
        <v>1.94</v>
      </c>
      <c r="C50" s="93" t="str">
        <f>Input!D51&amp;"-"&amp;Input!E51</f>
        <v>1000-2500</v>
      </c>
      <c r="D50" s="93">
        <f>Input!G51</f>
        <v>0.13600000000000001</v>
      </c>
      <c r="E50" s="93" t="str">
        <f>Input!K51</f>
        <v>180</v>
      </c>
      <c r="F50" s="94" t="str">
        <f>Input!I51</f>
        <v>352x694x650</v>
      </c>
      <c r="G50" s="95" t="str">
        <f>Input!J51</f>
        <v>225</v>
      </c>
      <c r="H50" s="96" t="str">
        <f>Input!L51</f>
        <v>25</v>
      </c>
      <c r="I50" s="95" t="str">
        <f>Verw.!AD50</f>
        <v>Without/SAE-1/SAE-2/SAE-3</v>
      </c>
      <c r="J50" s="95" t="str">
        <f>Verw.!AF50</f>
        <v>Rubber block drive, with alu. ring/(High) flexible coupling</v>
      </c>
      <c r="K50" s="95" t="str">
        <f>Verw.!AE50</f>
        <v>14 /11,5  inch</v>
      </c>
      <c r="L50" s="97" t="str">
        <f>Verw.!AG50</f>
        <v xml:space="preserve"> Mechanical/ Electrical</v>
      </c>
      <c r="M50" s="95" t="str">
        <f>Verw.!AH50</f>
        <v>Available</v>
      </c>
      <c r="N50" s="95" t="str">
        <f>Input!AL51</f>
        <v>Note: If using flexible couping, rate will rise 8%</v>
      </c>
      <c r="O50" s="137"/>
      <c r="P50" s="138"/>
      <c r="Q50" s="131"/>
      <c r="R50" s="131"/>
      <c r="S50" s="131"/>
      <c r="T50" s="139"/>
      <c r="U50" s="140"/>
      <c r="V50" s="131"/>
      <c r="W50" s="141"/>
      <c r="X50" s="139"/>
      <c r="Y50" s="140"/>
      <c r="Z50" s="140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</row>
    <row r="51" spans="1:102" s="142" customFormat="1" x14ac:dyDescent="0.25">
      <c r="A51" s="328" t="str">
        <f>Input!B52</f>
        <v>120C</v>
      </c>
      <c r="B51" s="93">
        <f>Input!F52</f>
        <v>2.4500000000000002</v>
      </c>
      <c r="C51" s="93" t="str">
        <f>Input!D52&amp;"-"&amp;Input!E52</f>
        <v>1000-2500</v>
      </c>
      <c r="D51" s="93">
        <f>Input!G52</f>
        <v>0.13600000000000001</v>
      </c>
      <c r="E51" s="93" t="str">
        <f>Input!K52</f>
        <v>180</v>
      </c>
      <c r="F51" s="94" t="str">
        <f>Input!I52</f>
        <v>352x694x650</v>
      </c>
      <c r="G51" s="95" t="str">
        <f>Input!J52</f>
        <v>225</v>
      </c>
      <c r="H51" s="96" t="str">
        <f>Input!L52</f>
        <v>25</v>
      </c>
      <c r="I51" s="95" t="str">
        <f>Verw.!AD51</f>
        <v>Without/SAE-1/SAE-2/SAE-3</v>
      </c>
      <c r="J51" s="95" t="str">
        <f>Verw.!AF51</f>
        <v>Rubber block drive, with alu. ring/(High) flexible coupling</v>
      </c>
      <c r="K51" s="95" t="str">
        <f>Verw.!AE51</f>
        <v>14 /11,5  inch</v>
      </c>
      <c r="L51" s="97" t="str">
        <f>Verw.!AG51</f>
        <v xml:space="preserve"> Mechanical/ Electrical</v>
      </c>
      <c r="M51" s="95" t="str">
        <f>Verw.!AH51</f>
        <v>Available</v>
      </c>
      <c r="N51" s="95" t="str">
        <f>Input!AL52</f>
        <v>Note: If using flexible couping, rate will rise 8%</v>
      </c>
      <c r="O51" s="137"/>
      <c r="P51" s="138"/>
      <c r="Q51" s="131"/>
      <c r="R51" s="131"/>
      <c r="S51" s="131"/>
      <c r="T51" s="139"/>
      <c r="U51" s="140"/>
      <c r="V51" s="131"/>
      <c r="W51" s="141"/>
      <c r="X51" s="139"/>
      <c r="Y51" s="140"/>
      <c r="Z51" s="140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</row>
    <row r="52" spans="1:102" s="142" customFormat="1" x14ac:dyDescent="0.25">
      <c r="A52" s="328" t="str">
        <f>Input!B53</f>
        <v>120C</v>
      </c>
      <c r="B52" s="93">
        <f>Input!F53</f>
        <v>2.96</v>
      </c>
      <c r="C52" s="93" t="str">
        <f>Input!D53&amp;"-"&amp;Input!E53</f>
        <v>1000-2500</v>
      </c>
      <c r="D52" s="93">
        <f>Input!G53</f>
        <v>0.122</v>
      </c>
      <c r="E52" s="93" t="str">
        <f>Input!K53</f>
        <v>180</v>
      </c>
      <c r="F52" s="94" t="str">
        <f>Input!I53</f>
        <v>352x694x650</v>
      </c>
      <c r="G52" s="95" t="str">
        <f>Input!J53</f>
        <v>225</v>
      </c>
      <c r="H52" s="96" t="str">
        <f>Input!L53</f>
        <v>25</v>
      </c>
      <c r="I52" s="95" t="str">
        <f>Verw.!AD52</f>
        <v>Without/SAE-1/SAE-2/SAE-3</v>
      </c>
      <c r="J52" s="95" t="str">
        <f>Verw.!AF52</f>
        <v>Rubber block drive, with alu. ring/(High) flexible coupling</v>
      </c>
      <c r="K52" s="95" t="str">
        <f>Verw.!AE52</f>
        <v>14 /11,5  inch</v>
      </c>
      <c r="L52" s="97" t="str">
        <f>Verw.!AG52</f>
        <v xml:space="preserve"> Mechanical/ Electrical</v>
      </c>
      <c r="M52" s="95" t="str">
        <f>Verw.!AH52</f>
        <v>Available</v>
      </c>
      <c r="N52" s="95" t="str">
        <f>Input!AL53</f>
        <v>Note: If using flexible couping, rate will rise 8%</v>
      </c>
      <c r="O52" s="137"/>
      <c r="P52" s="138"/>
      <c r="Q52" s="131"/>
      <c r="R52" s="131"/>
      <c r="S52" s="131"/>
      <c r="T52" s="139"/>
      <c r="U52" s="140"/>
      <c r="V52" s="131"/>
      <c r="W52" s="141"/>
      <c r="X52" s="139"/>
      <c r="Y52" s="140"/>
      <c r="Z52" s="140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</row>
    <row r="53" spans="1:102" s="142" customFormat="1" x14ac:dyDescent="0.25">
      <c r="A53" s="328" t="str">
        <f>Input!B54</f>
        <v>120C</v>
      </c>
      <c r="B53" s="93">
        <f>Input!F54</f>
        <v>3.35</v>
      </c>
      <c r="C53" s="93" t="str">
        <f>Input!D54&amp;"-"&amp;Input!E54</f>
        <v>1000-2500</v>
      </c>
      <c r="D53" s="93">
        <f>Input!G54</f>
        <v>0.109</v>
      </c>
      <c r="E53" s="93" t="str">
        <f>Input!K54</f>
        <v>180</v>
      </c>
      <c r="F53" s="94" t="str">
        <f>Input!I54</f>
        <v>352x694x650</v>
      </c>
      <c r="G53" s="95" t="str">
        <f>Input!J54</f>
        <v>225</v>
      </c>
      <c r="H53" s="96" t="str">
        <f>Input!L54</f>
        <v>25</v>
      </c>
      <c r="I53" s="95" t="str">
        <f>Verw.!AD53</f>
        <v>Without/SAE-1/SAE-2/SAE-3</v>
      </c>
      <c r="J53" s="95" t="str">
        <f>Verw.!AF53</f>
        <v>Rubber block drive, with alu. ring/(High) flexible coupling</v>
      </c>
      <c r="K53" s="95" t="str">
        <f>Verw.!AE53</f>
        <v>14 /11,5  inch</v>
      </c>
      <c r="L53" s="97" t="str">
        <f>Verw.!AG53</f>
        <v xml:space="preserve"> Mechanical/ Electrical</v>
      </c>
      <c r="M53" s="95" t="str">
        <f>Verw.!AH53</f>
        <v>Available</v>
      </c>
      <c r="N53" s="95" t="str">
        <f>Input!AL54</f>
        <v>Note: If using flexible couping, rate will rise 8%</v>
      </c>
      <c r="O53" s="137"/>
      <c r="P53" s="138"/>
      <c r="Q53" s="131"/>
      <c r="R53" s="131"/>
      <c r="S53" s="131"/>
      <c r="T53" s="139"/>
      <c r="U53" s="140"/>
      <c r="V53" s="131"/>
      <c r="W53" s="141"/>
      <c r="X53" s="139"/>
      <c r="Y53" s="140"/>
      <c r="Z53" s="140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</row>
    <row r="54" spans="1:102" s="142" customFormat="1" x14ac:dyDescent="0.25">
      <c r="A54" s="328" t="str">
        <f>Input!B55</f>
        <v>135A</v>
      </c>
      <c r="B54" s="93">
        <f>Input!F55</f>
        <v>2.0299999999999998</v>
      </c>
      <c r="C54" s="93" t="str">
        <f>Input!D55&amp;"-"&amp;Input!E55</f>
        <v>1000-2000</v>
      </c>
      <c r="D54" s="93">
        <f>Input!G55</f>
        <v>0.13400000000000001</v>
      </c>
      <c r="E54" s="93" t="str">
        <f>Input!K55</f>
        <v>225</v>
      </c>
      <c r="F54" s="94" t="str">
        <f>Input!I55</f>
        <v>578x744x830</v>
      </c>
      <c r="G54" s="95" t="str">
        <f>Input!J55</f>
        <v>470</v>
      </c>
      <c r="H54" s="96" t="str">
        <f>Input!L55</f>
        <v>29,4</v>
      </c>
      <c r="I54" s="95" t="str">
        <f>Verw.!AD54</f>
        <v>Without/SAE-1</v>
      </c>
      <c r="J54" s="95" t="str">
        <f>Verw.!AF54</f>
        <v>Rubber block drive, with alu. ring</v>
      </c>
      <c r="K54" s="95" t="str">
        <f>Verw.!AE54</f>
        <v>14  inch</v>
      </c>
      <c r="L54" s="97" t="str">
        <f>Verw.!AG54</f>
        <v xml:space="preserve"> Mechanical/ Electrical</v>
      </c>
      <c r="M54" s="95" t="str">
        <f>Verw.!AH54</f>
        <v>Not available</v>
      </c>
      <c r="N54" s="95">
        <f>Input!AL55</f>
        <v>0</v>
      </c>
      <c r="O54" s="137"/>
      <c r="P54" s="138"/>
      <c r="Q54" s="131"/>
      <c r="R54" s="131"/>
      <c r="S54" s="131"/>
      <c r="T54" s="139"/>
      <c r="U54" s="140"/>
      <c r="V54" s="131"/>
      <c r="W54" s="141"/>
      <c r="X54" s="139"/>
      <c r="Y54" s="140"/>
      <c r="Z54" s="140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</row>
    <row r="55" spans="1:102" s="142" customFormat="1" x14ac:dyDescent="0.25">
      <c r="A55" s="328" t="str">
        <f>Input!B56</f>
        <v>135A</v>
      </c>
      <c r="B55" s="93">
        <f>Input!F56</f>
        <v>2.59</v>
      </c>
      <c r="C55" s="93" t="str">
        <f>Input!D56&amp;"-"&amp;Input!E56</f>
        <v>1000-2000</v>
      </c>
      <c r="D55" s="93">
        <f>Input!G56</f>
        <v>0.13400000000000001</v>
      </c>
      <c r="E55" s="93" t="str">
        <f>Input!K56</f>
        <v>225</v>
      </c>
      <c r="F55" s="94" t="str">
        <f>Input!I56</f>
        <v>578x744x830</v>
      </c>
      <c r="G55" s="95" t="str">
        <f>Input!J56</f>
        <v>470</v>
      </c>
      <c r="H55" s="96" t="str">
        <f>Input!L56</f>
        <v>29,4</v>
      </c>
      <c r="I55" s="95" t="str">
        <f>Verw.!AD55</f>
        <v>Without/SAE-1</v>
      </c>
      <c r="J55" s="95" t="str">
        <f>Verw.!AF55</f>
        <v>Rubber block drive, with alu. ring</v>
      </c>
      <c r="K55" s="95" t="str">
        <f>Verw.!AE55</f>
        <v>14  inch</v>
      </c>
      <c r="L55" s="97" t="str">
        <f>Verw.!AG55</f>
        <v xml:space="preserve"> Mechanical/ Electrical</v>
      </c>
      <c r="M55" s="95" t="str">
        <f>Verw.!AH55</f>
        <v>Not available</v>
      </c>
      <c r="N55" s="95">
        <f>Input!AL56</f>
        <v>0</v>
      </c>
      <c r="O55" s="137"/>
      <c r="P55" s="138"/>
      <c r="Q55" s="131"/>
      <c r="R55" s="131"/>
      <c r="S55" s="131"/>
      <c r="T55" s="139"/>
      <c r="U55" s="140"/>
      <c r="V55" s="131"/>
      <c r="W55" s="141"/>
      <c r="X55" s="139"/>
      <c r="Y55" s="140"/>
      <c r="Z55" s="140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</row>
    <row r="56" spans="1:102" s="142" customFormat="1" x14ac:dyDescent="0.25">
      <c r="A56" s="328" t="str">
        <f>Input!B57</f>
        <v>135A</v>
      </c>
      <c r="B56" s="93">
        <f>Input!F57</f>
        <v>3.04</v>
      </c>
      <c r="C56" s="93" t="str">
        <f>Input!D57&amp;"-"&amp;Input!E57</f>
        <v>1000-2000</v>
      </c>
      <c r="D56" s="93">
        <f>Input!G57</f>
        <v>0.13400000000000001</v>
      </c>
      <c r="E56" s="93" t="str">
        <f>Input!K57</f>
        <v>225</v>
      </c>
      <c r="F56" s="94" t="str">
        <f>Input!I57</f>
        <v>578x744x830</v>
      </c>
      <c r="G56" s="95" t="str">
        <f>Input!J57</f>
        <v>470</v>
      </c>
      <c r="H56" s="96" t="str">
        <f>Input!L57</f>
        <v>29,4</v>
      </c>
      <c r="I56" s="95" t="str">
        <f>Verw.!AD56</f>
        <v>Without/SAE-1</v>
      </c>
      <c r="J56" s="95" t="str">
        <f>Verw.!AF56</f>
        <v>Rubber block drive, with alu. ring</v>
      </c>
      <c r="K56" s="95" t="str">
        <f>Verw.!AE56</f>
        <v>14  inch</v>
      </c>
      <c r="L56" s="97" t="str">
        <f>Verw.!AG56</f>
        <v xml:space="preserve"> Mechanical/ Electrical</v>
      </c>
      <c r="M56" s="95" t="str">
        <f>Verw.!AH56</f>
        <v>Not available</v>
      </c>
      <c r="N56" s="95">
        <f>Input!AL57</f>
        <v>0</v>
      </c>
      <c r="O56" s="137"/>
      <c r="P56" s="138"/>
      <c r="Q56" s="131"/>
      <c r="R56" s="131"/>
      <c r="S56" s="131"/>
      <c r="T56" s="139"/>
      <c r="U56" s="140"/>
      <c r="V56" s="131"/>
      <c r="W56" s="141"/>
      <c r="X56" s="139"/>
      <c r="Y56" s="140"/>
      <c r="Z56" s="140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</row>
    <row r="57" spans="1:102" s="142" customFormat="1" x14ac:dyDescent="0.25">
      <c r="A57" s="328" t="str">
        <f>Input!B58</f>
        <v>135A</v>
      </c>
      <c r="B57" s="93">
        <f>Input!F58</f>
        <v>3.62</v>
      </c>
      <c r="C57" s="93" t="str">
        <f>Input!D58&amp;"-"&amp;Input!E58</f>
        <v>1000-2000</v>
      </c>
      <c r="D57" s="93">
        <f>Input!G58</f>
        <v>0.13400000000000001</v>
      </c>
      <c r="E57" s="93" t="str">
        <f>Input!K58</f>
        <v>225</v>
      </c>
      <c r="F57" s="94" t="str">
        <f>Input!I58</f>
        <v>578x744x830</v>
      </c>
      <c r="G57" s="95" t="str">
        <f>Input!J58</f>
        <v>470</v>
      </c>
      <c r="H57" s="96" t="str">
        <f>Input!L58</f>
        <v>29,4</v>
      </c>
      <c r="I57" s="95" t="str">
        <f>Verw.!AD57</f>
        <v>Without/SAE-1</v>
      </c>
      <c r="J57" s="95" t="str">
        <f>Verw.!AF57</f>
        <v>Rubber block drive, with alu. ring</v>
      </c>
      <c r="K57" s="95" t="str">
        <f>Verw.!AE57</f>
        <v>14  inch</v>
      </c>
      <c r="L57" s="97" t="str">
        <f>Verw.!AG57</f>
        <v xml:space="preserve"> Mechanical/ Electrical</v>
      </c>
      <c r="M57" s="95" t="str">
        <f>Verw.!AH57</f>
        <v>Not available</v>
      </c>
      <c r="N57" s="95">
        <f>Input!AL58</f>
        <v>0</v>
      </c>
      <c r="O57" s="137"/>
      <c r="P57" s="138"/>
      <c r="Q57" s="131"/>
      <c r="R57" s="131"/>
      <c r="S57" s="131"/>
      <c r="T57" s="139"/>
      <c r="U57" s="140"/>
      <c r="V57" s="131"/>
      <c r="W57" s="141"/>
      <c r="X57" s="139"/>
      <c r="Y57" s="140"/>
      <c r="Z57" s="140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</row>
    <row r="58" spans="1:102" s="142" customFormat="1" x14ac:dyDescent="0.25">
      <c r="A58" s="328" t="str">
        <f>Input!B59</f>
        <v>135A</v>
      </c>
      <c r="B58" s="93">
        <f>Input!F59</f>
        <v>4.1100000000000003</v>
      </c>
      <c r="C58" s="93" t="str">
        <f>Input!D59&amp;"-"&amp;Input!E59</f>
        <v>1000-2000</v>
      </c>
      <c r="D58" s="93">
        <f>Input!G59</f>
        <v>0.13400000000000001</v>
      </c>
      <c r="E58" s="93" t="str">
        <f>Input!K59</f>
        <v>225</v>
      </c>
      <c r="F58" s="94" t="str">
        <f>Input!I59</f>
        <v>578x744x830</v>
      </c>
      <c r="G58" s="95" t="str">
        <f>Input!J59</f>
        <v>470</v>
      </c>
      <c r="H58" s="96" t="str">
        <f>Input!L59</f>
        <v>29,4</v>
      </c>
      <c r="I58" s="95" t="str">
        <f>Verw.!AD58</f>
        <v>Without/SAE-1</v>
      </c>
      <c r="J58" s="95" t="str">
        <f>Verw.!AF58</f>
        <v>Rubber block drive, with alu. ring</v>
      </c>
      <c r="K58" s="95" t="str">
        <f>Verw.!AE58</f>
        <v>14  inch</v>
      </c>
      <c r="L58" s="97" t="str">
        <f>Verw.!AG58</f>
        <v xml:space="preserve"> Mechanical/ Electrical</v>
      </c>
      <c r="M58" s="95" t="str">
        <f>Verw.!AH58</f>
        <v>Not available</v>
      </c>
      <c r="N58" s="95">
        <f>Input!AL59</f>
        <v>0</v>
      </c>
      <c r="O58" s="137"/>
      <c r="P58" s="138"/>
      <c r="Q58" s="131"/>
      <c r="R58" s="131"/>
      <c r="S58" s="131"/>
      <c r="T58" s="139"/>
      <c r="U58" s="140"/>
      <c r="V58" s="131"/>
      <c r="W58" s="141"/>
      <c r="X58" s="139"/>
      <c r="Y58" s="140"/>
      <c r="Z58" s="140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</row>
    <row r="59" spans="1:102" s="142" customFormat="1" x14ac:dyDescent="0.25">
      <c r="A59" s="328" t="str">
        <f>Input!B60</f>
        <v>135A</v>
      </c>
      <c r="B59" s="93">
        <f>Input!F60</f>
        <v>4.6500000000000004</v>
      </c>
      <c r="C59" s="93" t="str">
        <f>Input!D60&amp;"-"&amp;Input!E60</f>
        <v>1000-2000</v>
      </c>
      <c r="D59" s="93">
        <f>Input!G60</f>
        <v>0.125</v>
      </c>
      <c r="E59" s="93" t="str">
        <f>Input!K60</f>
        <v>225</v>
      </c>
      <c r="F59" s="94" t="str">
        <f>Input!I60</f>
        <v>578x744x830</v>
      </c>
      <c r="G59" s="95" t="str">
        <f>Input!J60</f>
        <v>470</v>
      </c>
      <c r="H59" s="96" t="str">
        <f>Input!L60</f>
        <v>29,4</v>
      </c>
      <c r="I59" s="95" t="str">
        <f>Verw.!AD59</f>
        <v>Without/SAE-1</v>
      </c>
      <c r="J59" s="95" t="str">
        <f>Verw.!AF59</f>
        <v>Rubber block drive, with alu. ring</v>
      </c>
      <c r="K59" s="95" t="str">
        <f>Verw.!AE59</f>
        <v>14  inch</v>
      </c>
      <c r="L59" s="97" t="str">
        <f>Verw.!AG59</f>
        <v xml:space="preserve"> Mechanical/ Electrical</v>
      </c>
      <c r="M59" s="95" t="str">
        <f>Verw.!AH59</f>
        <v>Not available</v>
      </c>
      <c r="N59" s="95">
        <f>Input!AL60</f>
        <v>0</v>
      </c>
      <c r="O59" s="137"/>
      <c r="P59" s="138"/>
      <c r="Q59" s="131"/>
      <c r="R59" s="131"/>
      <c r="S59" s="131"/>
      <c r="T59" s="139"/>
      <c r="U59" s="140"/>
      <c r="V59" s="131"/>
      <c r="W59" s="141"/>
      <c r="X59" s="139"/>
      <c r="Y59" s="140"/>
      <c r="Z59" s="140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</row>
    <row r="60" spans="1:102" s="142" customFormat="1" x14ac:dyDescent="0.25">
      <c r="A60" s="328" t="str">
        <f>Input!B61</f>
        <v>135A</v>
      </c>
      <c r="B60" s="93">
        <f>Input!F61</f>
        <v>5.0599999999999996</v>
      </c>
      <c r="C60" s="93" t="str">
        <f>Input!D61&amp;"-"&amp;Input!E61</f>
        <v>1000-2000</v>
      </c>
      <c r="D60" s="93">
        <f>Input!G61</f>
        <v>0.11799999999999999</v>
      </c>
      <c r="E60" s="93" t="str">
        <f>Input!K61</f>
        <v>225</v>
      </c>
      <c r="F60" s="94" t="str">
        <f>Input!I61</f>
        <v>578x744x830</v>
      </c>
      <c r="G60" s="95" t="str">
        <f>Input!J61</f>
        <v>470</v>
      </c>
      <c r="H60" s="96" t="str">
        <f>Input!L61</f>
        <v>29,4</v>
      </c>
      <c r="I60" s="95" t="str">
        <f>Verw.!AD60</f>
        <v>Without/SAE-1</v>
      </c>
      <c r="J60" s="95" t="str">
        <f>Verw.!AF60</f>
        <v>Rubber block drive, with alu. ring</v>
      </c>
      <c r="K60" s="95" t="str">
        <f>Verw.!AE60</f>
        <v>14  inch</v>
      </c>
      <c r="L60" s="97" t="str">
        <f>Verw.!AG60</f>
        <v xml:space="preserve"> Mechanical/ Electrical</v>
      </c>
      <c r="M60" s="95" t="str">
        <f>Verw.!AH60</f>
        <v>Not available</v>
      </c>
      <c r="N60" s="95">
        <f>Input!AL61</f>
        <v>0</v>
      </c>
      <c r="O60" s="137"/>
      <c r="P60" s="138"/>
      <c r="Q60" s="131"/>
      <c r="R60" s="131"/>
      <c r="S60" s="131"/>
      <c r="T60" s="139"/>
      <c r="U60" s="140"/>
      <c r="V60" s="131"/>
      <c r="W60" s="141"/>
      <c r="X60" s="139"/>
      <c r="Y60" s="140"/>
      <c r="Z60" s="140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</row>
    <row r="61" spans="1:102" s="142" customFormat="1" x14ac:dyDescent="0.25">
      <c r="A61" s="328" t="str">
        <f>Input!B62</f>
        <v>135A</v>
      </c>
      <c r="B61" s="93">
        <f>Input!F62</f>
        <v>5.47</v>
      </c>
      <c r="C61" s="93" t="str">
        <f>Input!D62&amp;"-"&amp;Input!E62</f>
        <v>1000-2000</v>
      </c>
      <c r="D61" s="93">
        <f>Input!G62</f>
        <v>0.10299999999999999</v>
      </c>
      <c r="E61" s="93" t="str">
        <f>Input!K62</f>
        <v>225</v>
      </c>
      <c r="F61" s="94" t="str">
        <f>Input!I62</f>
        <v>578x744x830</v>
      </c>
      <c r="G61" s="95" t="str">
        <f>Input!J62</f>
        <v>470</v>
      </c>
      <c r="H61" s="96" t="str">
        <f>Input!L62</f>
        <v>29,4</v>
      </c>
      <c r="I61" s="95" t="str">
        <f>Verw.!AD61</f>
        <v>Without/SAE-1</v>
      </c>
      <c r="J61" s="95" t="str">
        <f>Verw.!AF61</f>
        <v>Rubber block drive, with alu. ring</v>
      </c>
      <c r="K61" s="95" t="str">
        <f>Verw.!AE61</f>
        <v>14  inch</v>
      </c>
      <c r="L61" s="97" t="str">
        <f>Verw.!AG61</f>
        <v xml:space="preserve"> Mechanical/ Electrical</v>
      </c>
      <c r="M61" s="95" t="str">
        <f>Verw.!AH61</f>
        <v>Not available</v>
      </c>
      <c r="N61" s="95">
        <f>Input!AL62</f>
        <v>0</v>
      </c>
      <c r="O61" s="137"/>
      <c r="P61" s="138"/>
      <c r="Q61" s="131"/>
      <c r="R61" s="131"/>
      <c r="S61" s="131"/>
      <c r="T61" s="139"/>
      <c r="U61" s="140"/>
      <c r="V61" s="131"/>
      <c r="W61" s="141"/>
      <c r="X61" s="139"/>
      <c r="Y61" s="140"/>
      <c r="Z61" s="140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</row>
    <row r="62" spans="1:102" s="142" customFormat="1" x14ac:dyDescent="0.25">
      <c r="A62" s="328" t="str">
        <f>Input!B63</f>
        <v>135A</v>
      </c>
      <c r="B62" s="93">
        <f>Input!F63</f>
        <v>5.81</v>
      </c>
      <c r="C62" s="93" t="str">
        <f>Input!D63&amp;"-"&amp;Input!E63</f>
        <v>1000-2000</v>
      </c>
      <c r="D62" s="93">
        <f>Input!G63</f>
        <v>9.4E-2</v>
      </c>
      <c r="E62" s="93" t="str">
        <f>Input!K63</f>
        <v>225</v>
      </c>
      <c r="F62" s="94" t="str">
        <f>Input!I63</f>
        <v>578x744x830</v>
      </c>
      <c r="G62" s="95" t="str">
        <f>Input!J63</f>
        <v>470</v>
      </c>
      <c r="H62" s="96" t="str">
        <f>Input!L63</f>
        <v>29,4</v>
      </c>
      <c r="I62" s="95" t="str">
        <f>Verw.!AD62</f>
        <v>Without/SAE-1</v>
      </c>
      <c r="J62" s="95" t="str">
        <f>Verw.!AF62</f>
        <v>Rubber block drive, with alu. ring</v>
      </c>
      <c r="K62" s="95" t="str">
        <f>Verw.!AE62</f>
        <v>14  inch</v>
      </c>
      <c r="L62" s="97" t="str">
        <f>Verw.!AG62</f>
        <v xml:space="preserve"> Mechanical/ Electrical</v>
      </c>
      <c r="M62" s="95" t="str">
        <f>Verw.!AH62</f>
        <v>Not available</v>
      </c>
      <c r="N62" s="95">
        <f>Input!AL63</f>
        <v>0</v>
      </c>
      <c r="O62" s="137"/>
      <c r="P62" s="138"/>
      <c r="Q62" s="131"/>
      <c r="R62" s="131"/>
      <c r="S62" s="131"/>
      <c r="T62" s="139"/>
      <c r="U62" s="140"/>
      <c r="V62" s="131"/>
      <c r="W62" s="141"/>
      <c r="X62" s="139"/>
      <c r="Y62" s="140"/>
      <c r="Z62" s="140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</row>
    <row r="63" spans="1:102" s="142" customFormat="1" x14ac:dyDescent="0.25">
      <c r="A63" s="328" t="str">
        <f>Input!B64</f>
        <v>HC138</v>
      </c>
      <c r="B63" s="93">
        <f>Input!F64</f>
        <v>2</v>
      </c>
      <c r="C63" s="93" t="str">
        <f>Input!D64&amp;"-"&amp;Input!E64</f>
        <v>1000-2500</v>
      </c>
      <c r="D63" s="93">
        <f>Input!G64</f>
        <v>0.15</v>
      </c>
      <c r="E63" s="93" t="str">
        <f>Input!K64</f>
        <v>225</v>
      </c>
      <c r="F63" s="94" t="str">
        <f>Input!I64</f>
        <v>520x792x760</v>
      </c>
      <c r="G63" s="95" t="str">
        <f>Input!J64</f>
        <v>360</v>
      </c>
      <c r="H63" s="96" t="str">
        <f>Input!L64</f>
        <v>30</v>
      </c>
      <c r="I63" s="95" t="str">
        <f>Verw.!AD63</f>
        <v>Without/SAE-1</v>
      </c>
      <c r="J63" s="95" t="str">
        <f>Verw.!AF63</f>
        <v>Rubber block drive, with alu. ring</v>
      </c>
      <c r="K63" s="95" t="str">
        <f>Verw.!AE63</f>
        <v>14 /11,5  inch</v>
      </c>
      <c r="L63" s="97" t="str">
        <f>Verw.!AG63</f>
        <v xml:space="preserve"> Mechanical/ Pneumatical</v>
      </c>
      <c r="M63" s="95" t="str">
        <f>Verw.!AH63</f>
        <v>Not available</v>
      </c>
      <c r="N63" s="95">
        <f>Input!AL64</f>
        <v>0</v>
      </c>
      <c r="O63" s="137"/>
      <c r="P63" s="138"/>
      <c r="Q63" s="131"/>
      <c r="R63" s="131"/>
      <c r="S63" s="131"/>
      <c r="T63" s="139"/>
      <c r="U63" s="140"/>
      <c r="V63" s="131"/>
      <c r="W63" s="141"/>
      <c r="X63" s="139"/>
      <c r="Y63" s="140"/>
      <c r="Z63" s="140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</row>
    <row r="64" spans="1:102" s="142" customFormat="1" x14ac:dyDescent="0.25">
      <c r="A64" s="328" t="str">
        <f>Input!B65</f>
        <v>HC138</v>
      </c>
      <c r="B64" s="93">
        <f>Input!F65</f>
        <v>2.52</v>
      </c>
      <c r="C64" s="93" t="str">
        <f>Input!D65&amp;"-"&amp;Input!E65</f>
        <v>1000-2500</v>
      </c>
      <c r="D64" s="93">
        <f>Input!G65</f>
        <v>0.15</v>
      </c>
      <c r="E64" s="93" t="str">
        <f>Input!K65</f>
        <v>225</v>
      </c>
      <c r="F64" s="94" t="str">
        <f>Input!I65</f>
        <v>520x792x760</v>
      </c>
      <c r="G64" s="95" t="str">
        <f>Input!J65</f>
        <v>360</v>
      </c>
      <c r="H64" s="96" t="str">
        <f>Input!L65</f>
        <v>30</v>
      </c>
      <c r="I64" s="95" t="str">
        <f>Verw.!AD64</f>
        <v>Without/SAE-1</v>
      </c>
      <c r="J64" s="95" t="str">
        <f>Verw.!AF64</f>
        <v>Rubber block drive, with alu. ring</v>
      </c>
      <c r="K64" s="95" t="str">
        <f>Verw.!AE64</f>
        <v>14 /11,5  inch</v>
      </c>
      <c r="L64" s="97" t="str">
        <f>Verw.!AG64</f>
        <v xml:space="preserve"> Mechanical/ Pneumatical</v>
      </c>
      <c r="M64" s="95" t="str">
        <f>Verw.!AH64</f>
        <v>Not available</v>
      </c>
      <c r="N64" s="95">
        <f>Input!AL65</f>
        <v>0</v>
      </c>
      <c r="O64" s="137"/>
      <c r="P64" s="138"/>
      <c r="Q64" s="131"/>
      <c r="R64" s="131"/>
      <c r="S64" s="131"/>
      <c r="T64" s="139"/>
      <c r="U64" s="140"/>
      <c r="V64" s="131"/>
      <c r="W64" s="141"/>
      <c r="X64" s="139"/>
      <c r="Y64" s="140"/>
      <c r="Z64" s="140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</row>
    <row r="65" spans="1:102" s="142" customFormat="1" x14ac:dyDescent="0.25">
      <c r="A65" s="328" t="str">
        <f>Input!B66</f>
        <v>HC138</v>
      </c>
      <c r="B65" s="93">
        <f>Input!F66</f>
        <v>3</v>
      </c>
      <c r="C65" s="93" t="str">
        <f>Input!D66&amp;"-"&amp;Input!E66</f>
        <v>1000-2500</v>
      </c>
      <c r="D65" s="93">
        <f>Input!G66</f>
        <v>0.15</v>
      </c>
      <c r="E65" s="93" t="str">
        <f>Input!K66</f>
        <v>225</v>
      </c>
      <c r="F65" s="94" t="str">
        <f>Input!I66</f>
        <v>520x792x760</v>
      </c>
      <c r="G65" s="95" t="str">
        <f>Input!J66</f>
        <v>360</v>
      </c>
      <c r="H65" s="96" t="str">
        <f>Input!L66</f>
        <v>30</v>
      </c>
      <c r="I65" s="95" t="str">
        <f>Verw.!AD65</f>
        <v>Without/SAE-1</v>
      </c>
      <c r="J65" s="95" t="str">
        <f>Verw.!AF65</f>
        <v>Rubber block drive, with alu. ring</v>
      </c>
      <c r="K65" s="95" t="str">
        <f>Verw.!AE65</f>
        <v>14 /11,5  inch</v>
      </c>
      <c r="L65" s="97" t="str">
        <f>Verw.!AG65</f>
        <v xml:space="preserve"> Mechanical/ Pneumatical</v>
      </c>
      <c r="M65" s="95" t="str">
        <f>Verw.!AH65</f>
        <v>Not available</v>
      </c>
      <c r="N65" s="95">
        <f>Input!AL66</f>
        <v>0</v>
      </c>
      <c r="O65" s="137"/>
      <c r="P65" s="138"/>
      <c r="Q65" s="131"/>
      <c r="R65" s="131"/>
      <c r="S65" s="131"/>
      <c r="T65" s="139"/>
      <c r="U65" s="140"/>
      <c r="V65" s="131"/>
      <c r="W65" s="141"/>
      <c r="X65" s="139"/>
      <c r="Y65" s="140"/>
      <c r="Z65" s="140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</row>
    <row r="66" spans="1:102" s="142" customFormat="1" x14ac:dyDescent="0.25">
      <c r="A66" s="328" t="str">
        <f>Input!B67</f>
        <v>HC138</v>
      </c>
      <c r="B66" s="93">
        <f>Input!F67</f>
        <v>3.57</v>
      </c>
      <c r="C66" s="93" t="str">
        <f>Input!D67&amp;"-"&amp;Input!E67</f>
        <v>1000-2500</v>
      </c>
      <c r="D66" s="93">
        <f>Input!G67</f>
        <v>0.15</v>
      </c>
      <c r="E66" s="93" t="str">
        <f>Input!K67</f>
        <v>225</v>
      </c>
      <c r="F66" s="94" t="str">
        <f>Input!I67</f>
        <v>520x792x760</v>
      </c>
      <c r="G66" s="95" t="str">
        <f>Input!J67</f>
        <v>360</v>
      </c>
      <c r="H66" s="96" t="str">
        <f>Input!L67</f>
        <v>30</v>
      </c>
      <c r="I66" s="95" t="str">
        <f>Verw.!AD66</f>
        <v>Without/SAE-1</v>
      </c>
      <c r="J66" s="95" t="str">
        <f>Verw.!AF66</f>
        <v>Rubber block drive, with alu. ring</v>
      </c>
      <c r="K66" s="95" t="str">
        <f>Verw.!AE66</f>
        <v>14 /11,5  inch</v>
      </c>
      <c r="L66" s="97" t="str">
        <f>Verw.!AG66</f>
        <v xml:space="preserve"> Mechanical/ Pneumatical</v>
      </c>
      <c r="M66" s="95" t="str">
        <f>Verw.!AH66</f>
        <v>Not available</v>
      </c>
      <c r="N66" s="95">
        <f>Input!AL67</f>
        <v>0</v>
      </c>
      <c r="O66" s="137"/>
      <c r="P66" s="138"/>
      <c r="Q66" s="131"/>
      <c r="R66" s="131"/>
      <c r="S66" s="131"/>
      <c r="T66" s="139"/>
      <c r="U66" s="140"/>
      <c r="V66" s="131"/>
      <c r="W66" s="141"/>
      <c r="X66" s="139"/>
      <c r="Y66" s="140"/>
      <c r="Z66" s="140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</row>
    <row r="67" spans="1:102" s="87" customFormat="1" x14ac:dyDescent="0.25">
      <c r="A67" s="328" t="str">
        <f>Input!B68</f>
        <v>HC138</v>
      </c>
      <c r="B67" s="93">
        <f>Input!F68</f>
        <v>4.05</v>
      </c>
      <c r="C67" s="93" t="str">
        <f>Input!D68&amp;"-"&amp;Input!E68</f>
        <v>1000-2500</v>
      </c>
      <c r="D67" s="93">
        <f>Input!G68</f>
        <v>0.15</v>
      </c>
      <c r="E67" s="93" t="str">
        <f>Input!K68</f>
        <v>225</v>
      </c>
      <c r="F67" s="94" t="str">
        <f>Input!I68</f>
        <v>520x792x760</v>
      </c>
      <c r="G67" s="95" t="str">
        <f>Input!J68</f>
        <v>360</v>
      </c>
      <c r="H67" s="96" t="str">
        <f>Input!L68</f>
        <v>30</v>
      </c>
      <c r="I67" s="95" t="str">
        <f>Verw.!AD67</f>
        <v>Without/SAE-1</v>
      </c>
      <c r="J67" s="95" t="str">
        <f>Verw.!AF67</f>
        <v>Rubber block drive, with alu. ring</v>
      </c>
      <c r="K67" s="95" t="str">
        <f>Verw.!AE67</f>
        <v>14 /11,5  inch</v>
      </c>
      <c r="L67" s="97" t="str">
        <f>Verw.!AG67</f>
        <v xml:space="preserve"> Mechanical/ Pneumatical</v>
      </c>
      <c r="M67" s="95" t="str">
        <f>Verw.!AH67</f>
        <v>Not available</v>
      </c>
      <c r="N67" s="95">
        <f>Input!AL68</f>
        <v>0</v>
      </c>
      <c r="O67" s="105"/>
      <c r="P67" s="98"/>
      <c r="Q67" s="88"/>
      <c r="R67" s="88"/>
      <c r="S67" s="88"/>
      <c r="T67" s="89"/>
      <c r="U67" s="92"/>
      <c r="V67" s="88"/>
      <c r="W67" s="99"/>
      <c r="X67" s="89"/>
      <c r="Y67" s="92"/>
      <c r="Z67" s="92"/>
      <c r="AB67" s="131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</row>
    <row r="68" spans="1:102" s="87" customFormat="1" x14ac:dyDescent="0.25">
      <c r="A68" s="328" t="str">
        <f>Input!B69</f>
        <v>HC138</v>
      </c>
      <c r="B68" s="93">
        <f>Input!F69</f>
        <v>4.45</v>
      </c>
      <c r="C68" s="93" t="str">
        <f>Input!D69&amp;"-"&amp;Input!E69</f>
        <v>1000-2500</v>
      </c>
      <c r="D68" s="93">
        <f>Input!G69</f>
        <v>0.15</v>
      </c>
      <c r="E68" s="93" t="str">
        <f>Input!K69</f>
        <v>225</v>
      </c>
      <c r="F68" s="94" t="str">
        <f>Input!I69</f>
        <v>520x792x760</v>
      </c>
      <c r="G68" s="95" t="str">
        <f>Input!J69</f>
        <v>360</v>
      </c>
      <c r="H68" s="96" t="str">
        <f>Input!L69</f>
        <v>30</v>
      </c>
      <c r="I68" s="95" t="str">
        <f>Verw.!AD68</f>
        <v>Without/SAE-1</v>
      </c>
      <c r="J68" s="95" t="str">
        <f>Verw.!AF68</f>
        <v>Rubber block drive, with alu. ring</v>
      </c>
      <c r="K68" s="95" t="str">
        <f>Verw.!AE68</f>
        <v>14 /11,5  inch</v>
      </c>
      <c r="L68" s="97" t="str">
        <f>Verw.!AG68</f>
        <v xml:space="preserve"> Mechanical/ Pneumatical</v>
      </c>
      <c r="M68" s="95" t="str">
        <f>Verw.!AH68</f>
        <v>Not available</v>
      </c>
      <c r="N68" s="95">
        <f>Input!AL69</f>
        <v>0</v>
      </c>
      <c r="O68" s="105"/>
      <c r="P68" s="98"/>
      <c r="Q68" s="88"/>
      <c r="R68" s="88"/>
      <c r="S68" s="88"/>
      <c r="T68" s="89"/>
      <c r="U68" s="92"/>
      <c r="V68" s="88"/>
      <c r="W68" s="99"/>
      <c r="X68" s="89"/>
      <c r="Y68" s="92"/>
      <c r="Z68" s="92"/>
      <c r="AB68" s="131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</row>
    <row r="69" spans="1:102" s="87" customFormat="1" x14ac:dyDescent="0.25">
      <c r="A69" s="328" t="str">
        <f>Input!B70</f>
        <v>HCD138</v>
      </c>
      <c r="B69" s="93">
        <f>Input!F70</f>
        <v>5.05</v>
      </c>
      <c r="C69" s="93" t="str">
        <f>Input!D70&amp;"-"&amp;Input!E70</f>
        <v>1000-2500</v>
      </c>
      <c r="D69" s="93">
        <f>Input!G70</f>
        <v>0.15</v>
      </c>
      <c r="E69" s="93" t="str">
        <f>Input!K70</f>
        <v>296</v>
      </c>
      <c r="F69" s="94" t="str">
        <f>Input!I70</f>
        <v>494x800x870</v>
      </c>
      <c r="G69" s="95" t="str">
        <f>Input!J70</f>
        <v>415</v>
      </c>
      <c r="H69" s="96" t="str">
        <f>Input!L70</f>
        <v>39,3</v>
      </c>
      <c r="I69" s="95" t="str">
        <f>Verw.!AD69</f>
        <v>Without/SAE-1</v>
      </c>
      <c r="J69" s="95" t="str">
        <f>Verw.!AF69</f>
        <v>Rubber block drive, with alu. ring</v>
      </c>
      <c r="K69" s="95" t="str">
        <f>Verw.!AE69</f>
        <v>14 /11,5  inch</v>
      </c>
      <c r="L69" s="97" t="str">
        <f>Verw.!AG69</f>
        <v xml:space="preserve"> Mechanical/ Pneumatical</v>
      </c>
      <c r="M69" s="95" t="str">
        <f>Verw.!AH69</f>
        <v>Not available</v>
      </c>
      <c r="N69" s="95">
        <f>Input!AL70</f>
        <v>0</v>
      </c>
      <c r="O69" s="105"/>
      <c r="P69" s="98"/>
      <c r="Q69" s="88"/>
      <c r="R69" s="88"/>
      <c r="S69" s="88"/>
      <c r="T69" s="89"/>
      <c r="U69" s="92"/>
      <c r="V69" s="88"/>
      <c r="W69" s="99"/>
      <c r="X69" s="89"/>
      <c r="Y69" s="92"/>
      <c r="Z69" s="92"/>
      <c r="AB69" s="131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</row>
    <row r="70" spans="1:102" s="87" customFormat="1" x14ac:dyDescent="0.25">
      <c r="A70" s="328" t="str">
        <f>Input!B71</f>
        <v>HCD138</v>
      </c>
      <c r="B70" s="93">
        <f>Input!F71</f>
        <v>5.63</v>
      </c>
      <c r="C70" s="93" t="str">
        <f>Input!D71&amp;"-"&amp;Input!E71</f>
        <v>1000-2500</v>
      </c>
      <c r="D70" s="93">
        <f>Input!G71</f>
        <v>0.15</v>
      </c>
      <c r="E70" s="93" t="str">
        <f>Input!K71</f>
        <v>296</v>
      </c>
      <c r="F70" s="94" t="str">
        <f>Input!I71</f>
        <v>494x800x870</v>
      </c>
      <c r="G70" s="95" t="str">
        <f>Input!J71</f>
        <v>415</v>
      </c>
      <c r="H70" s="96" t="str">
        <f>Input!L71</f>
        <v>39,3</v>
      </c>
      <c r="I70" s="95" t="str">
        <f>Verw.!AD70</f>
        <v>Without/SAE-1</v>
      </c>
      <c r="J70" s="95" t="str">
        <f>Verw.!AF70</f>
        <v>Rubber block drive, with alu. ring</v>
      </c>
      <c r="K70" s="95" t="str">
        <f>Verw.!AE70</f>
        <v>14 /11,5  inch</v>
      </c>
      <c r="L70" s="97" t="str">
        <f>Verw.!AG70</f>
        <v xml:space="preserve"> Mechanical/ Pneumatical</v>
      </c>
      <c r="M70" s="95" t="str">
        <f>Verw.!AH70</f>
        <v>Not available</v>
      </c>
      <c r="N70" s="95">
        <f>Input!AL71</f>
        <v>0</v>
      </c>
      <c r="O70" s="105"/>
      <c r="P70" s="98"/>
      <c r="Q70" s="88"/>
      <c r="R70" s="88"/>
      <c r="S70" s="88"/>
      <c r="T70" s="89"/>
      <c r="U70" s="92"/>
      <c r="V70" s="88"/>
      <c r="W70" s="99"/>
      <c r="X70" s="89"/>
      <c r="Y70" s="92"/>
      <c r="Z70" s="92"/>
      <c r="AB70" s="131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</row>
    <row r="71" spans="1:102" s="87" customFormat="1" x14ac:dyDescent="0.25">
      <c r="A71" s="328" t="str">
        <f>Input!B72</f>
        <v>HCD138</v>
      </c>
      <c r="B71" s="93">
        <f>Input!F72</f>
        <v>6.06</v>
      </c>
      <c r="C71" s="93" t="str">
        <f>Input!D72&amp;"-"&amp;Input!E72</f>
        <v>1000-2500</v>
      </c>
      <c r="D71" s="93">
        <f>Input!G72</f>
        <v>0.13500000000000001</v>
      </c>
      <c r="E71" s="93" t="str">
        <f>Input!K72</f>
        <v>296</v>
      </c>
      <c r="F71" s="94" t="str">
        <f>Input!I72</f>
        <v>494x800x870</v>
      </c>
      <c r="G71" s="95" t="str">
        <f>Input!J72</f>
        <v>415</v>
      </c>
      <c r="H71" s="96" t="str">
        <f>Input!L72</f>
        <v>39,3</v>
      </c>
      <c r="I71" s="95" t="str">
        <f>Verw.!AD71</f>
        <v>Without/SAE-1</v>
      </c>
      <c r="J71" s="95" t="str">
        <f>Verw.!AF71</f>
        <v>Rubber block drive, with alu. ring</v>
      </c>
      <c r="K71" s="95" t="str">
        <f>Verw.!AE71</f>
        <v>14 /11,5  inch</v>
      </c>
      <c r="L71" s="97" t="str">
        <f>Verw.!AG71</f>
        <v xml:space="preserve"> Mechanical/ Pneumatical</v>
      </c>
      <c r="M71" s="95" t="str">
        <f>Verw.!AH71</f>
        <v>Not available</v>
      </c>
      <c r="N71" s="95">
        <f>Input!AL72</f>
        <v>0</v>
      </c>
      <c r="O71" s="105"/>
      <c r="P71" s="98"/>
      <c r="Q71" s="88"/>
      <c r="R71" s="88"/>
      <c r="S71" s="88"/>
      <c r="T71" s="89"/>
      <c r="U71" s="92"/>
      <c r="V71" s="88"/>
      <c r="W71" s="99"/>
      <c r="X71" s="89"/>
      <c r="Y71" s="92"/>
      <c r="Z71" s="92"/>
      <c r="AB71" s="131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</row>
    <row r="72" spans="1:102" s="87" customFormat="1" x14ac:dyDescent="0.25">
      <c r="A72" s="328" t="str">
        <f>Input!B73</f>
        <v>HCD138</v>
      </c>
      <c r="B72" s="93">
        <f>Input!F73</f>
        <v>6.47</v>
      </c>
      <c r="C72" s="93" t="str">
        <f>Input!D73&amp;"-"&amp;Input!E73</f>
        <v>1000-2500</v>
      </c>
      <c r="D72" s="93">
        <f>Input!G73</f>
        <v>0.126</v>
      </c>
      <c r="E72" s="93" t="str">
        <f>Input!K73</f>
        <v>296</v>
      </c>
      <c r="F72" s="94" t="str">
        <f>Input!I73</f>
        <v>494x800x870</v>
      </c>
      <c r="G72" s="95" t="str">
        <f>Input!J73</f>
        <v>415</v>
      </c>
      <c r="H72" s="96" t="str">
        <f>Input!L73</f>
        <v>39,3</v>
      </c>
      <c r="I72" s="95" t="str">
        <f>Verw.!AD72</f>
        <v>Without/SAE-1</v>
      </c>
      <c r="J72" s="95" t="str">
        <f>Verw.!AF72</f>
        <v>Rubber block drive, with alu. ring</v>
      </c>
      <c r="K72" s="95" t="str">
        <f>Verw.!AE72</f>
        <v>14 /11,5  inch</v>
      </c>
      <c r="L72" s="97" t="str">
        <f>Verw.!AG72</f>
        <v xml:space="preserve"> Mechanical/ Pneumatical</v>
      </c>
      <c r="M72" s="95" t="str">
        <f>Verw.!AH72</f>
        <v>Not available</v>
      </c>
      <c r="N72" s="95">
        <f>Input!AL73</f>
        <v>0</v>
      </c>
      <c r="O72" s="105"/>
      <c r="P72" s="98"/>
      <c r="Q72" s="88"/>
      <c r="R72" s="88"/>
      <c r="S72" s="88"/>
      <c r="T72" s="89"/>
      <c r="U72" s="92"/>
      <c r="V72" s="88"/>
      <c r="W72" s="99"/>
      <c r="X72" s="89"/>
      <c r="Y72" s="92"/>
      <c r="Z72" s="92"/>
      <c r="AB72" s="131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</row>
    <row r="73" spans="1:102" s="87" customFormat="1" x14ac:dyDescent="0.25">
      <c r="A73" s="328" t="str">
        <f>Input!B74</f>
        <v>MB242</v>
      </c>
      <c r="B73" s="93">
        <f>Input!F74</f>
        <v>2</v>
      </c>
      <c r="C73" s="93" t="str">
        <f>Input!D74&amp;"-"&amp;Input!E74</f>
        <v>1000-2500</v>
      </c>
      <c r="D73" s="93">
        <f>Input!G74</f>
        <v>0.14000000000000001</v>
      </c>
      <c r="E73" s="93" t="str">
        <f>Input!K74</f>
        <v>242</v>
      </c>
      <c r="F73" s="94" t="str">
        <f>Input!I74</f>
        <v>422x744x763</v>
      </c>
      <c r="G73" s="95" t="str">
        <f>Input!J74</f>
        <v>385</v>
      </c>
      <c r="H73" s="96" t="str">
        <f>Input!L74</f>
        <v>30</v>
      </c>
      <c r="I73" s="95" t="str">
        <f>Verw.!AD73</f>
        <v>Without/SAE-1/SAE-2</v>
      </c>
      <c r="J73" s="95" t="str">
        <f>Verw.!AF73</f>
        <v>Rubber block drive, with alu. ring</v>
      </c>
      <c r="K73" s="95" t="str">
        <f>Verw.!AE73</f>
        <v>14 /11,5  inch</v>
      </c>
      <c r="L73" s="97" t="str">
        <f>Verw.!AG73</f>
        <v xml:space="preserve"> Mechanical/ Electrical</v>
      </c>
      <c r="M73" s="95" t="str">
        <f>Verw.!AH73</f>
        <v>Not available</v>
      </c>
      <c r="N73" s="95">
        <f>Input!AL74</f>
        <v>0</v>
      </c>
      <c r="O73" s="105"/>
      <c r="P73" s="98"/>
      <c r="Q73" s="88"/>
      <c r="R73" s="88"/>
      <c r="S73" s="88"/>
      <c r="T73" s="89"/>
      <c r="U73" s="92"/>
      <c r="V73" s="88"/>
      <c r="W73" s="99"/>
      <c r="X73" s="89"/>
      <c r="Y73" s="92"/>
      <c r="Z73" s="92"/>
      <c r="AB73" s="131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</row>
    <row r="74" spans="1:102" s="87" customFormat="1" x14ac:dyDescent="0.25">
      <c r="A74" s="328" t="str">
        <f>Input!B75</f>
        <v>MB242</v>
      </c>
      <c r="B74" s="93">
        <f>Input!F75</f>
        <v>2.54</v>
      </c>
      <c r="C74" s="93" t="str">
        <f>Input!D75&amp;"-"&amp;Input!E75</f>
        <v>1000-2500</v>
      </c>
      <c r="D74" s="93">
        <f>Input!G75</f>
        <v>0.14000000000000001</v>
      </c>
      <c r="E74" s="93" t="str">
        <f>Input!K75</f>
        <v>242</v>
      </c>
      <c r="F74" s="94" t="str">
        <f>Input!I75</f>
        <v>422x744x763</v>
      </c>
      <c r="G74" s="95" t="str">
        <f>Input!J75</f>
        <v>385</v>
      </c>
      <c r="H74" s="96" t="str">
        <f>Input!L75</f>
        <v>30</v>
      </c>
      <c r="I74" s="95" t="str">
        <f>Verw.!AD74</f>
        <v>Without/SAE-1/SAE-2</v>
      </c>
      <c r="J74" s="95" t="str">
        <f>Verw.!AF74</f>
        <v>Rubber block drive, with alu. ring</v>
      </c>
      <c r="K74" s="95" t="str">
        <f>Verw.!AE74</f>
        <v>14 /11,5  inch</v>
      </c>
      <c r="L74" s="97" t="str">
        <f>Verw.!AG74</f>
        <v xml:space="preserve"> Mechanical/ Electrical</v>
      </c>
      <c r="M74" s="95" t="str">
        <f>Verw.!AH74</f>
        <v>Not available</v>
      </c>
      <c r="N74" s="95">
        <f>Input!AL75</f>
        <v>0</v>
      </c>
      <c r="O74" s="105"/>
      <c r="P74" s="98"/>
      <c r="Q74" s="88"/>
      <c r="R74" s="88"/>
      <c r="S74" s="88"/>
      <c r="T74" s="89"/>
      <c r="U74" s="92"/>
      <c r="V74" s="88"/>
      <c r="W74" s="99"/>
      <c r="X74" s="89"/>
      <c r="Y74" s="92"/>
      <c r="Z74" s="92"/>
      <c r="AB74" s="131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</row>
    <row r="75" spans="1:102" s="87" customFormat="1" x14ac:dyDescent="0.25">
      <c r="A75" s="328" t="str">
        <f>Input!B76</f>
        <v>MB242</v>
      </c>
      <c r="B75" s="93">
        <f>Input!F76</f>
        <v>3.04</v>
      </c>
      <c r="C75" s="93" t="str">
        <f>Input!D76&amp;"-"&amp;Input!E76</f>
        <v>1000-2500</v>
      </c>
      <c r="D75" s="93">
        <f>Input!G76</f>
        <v>0.14000000000000001</v>
      </c>
      <c r="E75" s="93" t="str">
        <f>Input!K76</f>
        <v>242</v>
      </c>
      <c r="F75" s="94" t="str">
        <f>Input!I76</f>
        <v>422x744x763</v>
      </c>
      <c r="G75" s="95" t="str">
        <f>Input!J76</f>
        <v>385</v>
      </c>
      <c r="H75" s="96" t="str">
        <f>Input!L76</f>
        <v>30</v>
      </c>
      <c r="I75" s="95" t="str">
        <f>Verw.!AD75</f>
        <v>Without/SAE-1/SAE-2</v>
      </c>
      <c r="J75" s="95" t="str">
        <f>Verw.!AF75</f>
        <v>Rubber block drive, with alu. ring</v>
      </c>
      <c r="K75" s="95" t="str">
        <f>Verw.!AE75</f>
        <v>14 /11,5  inch</v>
      </c>
      <c r="L75" s="97" t="str">
        <f>Verw.!AG75</f>
        <v xml:space="preserve"> Mechanical/ Electrical</v>
      </c>
      <c r="M75" s="95" t="str">
        <f>Verw.!AH75</f>
        <v>Not available</v>
      </c>
      <c r="N75" s="95">
        <f>Input!AL76</f>
        <v>0</v>
      </c>
      <c r="O75" s="105"/>
      <c r="P75" s="98"/>
      <c r="Q75" s="88"/>
      <c r="R75" s="88"/>
      <c r="S75" s="88"/>
      <c r="T75" s="89"/>
      <c r="U75" s="92"/>
      <c r="V75" s="88"/>
      <c r="W75" s="99"/>
      <c r="X75" s="89"/>
      <c r="Y75" s="92"/>
      <c r="Z75" s="92"/>
      <c r="AB75" s="131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</row>
    <row r="76" spans="1:102" s="87" customFormat="1" x14ac:dyDescent="0.25">
      <c r="A76" s="328" t="str">
        <f>Input!B77</f>
        <v>MB242</v>
      </c>
      <c r="B76" s="93">
        <f>Input!F77</f>
        <v>3.52</v>
      </c>
      <c r="C76" s="93" t="str">
        <f>Input!D77&amp;"-"&amp;Input!E77</f>
        <v>1000-2500</v>
      </c>
      <c r="D76" s="93">
        <f>Input!G77</f>
        <v>0.14000000000000001</v>
      </c>
      <c r="E76" s="93" t="str">
        <f>Input!K77</f>
        <v>242</v>
      </c>
      <c r="F76" s="94" t="str">
        <f>Input!I77</f>
        <v>422x744x763</v>
      </c>
      <c r="G76" s="95" t="str">
        <f>Input!J77</f>
        <v>385</v>
      </c>
      <c r="H76" s="96" t="str">
        <f>Input!L77</f>
        <v>30</v>
      </c>
      <c r="I76" s="95" t="str">
        <f>Verw.!AD76</f>
        <v>Without/SAE-1/SAE-2</v>
      </c>
      <c r="J76" s="95" t="str">
        <f>Verw.!AF76</f>
        <v>Rubber block drive, with alu. ring</v>
      </c>
      <c r="K76" s="95" t="str">
        <f>Verw.!AE76</f>
        <v>14 /11,5  inch</v>
      </c>
      <c r="L76" s="97" t="str">
        <f>Verw.!AG76</f>
        <v xml:space="preserve"> Mechanical/ Electrical</v>
      </c>
      <c r="M76" s="95" t="str">
        <f>Verw.!AH76</f>
        <v>Not available</v>
      </c>
      <c r="N76" s="95">
        <f>Input!AL77</f>
        <v>0</v>
      </c>
      <c r="O76" s="105"/>
      <c r="P76" s="98"/>
      <c r="Q76" s="88"/>
      <c r="R76" s="88"/>
      <c r="S76" s="88"/>
      <c r="T76" s="89"/>
      <c r="U76" s="92"/>
      <c r="V76" s="88"/>
      <c r="W76" s="99"/>
      <c r="X76" s="89"/>
      <c r="Y76" s="92"/>
      <c r="Z76" s="92"/>
      <c r="AB76" s="131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</row>
    <row r="77" spans="1:102" s="87" customFormat="1" x14ac:dyDescent="0.25">
      <c r="A77" s="328" t="str">
        <f>Input!B78</f>
        <v>MB242</v>
      </c>
      <c r="B77" s="93">
        <f>Input!F78</f>
        <v>3.95</v>
      </c>
      <c r="C77" s="93" t="str">
        <f>Input!D78&amp;"-"&amp;Input!E78</f>
        <v>1000-2500</v>
      </c>
      <c r="D77" s="93">
        <f>Input!G78</f>
        <v>0.14000000000000001</v>
      </c>
      <c r="E77" s="93" t="str">
        <f>Input!K78</f>
        <v>242</v>
      </c>
      <c r="F77" s="94" t="str">
        <f>Input!I78</f>
        <v>422x744x763</v>
      </c>
      <c r="G77" s="95" t="str">
        <f>Input!J78</f>
        <v>385</v>
      </c>
      <c r="H77" s="96" t="str">
        <f>Input!L78</f>
        <v>30</v>
      </c>
      <c r="I77" s="95" t="str">
        <f>Verw.!AD77</f>
        <v>Without/SAE-1/SAE-2</v>
      </c>
      <c r="J77" s="95" t="str">
        <f>Verw.!AF77</f>
        <v>Rubber block drive, with alu. ring</v>
      </c>
      <c r="K77" s="95" t="str">
        <f>Verw.!AE77</f>
        <v>14 /11,5  inch</v>
      </c>
      <c r="L77" s="97" t="str">
        <f>Verw.!AG77</f>
        <v xml:space="preserve"> Mechanical/ Electrical</v>
      </c>
      <c r="M77" s="95" t="str">
        <f>Verw.!AH77</f>
        <v>Not available</v>
      </c>
      <c r="N77" s="95">
        <f>Input!AL78</f>
        <v>0</v>
      </c>
      <c r="O77" s="105"/>
      <c r="P77" s="98"/>
      <c r="Q77" s="88"/>
      <c r="R77" s="88"/>
      <c r="S77" s="88"/>
      <c r="T77" s="89"/>
      <c r="U77" s="92"/>
      <c r="V77" s="88"/>
      <c r="W77" s="99"/>
      <c r="X77" s="89"/>
      <c r="Y77" s="92"/>
      <c r="Z77" s="92"/>
      <c r="AB77" s="131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</row>
    <row r="78" spans="1:102" s="87" customFormat="1" x14ac:dyDescent="0.25">
      <c r="A78" s="328" t="str">
        <f>Input!B79</f>
        <v>MB242</v>
      </c>
      <c r="B78" s="93">
        <f>Input!F79</f>
        <v>4.53</v>
      </c>
      <c r="C78" s="93" t="str">
        <f>Input!D79&amp;"-"&amp;Input!E79</f>
        <v>1000-2500</v>
      </c>
      <c r="D78" s="93">
        <f>Input!G79</f>
        <v>0.14000000000000001</v>
      </c>
      <c r="E78" s="93" t="str">
        <f>Input!K79</f>
        <v>242</v>
      </c>
      <c r="F78" s="94" t="str">
        <f>Input!I79</f>
        <v>422x744x763</v>
      </c>
      <c r="G78" s="95" t="str">
        <f>Input!J79</f>
        <v>385</v>
      </c>
      <c r="H78" s="96" t="str">
        <f>Input!L79</f>
        <v>30</v>
      </c>
      <c r="I78" s="95" t="str">
        <f>Verw.!AD78</f>
        <v>Without/SAE-1/SAE-2</v>
      </c>
      <c r="J78" s="95" t="str">
        <f>Verw.!AF78</f>
        <v>Rubber block drive, with alu. ring</v>
      </c>
      <c r="K78" s="95" t="str">
        <f>Verw.!AE78</f>
        <v>14 /11,5  inch</v>
      </c>
      <c r="L78" s="97" t="str">
        <f>Verw.!AG78</f>
        <v xml:space="preserve"> Mechanical/ Electrical</v>
      </c>
      <c r="M78" s="95" t="str">
        <f>Verw.!AH78</f>
        <v>Not available</v>
      </c>
      <c r="N78" s="95">
        <f>Input!AL79</f>
        <v>0</v>
      </c>
      <c r="O78" s="105"/>
      <c r="P78" s="98"/>
      <c r="Q78" s="88"/>
      <c r="R78" s="88"/>
      <c r="S78" s="88"/>
      <c r="T78" s="89"/>
      <c r="U78" s="92"/>
      <c r="V78" s="88"/>
      <c r="W78" s="99"/>
      <c r="X78" s="89"/>
      <c r="Y78" s="92"/>
      <c r="Z78" s="92"/>
      <c r="AB78" s="131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</row>
    <row r="79" spans="1:102" s="87" customFormat="1" x14ac:dyDescent="0.25">
      <c r="A79" s="328" t="str">
        <f>Input!B80</f>
        <v>MB242</v>
      </c>
      <c r="B79" s="93">
        <f>Input!F80</f>
        <v>5.12</v>
      </c>
      <c r="C79" s="93" t="str">
        <f>Input!D80&amp;"-"&amp;Input!E80</f>
        <v>1000-2500</v>
      </c>
      <c r="D79" s="93" t="str">
        <f>Input!G80</f>
        <v>0,136</v>
      </c>
      <c r="E79" s="93" t="str">
        <f>Input!K80</f>
        <v>242</v>
      </c>
      <c r="F79" s="94" t="str">
        <f>Input!I80</f>
        <v>422x744x763</v>
      </c>
      <c r="G79" s="95" t="str">
        <f>Input!J80</f>
        <v>385</v>
      </c>
      <c r="H79" s="96" t="str">
        <f>Input!L80</f>
        <v>30</v>
      </c>
      <c r="I79" s="95" t="str">
        <f>Verw.!AD79</f>
        <v>Without/SAE-1/SAE-2</v>
      </c>
      <c r="J79" s="95" t="str">
        <f>Verw.!AF79</f>
        <v>Rubber block drive, with alu. ring</v>
      </c>
      <c r="K79" s="95" t="str">
        <f>Verw.!AE79</f>
        <v>14 /11,5  inch</v>
      </c>
      <c r="L79" s="97" t="str">
        <f>Verw.!AG79</f>
        <v xml:space="preserve"> Mechanical/ Electrical</v>
      </c>
      <c r="M79" s="95" t="str">
        <f>Verw.!AH79</f>
        <v>Not available</v>
      </c>
      <c r="N79" s="95">
        <f>Input!AL80</f>
        <v>0</v>
      </c>
      <c r="O79" s="105"/>
      <c r="P79" s="98"/>
      <c r="Q79" s="88"/>
      <c r="R79" s="88"/>
      <c r="S79" s="88"/>
      <c r="T79" s="89"/>
      <c r="U79" s="92"/>
      <c r="V79" s="88"/>
      <c r="W79" s="99"/>
      <c r="X79" s="89"/>
      <c r="Y79" s="92"/>
      <c r="Z79" s="92"/>
      <c r="AB79" s="131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</row>
    <row r="80" spans="1:102" s="87" customFormat="1" x14ac:dyDescent="0.25">
      <c r="A80" s="328" t="str">
        <f>Input!B81</f>
        <v>MB242</v>
      </c>
      <c r="B80" s="93">
        <f>Input!F81</f>
        <v>5.56</v>
      </c>
      <c r="C80" s="93" t="str">
        <f>Input!D81&amp;"-"&amp;Input!E81</f>
        <v>1000-2500</v>
      </c>
      <c r="D80" s="93" t="str">
        <f>Input!G81</f>
        <v>0,128</v>
      </c>
      <c r="E80" s="93" t="str">
        <f>Input!K81</f>
        <v>242</v>
      </c>
      <c r="F80" s="94" t="str">
        <f>Input!I81</f>
        <v>422x744x763</v>
      </c>
      <c r="G80" s="95" t="str">
        <f>Input!J81</f>
        <v>385</v>
      </c>
      <c r="H80" s="96" t="str">
        <f>Input!L81</f>
        <v>30</v>
      </c>
      <c r="I80" s="95" t="str">
        <f>Verw.!AD80</f>
        <v>Without/SAE-1/SAE-2</v>
      </c>
      <c r="J80" s="95" t="str">
        <f>Verw.!AF80</f>
        <v>Rubber block drive, with alu. ring</v>
      </c>
      <c r="K80" s="95" t="str">
        <f>Verw.!AE80</f>
        <v>14 /11,5  inch</v>
      </c>
      <c r="L80" s="97" t="str">
        <f>Verw.!AG80</f>
        <v xml:space="preserve"> Mechanical/ Electrical</v>
      </c>
      <c r="M80" s="95" t="str">
        <f>Verw.!AH80</f>
        <v>Not available</v>
      </c>
      <c r="N80" s="95">
        <f>Input!AL81</f>
        <v>0</v>
      </c>
      <c r="O80" s="105"/>
      <c r="P80" s="98"/>
      <c r="Q80" s="88"/>
      <c r="R80" s="88"/>
      <c r="S80" s="88"/>
      <c r="T80" s="89"/>
      <c r="U80" s="92"/>
      <c r="V80" s="88"/>
      <c r="W80" s="99"/>
      <c r="X80" s="89"/>
      <c r="Y80" s="92"/>
      <c r="Z80" s="92"/>
      <c r="AB80" s="131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</row>
    <row r="81" spans="1:102" s="87" customFormat="1" x14ac:dyDescent="0.25">
      <c r="A81" s="328" t="str">
        <f>Input!B82</f>
        <v>MB242</v>
      </c>
      <c r="B81" s="93">
        <f>Input!F82</f>
        <v>5.88</v>
      </c>
      <c r="C81" s="93" t="str">
        <f>Input!D82&amp;"-"&amp;Input!E82</f>
        <v>1000-2500</v>
      </c>
      <c r="D81" s="93" t="str">
        <f>Input!G82</f>
        <v>0,100</v>
      </c>
      <c r="E81" s="93" t="str">
        <f>Input!K82</f>
        <v>242</v>
      </c>
      <c r="F81" s="94" t="str">
        <f>Input!I82</f>
        <v>422x744x763</v>
      </c>
      <c r="G81" s="95" t="str">
        <f>Input!J82</f>
        <v>385</v>
      </c>
      <c r="H81" s="96" t="str">
        <f>Input!L82</f>
        <v>30</v>
      </c>
      <c r="I81" s="95" t="str">
        <f>Verw.!AD81</f>
        <v>Without/SAE-1/SAE-2</v>
      </c>
      <c r="J81" s="95" t="str">
        <f>Verw.!AF81</f>
        <v>Rubber block drive, with alu. ring</v>
      </c>
      <c r="K81" s="95" t="str">
        <f>Verw.!AE81</f>
        <v>14 /11,5  inch</v>
      </c>
      <c r="L81" s="97" t="str">
        <f>Verw.!AG81</f>
        <v xml:space="preserve"> Mechanical/ Electrical</v>
      </c>
      <c r="M81" s="95" t="str">
        <f>Verw.!AH81</f>
        <v>Not available</v>
      </c>
      <c r="N81" s="95">
        <f>Input!AL82</f>
        <v>0</v>
      </c>
      <c r="O81" s="105"/>
      <c r="P81" s="98"/>
      <c r="Q81" s="88"/>
      <c r="R81" s="88"/>
      <c r="S81" s="88"/>
      <c r="T81" s="89"/>
      <c r="U81" s="92"/>
      <c r="V81" s="88"/>
      <c r="W81" s="99"/>
      <c r="X81" s="89"/>
      <c r="Y81" s="92"/>
      <c r="Z81" s="92"/>
      <c r="AB81" s="131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</row>
    <row r="82" spans="1:102" s="87" customFormat="1" x14ac:dyDescent="0.25">
      <c r="A82" s="328" t="str">
        <f>Input!B83</f>
        <v>MB270A</v>
      </c>
      <c r="B82" s="93">
        <f>Input!F83</f>
        <v>4.05</v>
      </c>
      <c r="C82" s="93" t="str">
        <f>Input!D83&amp;"-"&amp;Input!E83</f>
        <v>1000-2500</v>
      </c>
      <c r="D82" s="93" t="str">
        <f>Input!G83</f>
        <v>0,20</v>
      </c>
      <c r="E82" s="93" t="str">
        <f>Input!K83</f>
        <v>270</v>
      </c>
      <c r="F82" s="94" t="str">
        <f>Input!I83</f>
        <v>594x810x868</v>
      </c>
      <c r="G82" s="95" t="str">
        <f>Input!J83</f>
        <v>675</v>
      </c>
      <c r="H82" s="96" t="str">
        <f>Input!L83</f>
        <v>39,2</v>
      </c>
      <c r="I82" s="95" t="str">
        <f>Verw.!AD82</f>
        <v>Without/SAE-0/SAE-1</v>
      </c>
      <c r="J82" s="95" t="str">
        <f>Verw.!AF82</f>
        <v>Rubber block drive, with alu. ring/(High) flexible coupling</v>
      </c>
      <c r="K82" s="95" t="str">
        <f>Verw.!AE82</f>
        <v>18 /16 /14  inch</v>
      </c>
      <c r="L82" s="97" t="str">
        <f>Verw.!AG82</f>
        <v xml:space="preserve"> Mechanical/ Electrical</v>
      </c>
      <c r="M82" s="95" t="str">
        <f>Verw.!AH82</f>
        <v>Available</v>
      </c>
      <c r="N82" s="95" t="str">
        <f>Input!AL83</f>
        <v>Note: If using flexible couping, rate will rise 8%</v>
      </c>
      <c r="O82" s="105"/>
      <c r="P82" s="98"/>
      <c r="Q82" s="88"/>
      <c r="R82" s="88"/>
      <c r="S82" s="88"/>
      <c r="T82" s="89"/>
      <c r="U82" s="92"/>
      <c r="V82" s="88"/>
      <c r="W82" s="99"/>
      <c r="X82" s="89"/>
      <c r="Y82" s="92"/>
      <c r="Z82" s="92"/>
      <c r="AB82" s="131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</row>
    <row r="83" spans="1:102" s="87" customFormat="1" x14ac:dyDescent="0.25">
      <c r="A83" s="328" t="str">
        <f>Input!B84</f>
        <v>MB270A</v>
      </c>
      <c r="B83" s="93">
        <f>Input!F84</f>
        <v>4.53</v>
      </c>
      <c r="C83" s="93" t="str">
        <f>Input!D84&amp;"-"&amp;Input!E84</f>
        <v>1000-2500</v>
      </c>
      <c r="D83" s="93" t="str">
        <f>Input!G84</f>
        <v>0,20</v>
      </c>
      <c r="E83" s="93" t="str">
        <f>Input!K84</f>
        <v>270</v>
      </c>
      <c r="F83" s="94" t="str">
        <f>Input!I84</f>
        <v>594x810x868</v>
      </c>
      <c r="G83" s="95" t="str">
        <f>Input!J84</f>
        <v>675</v>
      </c>
      <c r="H83" s="96" t="str">
        <f>Input!L84</f>
        <v>39,2</v>
      </c>
      <c r="I83" s="95" t="str">
        <f>Verw.!AD83</f>
        <v>Without/SAE-0/SAE-1</v>
      </c>
      <c r="J83" s="95" t="str">
        <f>Verw.!AF83</f>
        <v>Rubber block drive, with alu. ring/(High) flexible coupling</v>
      </c>
      <c r="K83" s="95" t="str">
        <f>Verw.!AE83</f>
        <v>18 /16 /14  inch</v>
      </c>
      <c r="L83" s="97" t="str">
        <f>Verw.!AG83</f>
        <v xml:space="preserve"> Mechanical/ Electrical</v>
      </c>
      <c r="M83" s="95" t="str">
        <f>Verw.!AH83</f>
        <v>Available</v>
      </c>
      <c r="N83" s="95" t="str">
        <f>Input!AL84</f>
        <v>Note: If using flexible couping, rate will rise 8%</v>
      </c>
      <c r="O83" s="105"/>
      <c r="P83" s="98"/>
      <c r="Q83" s="88"/>
      <c r="R83" s="88"/>
      <c r="S83" s="88"/>
      <c r="T83" s="89"/>
      <c r="U83" s="92"/>
      <c r="V83" s="88"/>
      <c r="W83" s="99"/>
      <c r="X83" s="89"/>
      <c r="Y83" s="92"/>
      <c r="Z83" s="92"/>
      <c r="AB83" s="131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</row>
    <row r="84" spans="1:102" s="87" customFormat="1" x14ac:dyDescent="0.25">
      <c r="A84" s="328" t="str">
        <f>Input!B85</f>
        <v>MB270A</v>
      </c>
      <c r="B84" s="93">
        <f>Input!F85</f>
        <v>5.12</v>
      </c>
      <c r="C84" s="93" t="str">
        <f>Input!D85&amp;"-"&amp;Input!E85</f>
        <v>1000-2500</v>
      </c>
      <c r="D84" s="93" t="str">
        <f>Input!G85</f>
        <v>0,20</v>
      </c>
      <c r="E84" s="93" t="str">
        <f>Input!K85</f>
        <v>270</v>
      </c>
      <c r="F84" s="94" t="str">
        <f>Input!I85</f>
        <v>594x810x868</v>
      </c>
      <c r="G84" s="95" t="str">
        <f>Input!J85</f>
        <v>675</v>
      </c>
      <c r="H84" s="96" t="str">
        <f>Input!L85</f>
        <v>39,2</v>
      </c>
      <c r="I84" s="95" t="str">
        <f>Verw.!AD84</f>
        <v>Without/SAE-0/SAE-1</v>
      </c>
      <c r="J84" s="95" t="str">
        <f>Verw.!AF84</f>
        <v>Rubber block drive, with alu. ring/(High) flexible coupling</v>
      </c>
      <c r="K84" s="95" t="str">
        <f>Verw.!AE84</f>
        <v>18 /16 /14  inch</v>
      </c>
      <c r="L84" s="97" t="str">
        <f>Verw.!AG84</f>
        <v xml:space="preserve"> Mechanical/ Electrical</v>
      </c>
      <c r="M84" s="95" t="str">
        <f>Verw.!AH84</f>
        <v>Available</v>
      </c>
      <c r="N84" s="95" t="str">
        <f>Input!AL85</f>
        <v>Note: If using flexible couping, rate will rise 8%</v>
      </c>
      <c r="O84" s="105"/>
      <c r="P84" s="98"/>
      <c r="Q84" s="88"/>
      <c r="R84" s="88"/>
      <c r="S84" s="88"/>
      <c r="T84" s="89"/>
      <c r="U84" s="92"/>
      <c r="V84" s="88"/>
      <c r="W84" s="99"/>
      <c r="X84" s="89"/>
      <c r="Y84" s="92"/>
      <c r="Z84" s="92"/>
      <c r="AB84" s="131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</row>
    <row r="85" spans="1:102" s="87" customFormat="1" x14ac:dyDescent="0.25">
      <c r="A85" s="328" t="str">
        <f>Input!B86</f>
        <v>MB270A</v>
      </c>
      <c r="B85" s="93">
        <f>Input!F86</f>
        <v>5.5</v>
      </c>
      <c r="C85" s="93" t="str">
        <f>Input!D86&amp;"-"&amp;Input!E86</f>
        <v>1000-2500</v>
      </c>
      <c r="D85" s="93" t="str">
        <f>Input!G86</f>
        <v>0,182</v>
      </c>
      <c r="E85" s="93" t="str">
        <f>Input!K86</f>
        <v>270</v>
      </c>
      <c r="F85" s="94" t="str">
        <f>Input!I86</f>
        <v>594x810x868</v>
      </c>
      <c r="G85" s="95" t="str">
        <f>Input!J86</f>
        <v>675</v>
      </c>
      <c r="H85" s="96" t="str">
        <f>Input!L86</f>
        <v>39,2</v>
      </c>
      <c r="I85" s="95" t="str">
        <f>Verw.!AD85</f>
        <v>Without/SAE-0/SAE-1</v>
      </c>
      <c r="J85" s="95" t="str">
        <f>Verw.!AF85</f>
        <v>Rubber block drive, with alu. ring/(High) flexible coupling</v>
      </c>
      <c r="K85" s="95" t="str">
        <f>Verw.!AE85</f>
        <v>18 /16 /14  inch</v>
      </c>
      <c r="L85" s="97" t="str">
        <f>Verw.!AG85</f>
        <v xml:space="preserve"> Mechanical/ Electrical</v>
      </c>
      <c r="M85" s="95" t="str">
        <f>Verw.!AH85</f>
        <v>Available</v>
      </c>
      <c r="N85" s="95" t="str">
        <f>Input!AL86</f>
        <v>Note: If using flexible couping, rate will rise 8%</v>
      </c>
      <c r="O85" s="105"/>
      <c r="P85" s="98"/>
      <c r="Q85" s="88"/>
      <c r="R85" s="88"/>
      <c r="S85" s="88"/>
      <c r="T85" s="89"/>
      <c r="U85" s="127"/>
      <c r="V85" s="128"/>
      <c r="W85" s="129"/>
      <c r="X85" s="130"/>
      <c r="Y85" s="127"/>
      <c r="Z85" s="127"/>
      <c r="AB85" s="131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</row>
    <row r="86" spans="1:102" s="87" customFormat="1" x14ac:dyDescent="0.25">
      <c r="A86" s="328" t="str">
        <f>Input!B87</f>
        <v>MB270A</v>
      </c>
      <c r="B86" s="93">
        <f>Input!F87</f>
        <v>5.95</v>
      </c>
      <c r="C86" s="93" t="str">
        <f>Input!D87&amp;"-"&amp;Input!E87</f>
        <v>1000-2500</v>
      </c>
      <c r="D86" s="93" t="str">
        <f>Input!G87</f>
        <v>0,150</v>
      </c>
      <c r="E86" s="93" t="str">
        <f>Input!K87</f>
        <v>270</v>
      </c>
      <c r="F86" s="94" t="str">
        <f>Input!I87</f>
        <v>594x810x868</v>
      </c>
      <c r="G86" s="95" t="str">
        <f>Input!J87</f>
        <v>675</v>
      </c>
      <c r="H86" s="96" t="str">
        <f>Input!L87</f>
        <v>39,2</v>
      </c>
      <c r="I86" s="95" t="str">
        <f>Verw.!AD86</f>
        <v>Without/SAE-0/SAE-1</v>
      </c>
      <c r="J86" s="95" t="str">
        <f>Verw.!AF86</f>
        <v>Rubber block drive, with alu. ring/(High) flexible coupling</v>
      </c>
      <c r="K86" s="95" t="str">
        <f>Verw.!AE86</f>
        <v>18 /16 /14  inch</v>
      </c>
      <c r="L86" s="97" t="str">
        <f>Verw.!AG86</f>
        <v xml:space="preserve"> Mechanical/ Electrical</v>
      </c>
      <c r="M86" s="95" t="str">
        <f>Verw.!AH86</f>
        <v>Available</v>
      </c>
      <c r="N86" s="95" t="str">
        <f>Input!AL87</f>
        <v>Note: If using flexible couping, rate will rise 8%</v>
      </c>
      <c r="O86" s="105"/>
      <c r="P86" s="98"/>
      <c r="Q86" s="88"/>
      <c r="R86" s="88"/>
      <c r="S86" s="88"/>
      <c r="T86" s="89"/>
      <c r="U86" s="127"/>
      <c r="V86" s="128"/>
      <c r="W86" s="129"/>
      <c r="X86" s="130"/>
      <c r="Y86" s="127"/>
      <c r="Z86" s="127"/>
      <c r="AB86" s="131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</row>
    <row r="87" spans="1:102" s="87" customFormat="1" x14ac:dyDescent="0.25">
      <c r="A87" s="328" t="str">
        <f>Input!B88</f>
        <v>MB270A</v>
      </c>
      <c r="B87" s="93">
        <f>Input!F88</f>
        <v>6.39</v>
      </c>
      <c r="C87" s="93" t="str">
        <f>Input!D88&amp;"-"&amp;Input!E88</f>
        <v>1000-2500</v>
      </c>
      <c r="D87" s="93" t="str">
        <f>Input!G88</f>
        <v>0,120</v>
      </c>
      <c r="E87" s="93" t="str">
        <f>Input!K88</f>
        <v>270</v>
      </c>
      <c r="F87" s="94" t="str">
        <f>Input!I88</f>
        <v>594x810x868</v>
      </c>
      <c r="G87" s="95" t="str">
        <f>Input!J88</f>
        <v>675</v>
      </c>
      <c r="H87" s="96" t="str">
        <f>Input!L88</f>
        <v>39,2</v>
      </c>
      <c r="I87" s="95" t="str">
        <f>Verw.!AD87</f>
        <v>Without/SAE-0/SAE-1</v>
      </c>
      <c r="J87" s="95" t="str">
        <f>Verw.!AF87</f>
        <v>Rubber block drive, with alu. ring/(High) flexible coupling</v>
      </c>
      <c r="K87" s="95" t="str">
        <f>Verw.!AE87</f>
        <v>18 /16 /14  inch</v>
      </c>
      <c r="L87" s="97" t="str">
        <f>Verw.!AG87</f>
        <v xml:space="preserve"> Mechanical/ Electrical</v>
      </c>
      <c r="M87" s="95" t="str">
        <f>Verw.!AH87</f>
        <v>Available</v>
      </c>
      <c r="N87" s="95" t="str">
        <f>Input!AL88</f>
        <v>Note: If using flexible couping, rate will rise 8%</v>
      </c>
      <c r="O87" s="105"/>
      <c r="P87" s="98"/>
      <c r="Q87" s="88"/>
      <c r="R87" s="88"/>
      <c r="S87" s="88"/>
      <c r="T87" s="89"/>
      <c r="U87" s="127"/>
      <c r="V87" s="128"/>
      <c r="W87" s="129"/>
      <c r="X87" s="130"/>
      <c r="Y87" s="127"/>
      <c r="Z87" s="127"/>
      <c r="AB87" s="131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</row>
    <row r="88" spans="1:102" s="87" customFormat="1" x14ac:dyDescent="0.25">
      <c r="A88" s="328" t="str">
        <f>Input!B89</f>
        <v>MB270A</v>
      </c>
      <c r="B88" s="93">
        <f>Input!F89</f>
        <v>6.82</v>
      </c>
      <c r="C88" s="93" t="str">
        <f>Input!D89&amp;"-"&amp;Input!E89</f>
        <v>1000-2500</v>
      </c>
      <c r="D88" s="93" t="str">
        <f>Input!G89</f>
        <v>0,120</v>
      </c>
      <c r="E88" s="93" t="str">
        <f>Input!K89</f>
        <v>270</v>
      </c>
      <c r="F88" s="94" t="str">
        <f>Input!I89</f>
        <v>594x810x868</v>
      </c>
      <c r="G88" s="95" t="str">
        <f>Input!J89</f>
        <v>675</v>
      </c>
      <c r="H88" s="96" t="str">
        <f>Input!L89</f>
        <v>39,2</v>
      </c>
      <c r="I88" s="95" t="str">
        <f>Verw.!AD88</f>
        <v>Without/SAE-0/SAE-1</v>
      </c>
      <c r="J88" s="95" t="str">
        <f>Verw.!AF88</f>
        <v>Rubber block drive, with alu. ring/(High) flexible coupling</v>
      </c>
      <c r="K88" s="95" t="str">
        <f>Verw.!AE88</f>
        <v>18 /16 /14  inch</v>
      </c>
      <c r="L88" s="97" t="str">
        <f>Verw.!AG88</f>
        <v xml:space="preserve"> Mechanical/ Electrical</v>
      </c>
      <c r="M88" s="95" t="str">
        <f>Verw.!AH88</f>
        <v>Available</v>
      </c>
      <c r="N88" s="95" t="str">
        <f>Input!AL89</f>
        <v>Note: If using flexible couping, rate will rise 8%</v>
      </c>
      <c r="O88" s="105"/>
      <c r="P88" s="98"/>
      <c r="Q88" s="88"/>
      <c r="R88" s="88"/>
      <c r="S88" s="88"/>
      <c r="T88" s="89"/>
      <c r="U88" s="127"/>
      <c r="V88" s="128"/>
      <c r="W88" s="129"/>
      <c r="X88" s="130"/>
      <c r="Y88" s="127"/>
      <c r="Z88" s="127"/>
      <c r="AB88" s="131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</row>
    <row r="89" spans="1:102" s="87" customFormat="1" x14ac:dyDescent="0.25">
      <c r="A89" s="328">
        <f>Input!B90</f>
        <v>300</v>
      </c>
      <c r="B89" s="93">
        <f>Input!F90</f>
        <v>1.87</v>
      </c>
      <c r="C89" s="93" t="str">
        <f>Input!D90&amp;"-"&amp;Input!E90</f>
        <v>1000-2500</v>
      </c>
      <c r="D89" s="93" t="str">
        <f>Input!G90</f>
        <v>0,35</v>
      </c>
      <c r="E89" s="93" t="str">
        <f>Input!K90</f>
        <v>264</v>
      </c>
      <c r="F89" s="94" t="str">
        <f>Input!I90</f>
        <v>638x870x864</v>
      </c>
      <c r="G89" s="95" t="str">
        <f>Input!J90</f>
        <v>740</v>
      </c>
      <c r="H89" s="96" t="str">
        <f>Input!L90</f>
        <v>50</v>
      </c>
      <c r="I89" s="95" t="str">
        <f>Verw.!AD89</f>
        <v>Without/SAE-0/SAE-1</v>
      </c>
      <c r="J89" s="95" t="str">
        <f>Verw.!AF89</f>
        <v>Rubber block drive, with alu. ring/(High) flexible coupling</v>
      </c>
      <c r="K89" s="95" t="str">
        <f>Verw.!AE89</f>
        <v>18 /16 /14  inch</v>
      </c>
      <c r="L89" s="97" t="str">
        <f>Verw.!AG89</f>
        <v xml:space="preserve"> Mechanical/ Electrical</v>
      </c>
      <c r="M89" s="95" t="str">
        <f>Verw.!AH89</f>
        <v>Available</v>
      </c>
      <c r="N89" s="95" t="str">
        <f>Input!AL90</f>
        <v>Note: If using flexible couping, rate will rise 8%</v>
      </c>
      <c r="O89" s="105"/>
      <c r="P89" s="98"/>
      <c r="Q89" s="88"/>
      <c r="R89" s="88"/>
      <c r="S89" s="88"/>
      <c r="T89" s="89"/>
      <c r="U89" s="127"/>
      <c r="V89" s="128"/>
      <c r="W89" s="129"/>
      <c r="X89" s="130"/>
      <c r="Y89" s="127"/>
      <c r="Z89" s="127"/>
      <c r="AB89" s="131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</row>
    <row r="90" spans="1:102" s="87" customFormat="1" x14ac:dyDescent="0.25">
      <c r="A90" s="328">
        <f>Input!B91</f>
        <v>300</v>
      </c>
      <c r="B90" s="93">
        <f>Input!F91</f>
        <v>2.04</v>
      </c>
      <c r="C90" s="93" t="str">
        <f>Input!D91&amp;"-"&amp;Input!E91</f>
        <v>1000-2500</v>
      </c>
      <c r="D90" s="93" t="str">
        <f>Input!G91</f>
        <v>0,35</v>
      </c>
      <c r="E90" s="93" t="str">
        <f>Input!K91</f>
        <v>264</v>
      </c>
      <c r="F90" s="94" t="str">
        <f>Input!I91</f>
        <v>638x870x864</v>
      </c>
      <c r="G90" s="95" t="str">
        <f>Input!J91</f>
        <v>740</v>
      </c>
      <c r="H90" s="96" t="str">
        <f>Input!L91</f>
        <v>50</v>
      </c>
      <c r="I90" s="95" t="str">
        <f>Verw.!AD90</f>
        <v>Without/SAE-0/SAE-1</v>
      </c>
      <c r="J90" s="95" t="str">
        <f>Verw.!AF90</f>
        <v>Rubber block drive, with alu. ring/(High) flexible coupling</v>
      </c>
      <c r="K90" s="95" t="str">
        <f>Verw.!AE90</f>
        <v>18 /16 /14  inch</v>
      </c>
      <c r="L90" s="97" t="str">
        <f>Verw.!AG90</f>
        <v xml:space="preserve"> Mechanical/ Electrical</v>
      </c>
      <c r="M90" s="95" t="str">
        <f>Verw.!AH90</f>
        <v>Available</v>
      </c>
      <c r="N90" s="95" t="str">
        <f>Input!AL91</f>
        <v>Note: If using flexible couping, rate will rise 8%</v>
      </c>
      <c r="O90" s="105"/>
      <c r="P90" s="98"/>
      <c r="Q90" s="88"/>
      <c r="R90" s="88"/>
      <c r="S90" s="88"/>
      <c r="T90" s="89"/>
      <c r="U90" s="127"/>
      <c r="V90" s="128"/>
      <c r="W90" s="129"/>
      <c r="X90" s="130"/>
      <c r="Y90" s="127"/>
      <c r="Z90" s="127"/>
      <c r="AB90" s="131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</row>
    <row r="91" spans="1:102" s="87" customFormat="1" x14ac:dyDescent="0.25">
      <c r="A91" s="328">
        <f>Input!B92</f>
        <v>300</v>
      </c>
      <c r="B91" s="93">
        <f>Input!F92</f>
        <v>2.54</v>
      </c>
      <c r="C91" s="93" t="str">
        <f>Input!D92&amp;"-"&amp;Input!E92</f>
        <v>1000-2500</v>
      </c>
      <c r="D91" s="93" t="str">
        <f>Input!G92</f>
        <v>0,35</v>
      </c>
      <c r="E91" s="93" t="str">
        <f>Input!K92</f>
        <v>264</v>
      </c>
      <c r="F91" s="94" t="str">
        <f>Input!I92</f>
        <v>638x870x864</v>
      </c>
      <c r="G91" s="95" t="str">
        <f>Input!J92</f>
        <v>740</v>
      </c>
      <c r="H91" s="96" t="str">
        <f>Input!L92</f>
        <v>50</v>
      </c>
      <c r="I91" s="95" t="str">
        <f>Verw.!AD91</f>
        <v>Without/SAE-0/SAE-1</v>
      </c>
      <c r="J91" s="95" t="str">
        <f>Verw.!AF91</f>
        <v>Rubber block drive, with alu. ring/(High) flexible coupling</v>
      </c>
      <c r="K91" s="95" t="str">
        <f>Verw.!AE91</f>
        <v>18 /16 /14  inch</v>
      </c>
      <c r="L91" s="97" t="str">
        <f>Verw.!AG91</f>
        <v xml:space="preserve"> Mechanical/ Electrical</v>
      </c>
      <c r="M91" s="95" t="str">
        <f>Verw.!AH91</f>
        <v>Available</v>
      </c>
      <c r="N91" s="95" t="str">
        <f>Input!AL92</f>
        <v>Note: If using flexible couping, rate will rise 8%</v>
      </c>
      <c r="O91" s="105"/>
      <c r="P91" s="98"/>
      <c r="Q91" s="88"/>
      <c r="R91" s="88"/>
      <c r="S91" s="88"/>
      <c r="T91" s="89"/>
      <c r="U91" s="127"/>
      <c r="V91" s="128"/>
      <c r="W91" s="129"/>
      <c r="X91" s="130"/>
      <c r="Y91" s="127"/>
      <c r="Z91" s="127"/>
      <c r="AB91" s="131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</row>
    <row r="92" spans="1:102" s="87" customFormat="1" x14ac:dyDescent="0.25">
      <c r="A92" s="328">
        <f>Input!B93</f>
        <v>300</v>
      </c>
      <c r="B92" s="93">
        <f>Input!F93</f>
        <v>3</v>
      </c>
      <c r="C92" s="93" t="str">
        <f>Input!D93&amp;"-"&amp;Input!E93</f>
        <v>1000-2500</v>
      </c>
      <c r="D92" s="93" t="str">
        <f>Input!G93</f>
        <v>0,33</v>
      </c>
      <c r="E92" s="93" t="str">
        <f>Input!K93</f>
        <v>264</v>
      </c>
      <c r="F92" s="94" t="str">
        <f>Input!I93</f>
        <v>638x870x864</v>
      </c>
      <c r="G92" s="95" t="str">
        <f>Input!J93</f>
        <v>740</v>
      </c>
      <c r="H92" s="96" t="str">
        <f>Input!L93</f>
        <v>50</v>
      </c>
      <c r="I92" s="95" t="str">
        <f>Verw.!AD92</f>
        <v>Without/SAE-0/SAE-1</v>
      </c>
      <c r="J92" s="95" t="str">
        <f>Verw.!AF92</f>
        <v>Rubber block drive, with alu. ring/(High) flexible coupling</v>
      </c>
      <c r="K92" s="95" t="str">
        <f>Verw.!AE92</f>
        <v>18 /16 /14  inch</v>
      </c>
      <c r="L92" s="97" t="str">
        <f>Verw.!AG92</f>
        <v xml:space="preserve"> Mechanical/ Electrical</v>
      </c>
      <c r="M92" s="95" t="str">
        <f>Verw.!AH92</f>
        <v>Available</v>
      </c>
      <c r="N92" s="95" t="str">
        <f>Input!AL93</f>
        <v>Note: If using flexible couping, rate will rise 8%</v>
      </c>
      <c r="O92" s="105"/>
      <c r="P92" s="98"/>
      <c r="Q92" s="88"/>
      <c r="R92" s="88"/>
      <c r="S92" s="88"/>
      <c r="T92" s="89"/>
      <c r="U92" s="127"/>
      <c r="V92" s="128"/>
      <c r="W92" s="129"/>
      <c r="X92" s="130"/>
      <c r="Y92" s="127"/>
      <c r="Z92" s="127"/>
      <c r="AB92" s="131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</row>
    <row r="93" spans="1:102" s="87" customFormat="1" x14ac:dyDescent="0.25">
      <c r="A93" s="328">
        <f>Input!B94</f>
        <v>300</v>
      </c>
      <c r="B93" s="93">
        <f>Input!F94</f>
        <v>3.53</v>
      </c>
      <c r="C93" s="93" t="str">
        <f>Input!D94&amp;"-"&amp;Input!E94</f>
        <v>1000-2500</v>
      </c>
      <c r="D93" s="93" t="str">
        <f>Input!G94</f>
        <v>0,30</v>
      </c>
      <c r="E93" s="93" t="str">
        <f>Input!K94</f>
        <v>264</v>
      </c>
      <c r="F93" s="94" t="str">
        <f>Input!I94</f>
        <v>638x870x864</v>
      </c>
      <c r="G93" s="95" t="str">
        <f>Input!J94</f>
        <v>740</v>
      </c>
      <c r="H93" s="96" t="str">
        <f>Input!L94</f>
        <v>50</v>
      </c>
      <c r="I93" s="95" t="str">
        <f>Verw.!AD93</f>
        <v>Without/SAE-0/SAE-1</v>
      </c>
      <c r="J93" s="95" t="str">
        <f>Verw.!AF93</f>
        <v>Rubber block drive, with alu. ring/(High) flexible coupling</v>
      </c>
      <c r="K93" s="95" t="str">
        <f>Verw.!AE93</f>
        <v>18 /16 /14  inch</v>
      </c>
      <c r="L93" s="97" t="str">
        <f>Verw.!AG93</f>
        <v xml:space="preserve"> Mechanical/ Electrical</v>
      </c>
      <c r="M93" s="95" t="str">
        <f>Verw.!AH93</f>
        <v>Available</v>
      </c>
      <c r="N93" s="95" t="str">
        <f>Input!AL94</f>
        <v>Note: If using flexible couping, rate will rise 8%</v>
      </c>
      <c r="O93" s="105"/>
      <c r="P93" s="98"/>
      <c r="Q93" s="88"/>
      <c r="R93" s="88"/>
      <c r="S93" s="88"/>
      <c r="T93" s="89"/>
      <c r="U93" s="127"/>
      <c r="V93" s="128"/>
      <c r="W93" s="129"/>
      <c r="X93" s="130"/>
      <c r="Y93" s="127"/>
      <c r="Z93" s="127"/>
      <c r="AB93" s="131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</row>
    <row r="94" spans="1:102" s="87" customFormat="1" x14ac:dyDescent="0.25">
      <c r="A94" s="328">
        <f>Input!B95</f>
        <v>300</v>
      </c>
      <c r="B94" s="93">
        <f>Input!F95</f>
        <v>4.0999999999999996</v>
      </c>
      <c r="C94" s="93" t="str">
        <f>Input!D95&amp;"-"&amp;Input!E95</f>
        <v>1000-2500</v>
      </c>
      <c r="D94" s="93" t="str">
        <f>Input!G95</f>
        <v>0,25</v>
      </c>
      <c r="E94" s="93" t="str">
        <f>Input!K95</f>
        <v>264</v>
      </c>
      <c r="F94" s="94" t="str">
        <f>Input!I95</f>
        <v>638x870x864</v>
      </c>
      <c r="G94" s="95" t="str">
        <f>Input!J95</f>
        <v>740</v>
      </c>
      <c r="H94" s="96" t="str">
        <f>Input!L95</f>
        <v>50</v>
      </c>
      <c r="I94" s="95" t="str">
        <f>Verw.!AD94</f>
        <v>Without/SAE-0/SAE-1</v>
      </c>
      <c r="J94" s="95" t="str">
        <f>Verw.!AF94</f>
        <v>Rubber block drive, with alu. ring/(High) flexible coupling</v>
      </c>
      <c r="K94" s="95" t="str">
        <f>Verw.!AE94</f>
        <v>18 /16 /14  inch</v>
      </c>
      <c r="L94" s="97" t="str">
        <f>Verw.!AG94</f>
        <v xml:space="preserve"> Mechanical/ Electrical</v>
      </c>
      <c r="M94" s="95" t="str">
        <f>Verw.!AH94</f>
        <v>Available</v>
      </c>
      <c r="N94" s="95" t="str">
        <f>Input!AL95</f>
        <v>Note: If using flexible couping, rate will rise 8%</v>
      </c>
      <c r="O94" s="105"/>
      <c r="P94" s="98"/>
      <c r="Q94" s="88"/>
      <c r="R94" s="88"/>
      <c r="S94" s="88"/>
      <c r="T94" s="89"/>
      <c r="U94" s="127"/>
      <c r="V94" s="128"/>
      <c r="W94" s="129"/>
      <c r="X94" s="130"/>
      <c r="Y94" s="127"/>
      <c r="Z94" s="127"/>
      <c r="AB94" s="131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</row>
    <row r="95" spans="1:102" s="87" customFormat="1" x14ac:dyDescent="0.25">
      <c r="A95" s="328">
        <f>Input!B96</f>
        <v>300</v>
      </c>
      <c r="B95" s="93">
        <f>Input!F96</f>
        <v>4.47</v>
      </c>
      <c r="C95" s="93" t="str">
        <f>Input!D96&amp;"-"&amp;Input!E96</f>
        <v>1000-2500</v>
      </c>
      <c r="D95" s="93" t="str">
        <f>Input!G96</f>
        <v>0,25</v>
      </c>
      <c r="E95" s="93" t="str">
        <f>Input!K96</f>
        <v>264</v>
      </c>
      <c r="F95" s="94" t="str">
        <f>Input!I96</f>
        <v>638x870x864</v>
      </c>
      <c r="G95" s="95" t="str">
        <f>Input!J96</f>
        <v>740</v>
      </c>
      <c r="H95" s="96" t="str">
        <f>Input!L96</f>
        <v>50</v>
      </c>
      <c r="I95" s="95" t="str">
        <f>Verw.!AD95</f>
        <v>Without/SAE-0/SAE-1</v>
      </c>
      <c r="J95" s="95" t="str">
        <f>Verw.!AF95</f>
        <v>Rubber block drive, with alu. ring/(High) flexible coupling</v>
      </c>
      <c r="K95" s="95" t="str">
        <f>Verw.!AE95</f>
        <v>18 /16 /14  inch</v>
      </c>
      <c r="L95" s="97" t="str">
        <f>Verw.!AG95</f>
        <v xml:space="preserve"> Mechanical/ Electrical</v>
      </c>
      <c r="M95" s="95" t="str">
        <f>Verw.!AH95</f>
        <v>Available</v>
      </c>
      <c r="N95" s="95" t="str">
        <f>Input!AL96</f>
        <v>Note: If using flexible couping, rate will rise 8%</v>
      </c>
      <c r="O95" s="105"/>
      <c r="P95" s="98"/>
      <c r="Q95" s="88"/>
      <c r="R95" s="88"/>
      <c r="S95" s="88"/>
      <c r="T95" s="89"/>
      <c r="U95" s="127"/>
      <c r="V95" s="128"/>
      <c r="W95" s="129"/>
      <c r="X95" s="130"/>
      <c r="Y95" s="127"/>
      <c r="Z95" s="127"/>
      <c r="AB95" s="131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</row>
    <row r="96" spans="1:102" s="87" customFormat="1" x14ac:dyDescent="0.25">
      <c r="A96" s="328">
        <f>Input!B97</f>
        <v>300</v>
      </c>
      <c r="B96" s="93">
        <f>Input!F97</f>
        <v>4.6100000000000003</v>
      </c>
      <c r="C96" s="93" t="str">
        <f>Input!D97&amp;"-"&amp;Input!E97</f>
        <v>1000-2500</v>
      </c>
      <c r="D96" s="93" t="str">
        <f>Input!G97</f>
        <v>0,25</v>
      </c>
      <c r="E96" s="93" t="str">
        <f>Input!K97</f>
        <v>264</v>
      </c>
      <c r="F96" s="94" t="str">
        <f>Input!I97</f>
        <v>638x870x864</v>
      </c>
      <c r="G96" s="95" t="str">
        <f>Input!J97</f>
        <v>740</v>
      </c>
      <c r="H96" s="96" t="str">
        <f>Input!L97</f>
        <v>50</v>
      </c>
      <c r="I96" s="95" t="str">
        <f>Verw.!AD96</f>
        <v>Without/SAE-0/SAE-1</v>
      </c>
      <c r="J96" s="95" t="str">
        <f>Verw.!AF96</f>
        <v>Rubber block drive, with alu. ring/(High) flexible coupling</v>
      </c>
      <c r="K96" s="95" t="str">
        <f>Verw.!AE96</f>
        <v>18 /16 /14  inch</v>
      </c>
      <c r="L96" s="97" t="str">
        <f>Verw.!AG96</f>
        <v xml:space="preserve"> Mechanical/ Electrical</v>
      </c>
      <c r="M96" s="95" t="str">
        <f>Verw.!AH96</f>
        <v>Available</v>
      </c>
      <c r="N96" s="95" t="str">
        <f>Input!AL97</f>
        <v>Note: If using flexible couping, rate will rise 8%</v>
      </c>
      <c r="O96" s="105"/>
      <c r="P96" s="98"/>
      <c r="Q96" s="88"/>
      <c r="R96" s="88"/>
      <c r="S96" s="88"/>
      <c r="T96" s="89"/>
      <c r="U96" s="127"/>
      <c r="V96" s="128"/>
      <c r="W96" s="129"/>
      <c r="X96" s="130"/>
      <c r="Y96" s="127"/>
      <c r="Z96" s="127"/>
      <c r="AB96" s="131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</row>
    <row r="97" spans="1:102" s="89" customFormat="1" x14ac:dyDescent="0.25">
      <c r="A97" s="328">
        <f>Input!B98</f>
        <v>300</v>
      </c>
      <c r="B97" s="93">
        <f>Input!F98</f>
        <v>4.9400000000000004</v>
      </c>
      <c r="C97" s="93" t="str">
        <f>Input!D98&amp;"-"&amp;Input!E98</f>
        <v>1000-2500</v>
      </c>
      <c r="D97" s="93" t="str">
        <f>Input!G98</f>
        <v>0,20</v>
      </c>
      <c r="E97" s="93" t="str">
        <f>Input!K98</f>
        <v>264</v>
      </c>
      <c r="F97" s="94" t="str">
        <f>Input!I98</f>
        <v>638x870x864</v>
      </c>
      <c r="G97" s="95" t="str">
        <f>Input!J98</f>
        <v>740</v>
      </c>
      <c r="H97" s="96" t="str">
        <f>Input!L98</f>
        <v>50</v>
      </c>
      <c r="I97" s="95" t="str">
        <f>Verw.!AD97</f>
        <v>Without/SAE-0/SAE-1</v>
      </c>
      <c r="J97" s="95" t="str">
        <f>Verw.!AF97</f>
        <v>Rubber block drive, with alu. ring/(High) flexible coupling</v>
      </c>
      <c r="K97" s="95" t="str">
        <f>Verw.!AE97</f>
        <v>18 /16 /14  inch</v>
      </c>
      <c r="L97" s="97" t="str">
        <f>Verw.!AG97</f>
        <v xml:space="preserve"> Mechanical/ Electrical</v>
      </c>
      <c r="M97" s="95" t="str">
        <f>Verw.!AH97</f>
        <v>Available</v>
      </c>
      <c r="N97" s="95" t="str">
        <f>Input!AL98</f>
        <v>Note: If using flexible couping, rate will rise 8%</v>
      </c>
      <c r="O97" s="105"/>
      <c r="P97" s="98"/>
      <c r="Q97" s="88"/>
      <c r="R97" s="88"/>
      <c r="S97" s="88"/>
      <c r="U97" s="127"/>
      <c r="V97" s="128"/>
      <c r="W97" s="129"/>
      <c r="X97" s="130"/>
      <c r="Y97" s="127"/>
      <c r="Z97" s="127"/>
      <c r="AA97" s="87"/>
      <c r="AB97" s="131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</row>
    <row r="98" spans="1:102" s="89" customFormat="1" x14ac:dyDescent="0.25">
      <c r="A98" s="328">
        <f>Input!B99</f>
        <v>300</v>
      </c>
      <c r="B98" s="93">
        <f>Input!F99</f>
        <v>5.44</v>
      </c>
      <c r="C98" s="93" t="str">
        <f>Input!D99&amp;"-"&amp;Input!E99</f>
        <v>1000-2500</v>
      </c>
      <c r="D98" s="93" t="str">
        <f>Input!G99</f>
        <v>0,17</v>
      </c>
      <c r="E98" s="93" t="str">
        <f>Input!K99</f>
        <v>264</v>
      </c>
      <c r="F98" s="94" t="str">
        <f>Input!I99</f>
        <v>638x870x864</v>
      </c>
      <c r="G98" s="95" t="str">
        <f>Input!J99</f>
        <v>740</v>
      </c>
      <c r="H98" s="96" t="str">
        <f>Input!L99</f>
        <v>50</v>
      </c>
      <c r="I98" s="95" t="str">
        <f>Verw.!AD98</f>
        <v>Without/SAE-0/SAE-1</v>
      </c>
      <c r="J98" s="95" t="str">
        <f>Verw.!AF98</f>
        <v>Rubber block drive, with alu. ring/(High) flexible coupling</v>
      </c>
      <c r="K98" s="95" t="str">
        <f>Verw.!AE98</f>
        <v>18 /16 /14  inch</v>
      </c>
      <c r="L98" s="97" t="str">
        <f>Verw.!AG98</f>
        <v xml:space="preserve"> Mechanical/ Electrical</v>
      </c>
      <c r="M98" s="95" t="str">
        <f>Verw.!AH98</f>
        <v>Available</v>
      </c>
      <c r="N98" s="95" t="str">
        <f>Input!AL99</f>
        <v>Note: If using flexible couping, rate will rise 8%</v>
      </c>
      <c r="O98" s="105"/>
      <c r="P98" s="98"/>
      <c r="Q98" s="88"/>
      <c r="R98" s="88"/>
      <c r="S98" s="88"/>
      <c r="U98" s="127"/>
      <c r="V98" s="128"/>
      <c r="W98" s="129"/>
      <c r="X98" s="130"/>
      <c r="Y98" s="127"/>
      <c r="Z98" s="127"/>
      <c r="AA98" s="87"/>
      <c r="AB98" s="131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</row>
    <row r="99" spans="1:102" s="89" customFormat="1" x14ac:dyDescent="0.25">
      <c r="A99" s="328" t="str">
        <f>Input!B100</f>
        <v>HC300</v>
      </c>
      <c r="B99" s="93">
        <f>Input!F100</f>
        <v>1.5</v>
      </c>
      <c r="C99" s="93" t="str">
        <f>Input!D100&amp;"-"&amp;Input!E100</f>
        <v>750-2500</v>
      </c>
      <c r="D99" s="93" t="str">
        <f>Input!G100</f>
        <v>0,35</v>
      </c>
      <c r="E99" s="93" t="str">
        <f>Input!K100</f>
        <v>264</v>
      </c>
      <c r="F99" s="94" t="str">
        <f>Input!I100</f>
        <v>798x930x918</v>
      </c>
      <c r="G99" s="95" t="str">
        <f>Input!J100</f>
        <v>700</v>
      </c>
      <c r="H99" s="96" t="str">
        <f>Input!L100</f>
        <v>50</v>
      </c>
      <c r="I99" s="95" t="str">
        <f>Verw.!AD99</f>
        <v>Without/SAE-0/SAE-1</v>
      </c>
      <c r="J99" s="95" t="str">
        <f>Verw.!AF99</f>
        <v>Rubber block drive, with alu. ring</v>
      </c>
      <c r="K99" s="95" t="str">
        <f>Verw.!AE99</f>
        <v>18 /16 /14  inch</v>
      </c>
      <c r="L99" s="97" t="str">
        <f>Verw.!AG99</f>
        <v xml:space="preserve"> Mechanical/ Electrical</v>
      </c>
      <c r="M99" s="95" t="str">
        <f>Verw.!AH99</f>
        <v>Not available</v>
      </c>
      <c r="N99" s="95">
        <f>Input!AL100</f>
        <v>0</v>
      </c>
      <c r="O99" s="105"/>
      <c r="P99" s="98"/>
      <c r="Q99" s="88"/>
      <c r="R99" s="88"/>
      <c r="S99" s="88"/>
      <c r="U99" s="127"/>
      <c r="V99" s="128"/>
      <c r="W99" s="129"/>
      <c r="X99" s="130"/>
      <c r="Y99" s="127"/>
      <c r="Z99" s="127"/>
      <c r="AA99" s="87"/>
      <c r="AB99" s="131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</row>
    <row r="100" spans="1:102" s="89" customFormat="1" x14ac:dyDescent="0.25">
      <c r="A100" s="328" t="str">
        <f>Input!B101</f>
        <v>HC300</v>
      </c>
      <c r="B100" s="93">
        <f>Input!F101</f>
        <v>1.87</v>
      </c>
      <c r="C100" s="93" t="str">
        <f>Input!D101&amp;"-"&amp;Input!E101</f>
        <v>750-2500</v>
      </c>
      <c r="D100" s="93" t="str">
        <f>Input!G101</f>
        <v>0,35</v>
      </c>
      <c r="E100" s="93" t="str">
        <f>Input!K101</f>
        <v>264</v>
      </c>
      <c r="F100" s="94" t="str">
        <f>Input!I101</f>
        <v>798x930x918</v>
      </c>
      <c r="G100" s="95" t="str">
        <f>Input!J101</f>
        <v>700</v>
      </c>
      <c r="H100" s="96" t="str">
        <f>Input!L101</f>
        <v>50</v>
      </c>
      <c r="I100" s="95" t="str">
        <f>Verw.!AD100</f>
        <v>Without/SAE-0/SAE-1</v>
      </c>
      <c r="J100" s="95" t="str">
        <f>Verw.!AF100</f>
        <v>Rubber block drive, with alu. ring</v>
      </c>
      <c r="K100" s="95" t="str">
        <f>Verw.!AE100</f>
        <v>18 /16 /14  inch</v>
      </c>
      <c r="L100" s="97" t="str">
        <f>Verw.!AG100</f>
        <v xml:space="preserve"> Mechanical/ Electrical</v>
      </c>
      <c r="M100" s="95" t="str">
        <f>Verw.!AH100</f>
        <v>Not available</v>
      </c>
      <c r="N100" s="95">
        <f>Input!AL101</f>
        <v>0</v>
      </c>
      <c r="O100" s="105"/>
      <c r="P100" s="98"/>
      <c r="Q100" s="88"/>
      <c r="R100" s="88"/>
      <c r="S100" s="88"/>
      <c r="U100" s="127"/>
      <c r="V100" s="128"/>
      <c r="W100" s="129"/>
      <c r="X100" s="130"/>
      <c r="Y100" s="127"/>
      <c r="Z100" s="127"/>
      <c r="AA100" s="87"/>
      <c r="AB100" s="131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</row>
    <row r="101" spans="1:102" s="89" customFormat="1" x14ac:dyDescent="0.25">
      <c r="A101" s="328" t="str">
        <f>Input!B102</f>
        <v>HC300</v>
      </c>
      <c r="B101" s="93">
        <f>Input!F102</f>
        <v>2.04</v>
      </c>
      <c r="C101" s="93" t="str">
        <f>Input!D102&amp;"-"&amp;Input!E102</f>
        <v>750-2500</v>
      </c>
      <c r="D101" s="93" t="str">
        <f>Input!G102</f>
        <v>0,35</v>
      </c>
      <c r="E101" s="93" t="str">
        <f>Input!K102</f>
        <v>264</v>
      </c>
      <c r="F101" s="94" t="str">
        <f>Input!I102</f>
        <v>798x930x918</v>
      </c>
      <c r="G101" s="95" t="str">
        <f>Input!J102</f>
        <v>700</v>
      </c>
      <c r="H101" s="96" t="str">
        <f>Input!L102</f>
        <v>50</v>
      </c>
      <c r="I101" s="95" t="str">
        <f>Verw.!AD101</f>
        <v>Without/SAE-0/SAE-1</v>
      </c>
      <c r="J101" s="95" t="str">
        <f>Verw.!AF101</f>
        <v>Rubber block drive, with alu. ring</v>
      </c>
      <c r="K101" s="95" t="str">
        <f>Verw.!AE101</f>
        <v>18 /16 /14  inch</v>
      </c>
      <c r="L101" s="97" t="str">
        <f>Verw.!AG101</f>
        <v xml:space="preserve"> Mechanical/ Electrical</v>
      </c>
      <c r="M101" s="95" t="str">
        <f>Verw.!AH101</f>
        <v>Not available</v>
      </c>
      <c r="N101" s="95">
        <f>Input!AL102</f>
        <v>0</v>
      </c>
      <c r="O101" s="105"/>
      <c r="P101" s="98"/>
      <c r="Q101" s="88"/>
      <c r="R101" s="88"/>
      <c r="S101" s="88"/>
      <c r="U101" s="127"/>
      <c r="V101" s="128"/>
      <c r="W101" s="129"/>
      <c r="X101" s="130"/>
      <c r="Y101" s="127"/>
      <c r="Z101" s="127"/>
      <c r="AA101" s="87"/>
      <c r="AB101" s="131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</row>
    <row r="102" spans="1:102" s="89" customFormat="1" x14ac:dyDescent="0.25">
      <c r="A102" s="328" t="str">
        <f>Input!B103</f>
        <v>HC300</v>
      </c>
      <c r="B102" s="93">
        <f>Input!F103</f>
        <v>2.23</v>
      </c>
      <c r="C102" s="93" t="str">
        <f>Input!D103&amp;"-"&amp;Input!E103</f>
        <v>750-2500</v>
      </c>
      <c r="D102" s="93" t="str">
        <f>Input!G103</f>
        <v>0,35</v>
      </c>
      <c r="E102" s="93" t="str">
        <f>Input!K103</f>
        <v>264</v>
      </c>
      <c r="F102" s="94" t="str">
        <f>Input!I103</f>
        <v>798x930x918</v>
      </c>
      <c r="G102" s="95" t="str">
        <f>Input!J103</f>
        <v>700</v>
      </c>
      <c r="H102" s="96" t="str">
        <f>Input!L103</f>
        <v>50</v>
      </c>
      <c r="I102" s="95" t="str">
        <f>Verw.!AD102</f>
        <v>Without/SAE-0/SAE-1</v>
      </c>
      <c r="J102" s="95" t="str">
        <f>Verw.!AF102</f>
        <v>Rubber block drive, with alu. ring</v>
      </c>
      <c r="K102" s="95" t="str">
        <f>Verw.!AE102</f>
        <v>18 /16 /14  inch</v>
      </c>
      <c r="L102" s="97" t="str">
        <f>Verw.!AG102</f>
        <v xml:space="preserve"> Mechanical/ Electrical</v>
      </c>
      <c r="M102" s="95" t="str">
        <f>Verw.!AH102</f>
        <v>Not available</v>
      </c>
      <c r="N102" s="95">
        <f>Input!AL103</f>
        <v>0</v>
      </c>
      <c r="O102" s="105"/>
      <c r="P102" s="98"/>
      <c r="Q102" s="88"/>
      <c r="R102" s="88"/>
      <c r="S102" s="88"/>
      <c r="U102" s="127"/>
      <c r="V102" s="128"/>
      <c r="W102" s="129"/>
      <c r="X102" s="130"/>
      <c r="Y102" s="127"/>
      <c r="Z102" s="127"/>
      <c r="AA102" s="87"/>
      <c r="AB102" s="131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</row>
    <row r="103" spans="1:102" s="89" customFormat="1" x14ac:dyDescent="0.25">
      <c r="A103" s="328" t="str">
        <f>Input!B104</f>
        <v>HC300</v>
      </c>
      <c r="B103" s="93">
        <f>Input!F104</f>
        <v>2.54</v>
      </c>
      <c r="C103" s="93" t="str">
        <f>Input!D104&amp;"-"&amp;Input!E104</f>
        <v>750-2500</v>
      </c>
      <c r="D103" s="93" t="str">
        <f>Input!G104</f>
        <v>0,35</v>
      </c>
      <c r="E103" s="93" t="str">
        <f>Input!K104</f>
        <v>264</v>
      </c>
      <c r="F103" s="94" t="str">
        <f>Input!I104</f>
        <v>798x930x918</v>
      </c>
      <c r="G103" s="95" t="str">
        <f>Input!J104</f>
        <v>700</v>
      </c>
      <c r="H103" s="96" t="str">
        <f>Input!L104</f>
        <v>50</v>
      </c>
      <c r="I103" s="95" t="str">
        <f>Verw.!AD103</f>
        <v>Without/SAE-0/SAE-1</v>
      </c>
      <c r="J103" s="95" t="str">
        <f>Verw.!AF103</f>
        <v>Rubber block drive, with alu. ring</v>
      </c>
      <c r="K103" s="95" t="str">
        <f>Verw.!AE103</f>
        <v>18 /16 /14  inch</v>
      </c>
      <c r="L103" s="97" t="str">
        <f>Verw.!AG103</f>
        <v xml:space="preserve"> Mechanical/ Electrical</v>
      </c>
      <c r="M103" s="95" t="str">
        <f>Verw.!AH103</f>
        <v>Not available</v>
      </c>
      <c r="N103" s="95">
        <f>Input!AL104</f>
        <v>0</v>
      </c>
      <c r="O103" s="105"/>
      <c r="P103" s="98"/>
      <c r="Q103" s="88"/>
      <c r="R103" s="88"/>
      <c r="S103" s="88"/>
      <c r="U103" s="127"/>
      <c r="V103" s="128"/>
      <c r="W103" s="129"/>
      <c r="X103" s="130"/>
      <c r="Y103" s="127"/>
      <c r="Z103" s="127"/>
      <c r="AA103" s="87"/>
      <c r="AB103" s="131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</row>
    <row r="104" spans="1:102" s="89" customFormat="1" x14ac:dyDescent="0.25">
      <c r="A104" s="328" t="str">
        <f>Input!B105</f>
        <v>HC300</v>
      </c>
      <c r="B104" s="93">
        <f>Input!F105</f>
        <v>3</v>
      </c>
      <c r="C104" s="93" t="str">
        <f>Input!D105&amp;"-"&amp;Input!E105</f>
        <v>750-2500</v>
      </c>
      <c r="D104" s="93" t="str">
        <f>Input!G105</f>
        <v>0,35</v>
      </c>
      <c r="E104" s="93" t="str">
        <f>Input!K105</f>
        <v>264</v>
      </c>
      <c r="F104" s="94" t="str">
        <f>Input!I105</f>
        <v>798x930x918</v>
      </c>
      <c r="G104" s="95" t="str">
        <f>Input!J105</f>
        <v>700</v>
      </c>
      <c r="H104" s="96" t="str">
        <f>Input!L105</f>
        <v>50</v>
      </c>
      <c r="I104" s="95" t="str">
        <f>Verw.!AD104</f>
        <v>Without/SAE-0/SAE-1</v>
      </c>
      <c r="J104" s="95" t="str">
        <f>Verw.!AF104</f>
        <v>Rubber block drive, with alu. ring</v>
      </c>
      <c r="K104" s="95" t="str">
        <f>Verw.!AE104</f>
        <v>18 /16 /14  inch</v>
      </c>
      <c r="L104" s="97" t="str">
        <f>Verw.!AG104</f>
        <v xml:space="preserve"> Mechanical/ Electrical</v>
      </c>
      <c r="M104" s="95" t="str">
        <f>Verw.!AH104</f>
        <v>Not available</v>
      </c>
      <c r="N104" s="95">
        <f>Input!AL105</f>
        <v>0</v>
      </c>
      <c r="O104" s="105"/>
      <c r="P104" s="98"/>
      <c r="Q104" s="88"/>
      <c r="R104" s="88"/>
      <c r="S104" s="88"/>
      <c r="U104" s="127"/>
      <c r="V104" s="128"/>
      <c r="W104" s="129"/>
      <c r="X104" s="130"/>
      <c r="Y104" s="127"/>
      <c r="Z104" s="127"/>
      <c r="AA104" s="87"/>
      <c r="AB104" s="131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</row>
    <row r="105" spans="1:102" s="89" customFormat="1" x14ac:dyDescent="0.25">
      <c r="A105" s="328" t="str">
        <f>Input!B106</f>
        <v>HC300</v>
      </c>
      <c r="B105" s="93">
        <f>Input!F106</f>
        <v>3.53</v>
      </c>
      <c r="C105" s="93" t="str">
        <f>Input!D106&amp;"-"&amp;Input!E106</f>
        <v>750-2500</v>
      </c>
      <c r="D105" s="93" t="str">
        <f>Input!G106</f>
        <v>0,35</v>
      </c>
      <c r="E105" s="93" t="str">
        <f>Input!K106</f>
        <v>264</v>
      </c>
      <c r="F105" s="94" t="str">
        <f>Input!I106</f>
        <v>798x930x918</v>
      </c>
      <c r="G105" s="95" t="str">
        <f>Input!J106</f>
        <v>700</v>
      </c>
      <c r="H105" s="96" t="str">
        <f>Input!L106</f>
        <v>50</v>
      </c>
      <c r="I105" s="95" t="str">
        <f>Verw.!AD105</f>
        <v>Without/SAE-0/SAE-1</v>
      </c>
      <c r="J105" s="95" t="str">
        <f>Verw.!AF105</f>
        <v>Rubber block drive, with alu. ring</v>
      </c>
      <c r="K105" s="95" t="str">
        <f>Verw.!AE105</f>
        <v>18 /16 /14  inch</v>
      </c>
      <c r="L105" s="97" t="str">
        <f>Verw.!AG105</f>
        <v xml:space="preserve"> Mechanical/ Electrical</v>
      </c>
      <c r="M105" s="95" t="str">
        <f>Verw.!AH105</f>
        <v>Not available</v>
      </c>
      <c r="N105" s="95">
        <f>Input!AL106</f>
        <v>0</v>
      </c>
      <c r="O105" s="105"/>
      <c r="P105" s="98"/>
      <c r="Q105" s="88"/>
      <c r="R105" s="88"/>
      <c r="S105" s="88"/>
      <c r="U105" s="127"/>
      <c r="V105" s="128"/>
      <c r="W105" s="129"/>
      <c r="X105" s="130"/>
      <c r="Y105" s="127"/>
      <c r="Z105" s="127"/>
      <c r="AA105" s="87"/>
      <c r="AB105" s="131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</row>
    <row r="106" spans="1:102" s="89" customFormat="1" x14ac:dyDescent="0.25">
      <c r="A106" s="328" t="str">
        <f>Input!B107</f>
        <v>HC300</v>
      </c>
      <c r="B106" s="93">
        <f>Input!F107</f>
        <v>4.0999999999999996</v>
      </c>
      <c r="C106" s="93" t="str">
        <f>Input!D107&amp;"-"&amp;Input!E107</f>
        <v>750-2500</v>
      </c>
      <c r="D106" s="93" t="str">
        <f>Input!G107</f>
        <v>0,272</v>
      </c>
      <c r="E106" s="93" t="str">
        <f>Input!K107</f>
        <v>264</v>
      </c>
      <c r="F106" s="94" t="str">
        <f>Input!I107</f>
        <v>798x930x918</v>
      </c>
      <c r="G106" s="95" t="str">
        <f>Input!J107</f>
        <v>700</v>
      </c>
      <c r="H106" s="96" t="str">
        <f>Input!L107</f>
        <v>50</v>
      </c>
      <c r="I106" s="95" t="str">
        <f>Verw.!AD106</f>
        <v>Without/SAE-0/SAE-1</v>
      </c>
      <c r="J106" s="95" t="str">
        <f>Verw.!AF106</f>
        <v>Rubber block drive, with alu. ring</v>
      </c>
      <c r="K106" s="95" t="str">
        <f>Verw.!AE106</f>
        <v>18 /16 /14  inch</v>
      </c>
      <c r="L106" s="97" t="str">
        <f>Verw.!AG106</f>
        <v xml:space="preserve"> Mechanical/ Electrical</v>
      </c>
      <c r="M106" s="95" t="str">
        <f>Verw.!AH106</f>
        <v>Not available</v>
      </c>
      <c r="N106" s="95">
        <f>Input!AL107</f>
        <v>0</v>
      </c>
      <c r="O106" s="105"/>
      <c r="P106" s="98"/>
      <c r="Q106" s="88"/>
      <c r="R106" s="88"/>
      <c r="S106" s="88"/>
      <c r="U106" s="127"/>
      <c r="V106" s="128"/>
      <c r="W106" s="129"/>
      <c r="X106" s="130"/>
      <c r="Y106" s="127"/>
      <c r="Z106" s="127"/>
      <c r="AA106" s="87"/>
      <c r="AB106" s="131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</row>
    <row r="107" spans="1:102" s="89" customFormat="1" x14ac:dyDescent="0.25">
      <c r="A107" s="328" t="str">
        <f>Input!B108</f>
        <v>HC300</v>
      </c>
      <c r="B107" s="93">
        <f>Input!F108</f>
        <v>4.47</v>
      </c>
      <c r="C107" s="93" t="str">
        <f>Input!D108&amp;"-"&amp;Input!E108</f>
        <v>750-2500</v>
      </c>
      <c r="D107" s="93" t="str">
        <f>Input!G108</f>
        <v>0,272</v>
      </c>
      <c r="E107" s="93" t="str">
        <f>Input!K108</f>
        <v>264</v>
      </c>
      <c r="F107" s="94" t="str">
        <f>Input!I108</f>
        <v>798x930x918</v>
      </c>
      <c r="G107" s="95" t="str">
        <f>Input!J108</f>
        <v>700</v>
      </c>
      <c r="H107" s="96" t="str">
        <f>Input!L108</f>
        <v>50</v>
      </c>
      <c r="I107" s="95" t="str">
        <f>Verw.!AD107</f>
        <v>Without/SAE-0/SAE-1</v>
      </c>
      <c r="J107" s="95" t="str">
        <f>Verw.!AF107</f>
        <v>Rubber block drive, with alu. ring</v>
      </c>
      <c r="K107" s="95" t="str">
        <f>Verw.!AE107</f>
        <v>18 /16 /14  inch</v>
      </c>
      <c r="L107" s="97" t="str">
        <f>Verw.!AG107</f>
        <v xml:space="preserve"> Mechanical/ Electrical</v>
      </c>
      <c r="M107" s="95" t="str">
        <f>Verw.!AH107</f>
        <v>Not available</v>
      </c>
      <c r="N107" s="95">
        <f>Input!AL108</f>
        <v>0</v>
      </c>
      <c r="O107" s="105"/>
      <c r="P107" s="98"/>
      <c r="Q107" s="88"/>
      <c r="R107" s="88"/>
      <c r="S107" s="88"/>
      <c r="U107" s="127"/>
      <c r="V107" s="128"/>
      <c r="W107" s="129"/>
      <c r="X107" s="130"/>
      <c r="Y107" s="127"/>
      <c r="Z107" s="127"/>
      <c r="AA107" s="87"/>
      <c r="AB107" s="131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</row>
    <row r="108" spans="1:102" s="89" customFormat="1" x14ac:dyDescent="0.25">
      <c r="A108" s="328" t="str">
        <f>Input!B109</f>
        <v>HC300</v>
      </c>
      <c r="B108" s="93">
        <f>Input!F109</f>
        <v>4.6100000000000003</v>
      </c>
      <c r="C108" s="93" t="str">
        <f>Input!D109&amp;"-"&amp;Input!E109</f>
        <v>750-2500</v>
      </c>
      <c r="D108" s="93" t="str">
        <f>Input!G109</f>
        <v>0,25</v>
      </c>
      <c r="E108" s="93" t="str">
        <f>Input!K109</f>
        <v>264</v>
      </c>
      <c r="F108" s="94" t="str">
        <f>Input!I109</f>
        <v>798x930x918</v>
      </c>
      <c r="G108" s="95" t="str">
        <f>Input!J109</f>
        <v>700</v>
      </c>
      <c r="H108" s="96" t="str">
        <f>Input!L109</f>
        <v>50</v>
      </c>
      <c r="I108" s="95" t="str">
        <f>Verw.!AD108</f>
        <v>Without/SAE-0/SAE-1</v>
      </c>
      <c r="J108" s="95" t="str">
        <f>Verw.!AF108</f>
        <v>Rubber block drive, with alu. ring</v>
      </c>
      <c r="K108" s="95" t="str">
        <f>Verw.!AE108</f>
        <v>18 /16 /14  inch</v>
      </c>
      <c r="L108" s="97" t="str">
        <f>Verw.!AG108</f>
        <v xml:space="preserve"> Mechanical/ Electrical</v>
      </c>
      <c r="M108" s="95" t="str">
        <f>Verw.!AH108</f>
        <v>Not available</v>
      </c>
      <c r="N108" s="95">
        <f>Input!AL109</f>
        <v>0</v>
      </c>
      <c r="O108" s="105"/>
      <c r="P108" s="98"/>
      <c r="Q108" s="88"/>
      <c r="R108" s="88"/>
      <c r="S108" s="88"/>
      <c r="U108" s="127"/>
      <c r="V108" s="128"/>
      <c r="W108" s="129"/>
      <c r="X108" s="130"/>
      <c r="Y108" s="127"/>
      <c r="Z108" s="127"/>
      <c r="AA108" s="87"/>
      <c r="AB108" s="131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</row>
    <row r="109" spans="1:102" s="89" customFormat="1" x14ac:dyDescent="0.25">
      <c r="A109" s="328" t="str">
        <f>Input!B110</f>
        <v>HC300</v>
      </c>
      <c r="B109" s="93">
        <f>Input!F110</f>
        <v>4.9400000000000004</v>
      </c>
      <c r="C109" s="93" t="str">
        <f>Input!D110&amp;"-"&amp;Input!E110</f>
        <v>750-2500</v>
      </c>
      <c r="D109" s="93" t="str">
        <f>Input!G110</f>
        <v>0,20</v>
      </c>
      <c r="E109" s="93" t="str">
        <f>Input!K110</f>
        <v>264</v>
      </c>
      <c r="F109" s="94" t="str">
        <f>Input!I110</f>
        <v>798x930x918</v>
      </c>
      <c r="G109" s="95" t="str">
        <f>Input!J110</f>
        <v>700</v>
      </c>
      <c r="H109" s="96" t="str">
        <f>Input!L110</f>
        <v>50</v>
      </c>
      <c r="I109" s="95" t="str">
        <f>Verw.!AD109</f>
        <v>Without/SAE-0/SAE-1</v>
      </c>
      <c r="J109" s="95" t="str">
        <f>Verw.!AF109</f>
        <v>Rubber block drive, with alu. ring</v>
      </c>
      <c r="K109" s="95" t="str">
        <f>Verw.!AE109</f>
        <v>18 /16 /14  inch</v>
      </c>
      <c r="L109" s="97" t="str">
        <f>Verw.!AG109</f>
        <v xml:space="preserve"> Mechanical/ Electrical</v>
      </c>
      <c r="M109" s="95" t="str">
        <f>Verw.!AH109</f>
        <v>Not available</v>
      </c>
      <c r="N109" s="95">
        <f>Input!AL110</f>
        <v>0</v>
      </c>
      <c r="O109" s="105"/>
      <c r="P109" s="98"/>
      <c r="Q109" s="88"/>
      <c r="R109" s="88"/>
      <c r="S109" s="88"/>
      <c r="U109" s="127"/>
      <c r="V109" s="128"/>
      <c r="W109" s="129"/>
      <c r="X109" s="130"/>
      <c r="Y109" s="127"/>
      <c r="Z109" s="127"/>
      <c r="AA109" s="87"/>
      <c r="AB109" s="131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</row>
    <row r="110" spans="1:102" s="89" customFormat="1" x14ac:dyDescent="0.25">
      <c r="A110" s="328" t="str">
        <f>Input!B111</f>
        <v>HC300</v>
      </c>
      <c r="B110" s="93">
        <f>Input!F111</f>
        <v>5.44</v>
      </c>
      <c r="C110" s="93" t="str">
        <f>Input!D111&amp;"-"&amp;Input!E111</f>
        <v>750-2500</v>
      </c>
      <c r="D110" s="93" t="str">
        <f>Input!G111</f>
        <v>0,177</v>
      </c>
      <c r="E110" s="93" t="str">
        <f>Input!K111</f>
        <v>264</v>
      </c>
      <c r="F110" s="94" t="str">
        <f>Input!I111</f>
        <v>798x930x918</v>
      </c>
      <c r="G110" s="95" t="str">
        <f>Input!J111</f>
        <v>700</v>
      </c>
      <c r="H110" s="96" t="str">
        <f>Input!L111</f>
        <v>50</v>
      </c>
      <c r="I110" s="95" t="str">
        <f>Verw.!AD110</f>
        <v>Without/SAE-0/SAE-1</v>
      </c>
      <c r="J110" s="95" t="str">
        <f>Verw.!AF110</f>
        <v>Rubber block drive, with alu. ring</v>
      </c>
      <c r="K110" s="95" t="str">
        <f>Verw.!AE110</f>
        <v>18 /16 /14  inch</v>
      </c>
      <c r="L110" s="97" t="str">
        <f>Verw.!AG110</f>
        <v xml:space="preserve"> Mechanical/ Electrical</v>
      </c>
      <c r="M110" s="95" t="str">
        <f>Verw.!AH110</f>
        <v>Not available</v>
      </c>
      <c r="N110" s="95">
        <f>Input!AL111</f>
        <v>0</v>
      </c>
      <c r="O110" s="105"/>
      <c r="P110" s="98"/>
      <c r="Q110" s="88"/>
      <c r="R110" s="88"/>
      <c r="S110" s="88"/>
      <c r="U110" s="127"/>
      <c r="V110" s="128"/>
      <c r="W110" s="129"/>
      <c r="X110" s="130"/>
      <c r="Y110" s="127"/>
      <c r="Z110" s="127"/>
      <c r="AA110" s="87"/>
      <c r="AB110" s="131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</row>
    <row r="111" spans="1:102" s="89" customFormat="1" x14ac:dyDescent="0.25">
      <c r="A111" s="328" t="str">
        <f>Input!B112</f>
        <v>D300A</v>
      </c>
      <c r="B111" s="93">
        <f>Input!F112</f>
        <v>4</v>
      </c>
      <c r="C111" s="93" t="str">
        <f>Input!D112&amp;"-"&amp;Input!E112</f>
        <v>1000-2300</v>
      </c>
      <c r="D111" s="93" t="str">
        <f>Input!G112</f>
        <v>0,35</v>
      </c>
      <c r="E111" s="93" t="str">
        <f>Input!K112</f>
        <v>355</v>
      </c>
      <c r="F111" s="94" t="str">
        <f>Input!I112</f>
        <v>786x920x1040</v>
      </c>
      <c r="G111" s="95" t="str">
        <f>Input!J112</f>
        <v>940</v>
      </c>
      <c r="H111" s="96" t="str">
        <f>Input!L112</f>
        <v>60</v>
      </c>
      <c r="I111" s="95" t="str">
        <f>Verw.!AD111</f>
        <v>Without/SAE-0/SAE-1</v>
      </c>
      <c r="J111" s="95" t="str">
        <f>Verw.!AF111</f>
        <v>Rubber block drive, with alu. ring/(High) flexible coupling</v>
      </c>
      <c r="K111" s="95" t="str">
        <f>Verw.!AE111</f>
        <v>18 /16 /14  inch</v>
      </c>
      <c r="L111" s="97" t="str">
        <f>Verw.!AG111</f>
        <v xml:space="preserve"> Mechanical/ Electrical</v>
      </c>
      <c r="M111" s="95" t="str">
        <f>Verw.!AH111</f>
        <v>Available</v>
      </c>
      <c r="N111" s="95" t="str">
        <f>Input!AL112</f>
        <v>Note: If using flexible couping, rate will rise 8%</v>
      </c>
      <c r="O111" s="105"/>
      <c r="P111" s="98"/>
      <c r="Q111" s="88"/>
      <c r="R111" s="88"/>
      <c r="S111" s="88"/>
      <c r="U111" s="127"/>
      <c r="V111" s="128"/>
      <c r="W111" s="129"/>
      <c r="X111" s="130"/>
      <c r="Y111" s="127"/>
      <c r="Z111" s="127"/>
      <c r="AA111" s="87"/>
      <c r="AB111" s="131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</row>
    <row r="112" spans="1:102" s="89" customFormat="1" x14ac:dyDescent="0.25">
      <c r="A112" s="328" t="str">
        <f>Input!B113</f>
        <v>D300A</v>
      </c>
      <c r="B112" s="93">
        <f>Input!F113</f>
        <v>4.4800000000000004</v>
      </c>
      <c r="C112" s="93" t="str">
        <f>Input!D113&amp;"-"&amp;Input!E113</f>
        <v>1000-2300</v>
      </c>
      <c r="D112" s="93" t="str">
        <f>Input!G113</f>
        <v>0,33</v>
      </c>
      <c r="E112" s="93" t="str">
        <f>Input!K113</f>
        <v>355</v>
      </c>
      <c r="F112" s="94" t="str">
        <f>Input!I113</f>
        <v>786x920x1040</v>
      </c>
      <c r="G112" s="95" t="str">
        <f>Input!J113</f>
        <v>940</v>
      </c>
      <c r="H112" s="96" t="str">
        <f>Input!L113</f>
        <v>60</v>
      </c>
      <c r="I112" s="95" t="str">
        <f>Verw.!AD112</f>
        <v>Without/SAE-0/SAE-1</v>
      </c>
      <c r="J112" s="95" t="str">
        <f>Verw.!AF112</f>
        <v>Rubber block drive, with alu. ring/(High) flexible coupling</v>
      </c>
      <c r="K112" s="95" t="str">
        <f>Verw.!AE112</f>
        <v>18 /16 /14  inch</v>
      </c>
      <c r="L112" s="97" t="str">
        <f>Verw.!AG112</f>
        <v xml:space="preserve"> Mechanical/ Electrical</v>
      </c>
      <c r="M112" s="95" t="str">
        <f>Verw.!AH112</f>
        <v>Available</v>
      </c>
      <c r="N112" s="95" t="str">
        <f>Input!AL113</f>
        <v>Note: If using flexible couping, rate will rise 8%</v>
      </c>
      <c r="O112" s="105"/>
      <c r="P112" s="98"/>
      <c r="Q112" s="88"/>
      <c r="R112" s="88"/>
      <c r="S112" s="88"/>
      <c r="U112" s="127"/>
      <c r="V112" s="128"/>
      <c r="W112" s="129"/>
      <c r="X112" s="130"/>
      <c r="Y112" s="127"/>
      <c r="Z112" s="127"/>
      <c r="AA112" s="87"/>
      <c r="AB112" s="131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</row>
    <row r="113" spans="1:102" s="89" customFormat="1" x14ac:dyDescent="0.25">
      <c r="A113" s="328" t="str">
        <f>Input!B114</f>
        <v>D300A</v>
      </c>
      <c r="B113" s="93">
        <f>Input!F114</f>
        <v>5.05</v>
      </c>
      <c r="C113" s="93" t="str">
        <f>Input!D114&amp;"-"&amp;Input!E114</f>
        <v>1000-2300</v>
      </c>
      <c r="D113" s="93" t="str">
        <f>Input!G114</f>
        <v>0,30</v>
      </c>
      <c r="E113" s="93" t="str">
        <f>Input!K114</f>
        <v>355</v>
      </c>
      <c r="F113" s="94" t="str">
        <f>Input!I114</f>
        <v>786x920x1040</v>
      </c>
      <c r="G113" s="95" t="str">
        <f>Input!J114</f>
        <v>940</v>
      </c>
      <c r="H113" s="96" t="str">
        <f>Input!L114</f>
        <v>60</v>
      </c>
      <c r="I113" s="95" t="str">
        <f>Verw.!AD113</f>
        <v>Without/SAE-0/SAE-1</v>
      </c>
      <c r="J113" s="95" t="str">
        <f>Verw.!AF113</f>
        <v>Rubber block drive, with alu. ring/(High) flexible coupling</v>
      </c>
      <c r="K113" s="95" t="str">
        <f>Verw.!AE113</f>
        <v>18 /16 /14  inch</v>
      </c>
      <c r="L113" s="97" t="str">
        <f>Verw.!AG113</f>
        <v xml:space="preserve"> Mechanical/ Electrical</v>
      </c>
      <c r="M113" s="95" t="str">
        <f>Verw.!AH113</f>
        <v>Available</v>
      </c>
      <c r="N113" s="95" t="str">
        <f>Input!AL114</f>
        <v>Note: If using flexible couping, rate will rise 8%</v>
      </c>
      <c r="O113" s="105"/>
      <c r="P113" s="98"/>
      <c r="Q113" s="88"/>
      <c r="R113" s="88"/>
      <c r="S113" s="88"/>
      <c r="U113" s="127"/>
      <c r="V113" s="128"/>
      <c r="W113" s="129"/>
      <c r="X113" s="130"/>
      <c r="Y113" s="127"/>
      <c r="Z113" s="127"/>
      <c r="AA113" s="87"/>
      <c r="AB113" s="131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</row>
    <row r="114" spans="1:102" s="89" customFormat="1" x14ac:dyDescent="0.25">
      <c r="A114" s="328" t="str">
        <f>Input!B115</f>
        <v>D300A</v>
      </c>
      <c r="B114" s="93">
        <f>Input!F115</f>
        <v>5.52</v>
      </c>
      <c r="C114" s="93" t="str">
        <f>Input!D115&amp;"-"&amp;Input!E115</f>
        <v>1000-2300</v>
      </c>
      <c r="D114" s="93" t="str">
        <f>Input!G115</f>
        <v>0,25</v>
      </c>
      <c r="E114" s="93" t="str">
        <f>Input!K115</f>
        <v>355</v>
      </c>
      <c r="F114" s="94" t="str">
        <f>Input!I115</f>
        <v>786x920x1040</v>
      </c>
      <c r="G114" s="95" t="str">
        <f>Input!J115</f>
        <v>940</v>
      </c>
      <c r="H114" s="96" t="str">
        <f>Input!L115</f>
        <v>60</v>
      </c>
      <c r="I114" s="95" t="str">
        <f>Verw.!AD114</f>
        <v>Without/SAE-0/SAE-1</v>
      </c>
      <c r="J114" s="95" t="str">
        <f>Verw.!AF114</f>
        <v>Rubber block drive, with alu. ring/(High) flexible coupling</v>
      </c>
      <c r="K114" s="95" t="str">
        <f>Verw.!AE114</f>
        <v>18 /16 /14  inch</v>
      </c>
      <c r="L114" s="97" t="str">
        <f>Verw.!AG114</f>
        <v xml:space="preserve"> Mechanical/ Electrical</v>
      </c>
      <c r="M114" s="95" t="str">
        <f>Verw.!AH114</f>
        <v>Available</v>
      </c>
      <c r="N114" s="95" t="str">
        <f>Input!AL115</f>
        <v>Note: If using flexible couping, rate will rise 8%</v>
      </c>
      <c r="O114" s="105"/>
      <c r="P114" s="98"/>
      <c r="Q114" s="88"/>
      <c r="R114" s="88"/>
      <c r="S114" s="88"/>
      <c r="U114" s="127"/>
      <c r="V114" s="128"/>
      <c r="W114" s="129"/>
      <c r="X114" s="130"/>
      <c r="Y114" s="127"/>
      <c r="Z114" s="127"/>
      <c r="AA114" s="87"/>
      <c r="AB114" s="131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</row>
    <row r="115" spans="1:102" s="89" customFormat="1" x14ac:dyDescent="0.25">
      <c r="A115" s="328" t="str">
        <f>Input!B116</f>
        <v>D300A</v>
      </c>
      <c r="B115" s="93">
        <f>Input!F116</f>
        <v>5.9</v>
      </c>
      <c r="C115" s="93" t="str">
        <f>Input!D116&amp;"-"&amp;Input!E116</f>
        <v>1000-2300</v>
      </c>
      <c r="D115" s="93" t="str">
        <f>Input!G116</f>
        <v>0,25</v>
      </c>
      <c r="E115" s="93" t="str">
        <f>Input!K116</f>
        <v>355</v>
      </c>
      <c r="F115" s="94" t="str">
        <f>Input!I116</f>
        <v>786x920x1040</v>
      </c>
      <c r="G115" s="95" t="str">
        <f>Input!J116</f>
        <v>940</v>
      </c>
      <c r="H115" s="96" t="str">
        <f>Input!L116</f>
        <v>60</v>
      </c>
      <c r="I115" s="95" t="str">
        <f>Verw.!AD115</f>
        <v>Without/SAE-0/SAE-1</v>
      </c>
      <c r="J115" s="95" t="str">
        <f>Verw.!AF115</f>
        <v>Rubber block drive, with alu. ring/(High) flexible coupling</v>
      </c>
      <c r="K115" s="95" t="str">
        <f>Verw.!AE115</f>
        <v>18 /16 /14  inch</v>
      </c>
      <c r="L115" s="97" t="str">
        <f>Verw.!AG115</f>
        <v xml:space="preserve"> Mechanical/ Electrical</v>
      </c>
      <c r="M115" s="95" t="str">
        <f>Verw.!AH115</f>
        <v>Available</v>
      </c>
      <c r="N115" s="95" t="str">
        <f>Input!AL116</f>
        <v>Note: If using flexible couping, rate will rise 8%</v>
      </c>
      <c r="O115" s="105"/>
      <c r="P115" s="98"/>
      <c r="Q115" s="88"/>
      <c r="R115" s="88"/>
      <c r="S115" s="88"/>
      <c r="U115" s="127"/>
      <c r="V115" s="128"/>
      <c r="W115" s="129"/>
      <c r="X115" s="130"/>
      <c r="Y115" s="127"/>
      <c r="Z115" s="127"/>
      <c r="AA115" s="87"/>
      <c r="AB115" s="131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</row>
    <row r="116" spans="1:102" s="89" customFormat="1" x14ac:dyDescent="0.25">
      <c r="A116" s="328" t="str">
        <f>Input!B117</f>
        <v>D300A</v>
      </c>
      <c r="B116" s="93">
        <f>Input!F117</f>
        <v>6.56</v>
      </c>
      <c r="C116" s="93" t="str">
        <f>Input!D117&amp;"-"&amp;Input!E117</f>
        <v>1000-2300</v>
      </c>
      <c r="D116" s="93" t="str">
        <f>Input!G117</f>
        <v>0,20</v>
      </c>
      <c r="E116" s="93" t="str">
        <f>Input!K117</f>
        <v>355</v>
      </c>
      <c r="F116" s="94" t="str">
        <f>Input!I117</f>
        <v>786x920x1040</v>
      </c>
      <c r="G116" s="95" t="str">
        <f>Input!J117</f>
        <v>940</v>
      </c>
      <c r="H116" s="96" t="str">
        <f>Input!L117</f>
        <v>60</v>
      </c>
      <c r="I116" s="95" t="str">
        <f>Verw.!AD116</f>
        <v>Without/SAE-0/SAE-1</v>
      </c>
      <c r="J116" s="95" t="str">
        <f>Verw.!AF116</f>
        <v>Rubber block drive, with alu. ring/(High) flexible coupling</v>
      </c>
      <c r="K116" s="95" t="str">
        <f>Verw.!AE116</f>
        <v>18 /16 /14  inch</v>
      </c>
      <c r="L116" s="97" t="str">
        <f>Verw.!AG116</f>
        <v xml:space="preserve"> Mechanical/ Electrical</v>
      </c>
      <c r="M116" s="95" t="str">
        <f>Verw.!AH116</f>
        <v>Available</v>
      </c>
      <c r="N116" s="95" t="str">
        <f>Input!AL117</f>
        <v>Note: If using flexible couping, rate will rise 8%</v>
      </c>
      <c r="O116" s="105"/>
      <c r="P116" s="98"/>
      <c r="Q116" s="88"/>
      <c r="R116" s="88"/>
      <c r="S116" s="88"/>
      <c r="U116" s="127"/>
      <c r="V116" s="128"/>
      <c r="W116" s="129"/>
      <c r="X116" s="130"/>
      <c r="Y116" s="127"/>
      <c r="Z116" s="127"/>
      <c r="AA116" s="87"/>
      <c r="AB116" s="131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</row>
    <row r="117" spans="1:102" s="89" customFormat="1" x14ac:dyDescent="0.25">
      <c r="A117" s="328" t="str">
        <f>Input!B118</f>
        <v>D300A</v>
      </c>
      <c r="B117" s="93">
        <f>Input!F118</f>
        <v>7.06</v>
      </c>
      <c r="C117" s="93" t="str">
        <f>Input!D118&amp;"-"&amp;Input!E118</f>
        <v>1000-2300</v>
      </c>
      <c r="D117" s="93" t="str">
        <f>Input!G118</f>
        <v>0,20</v>
      </c>
      <c r="E117" s="93" t="str">
        <f>Input!K118</f>
        <v>355</v>
      </c>
      <c r="F117" s="94" t="str">
        <f>Input!I118</f>
        <v>786x920x1040</v>
      </c>
      <c r="G117" s="95" t="str">
        <f>Input!J118</f>
        <v>940</v>
      </c>
      <c r="H117" s="96" t="str">
        <f>Input!L118</f>
        <v>60</v>
      </c>
      <c r="I117" s="95" t="str">
        <f>Verw.!AD117</f>
        <v>Without/SAE-0/SAE-1</v>
      </c>
      <c r="J117" s="95" t="str">
        <f>Verw.!AF117</f>
        <v>Rubber block drive, with alu. ring/(High) flexible coupling</v>
      </c>
      <c r="K117" s="95" t="str">
        <f>Verw.!AE117</f>
        <v>18 /16 /14  inch</v>
      </c>
      <c r="L117" s="97" t="str">
        <f>Verw.!AG117</f>
        <v xml:space="preserve"> Mechanical/ Electrical</v>
      </c>
      <c r="M117" s="95" t="str">
        <f>Verw.!AH117</f>
        <v>Available</v>
      </c>
      <c r="N117" s="95" t="str">
        <f>Input!AL118</f>
        <v>Note: If using flexible couping, rate will rise 8%</v>
      </c>
      <c r="O117" s="105"/>
      <c r="P117" s="98"/>
      <c r="Q117" s="88"/>
      <c r="R117" s="88"/>
      <c r="S117" s="88"/>
      <c r="U117" s="127"/>
      <c r="V117" s="128"/>
      <c r="W117" s="129"/>
      <c r="X117" s="130"/>
      <c r="Y117" s="127"/>
      <c r="Z117" s="127"/>
      <c r="AA117" s="87"/>
      <c r="AB117" s="131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</row>
    <row r="118" spans="1:102" s="89" customFormat="1" x14ac:dyDescent="0.25">
      <c r="A118" s="328" t="str">
        <f>Input!B119</f>
        <v>D300A</v>
      </c>
      <c r="B118" s="93">
        <f>Input!F119</f>
        <v>7.63</v>
      </c>
      <c r="C118" s="93" t="str">
        <f>Input!D119&amp;"-"&amp;Input!E119</f>
        <v>1000-2300</v>
      </c>
      <c r="D118" s="93" t="str">
        <f>Input!G119</f>
        <v>0,17</v>
      </c>
      <c r="E118" s="93" t="str">
        <f>Input!K119</f>
        <v>355</v>
      </c>
      <c r="F118" s="94" t="str">
        <f>Input!I119</f>
        <v>786x920x1040</v>
      </c>
      <c r="G118" s="95" t="str">
        <f>Input!J119</f>
        <v>940</v>
      </c>
      <c r="H118" s="96" t="str">
        <f>Input!L119</f>
        <v>60</v>
      </c>
      <c r="I118" s="95" t="str">
        <f>Verw.!AD118</f>
        <v>Without/SAE-0/SAE-1</v>
      </c>
      <c r="J118" s="95" t="str">
        <f>Verw.!AF118</f>
        <v>Rubber block drive, with alu. ring/(High) flexible coupling</v>
      </c>
      <c r="K118" s="95" t="str">
        <f>Verw.!AE118</f>
        <v>18 /16 /14  inch</v>
      </c>
      <c r="L118" s="97" t="str">
        <f>Verw.!AG118</f>
        <v xml:space="preserve"> Mechanical/ Electrical</v>
      </c>
      <c r="M118" s="95" t="str">
        <f>Verw.!AH118</f>
        <v>Available</v>
      </c>
      <c r="N118" s="95" t="str">
        <f>Input!AL119</f>
        <v>Note: If using flexible couping, rate will rise 8%</v>
      </c>
      <c r="O118" s="105"/>
      <c r="P118" s="98"/>
      <c r="Q118" s="88"/>
      <c r="R118" s="88"/>
      <c r="S118" s="88"/>
      <c r="U118" s="127"/>
      <c r="V118" s="128"/>
      <c r="W118" s="129"/>
      <c r="X118" s="130"/>
      <c r="Y118" s="127"/>
      <c r="Z118" s="127"/>
      <c r="AA118" s="87"/>
      <c r="AB118" s="131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</row>
    <row r="119" spans="1:102" s="89" customFormat="1" x14ac:dyDescent="0.25">
      <c r="A119" s="328" t="str">
        <f>Input!B120</f>
        <v>T300</v>
      </c>
      <c r="B119" s="93">
        <f>Input!F120</f>
        <v>4.7300000000000004</v>
      </c>
      <c r="C119" s="93" t="str">
        <f>Input!D120&amp;"-"&amp;Input!E120</f>
        <v>1000-2300</v>
      </c>
      <c r="D119" s="93" t="str">
        <f>Input!G120</f>
        <v>0,33</v>
      </c>
      <c r="E119" s="93" t="str">
        <f>Input!K120</f>
        <v>355</v>
      </c>
      <c r="F119" s="94" t="str">
        <f>Input!I120</f>
        <v>640x920x1110</v>
      </c>
      <c r="G119" s="95" t="str">
        <f>Input!J120</f>
        <v>1120</v>
      </c>
      <c r="H119" s="96" t="str">
        <f>Input!L120</f>
        <v>70</v>
      </c>
      <c r="I119" s="95" t="str">
        <f>Verw.!AD119</f>
        <v>Without/SAE-0/SAE-1</v>
      </c>
      <c r="J119" s="95" t="str">
        <f>Verw.!AF119</f>
        <v>Rubber block drive, with alu. ring/(High) flexible coupling</v>
      </c>
      <c r="K119" s="95" t="str">
        <f>Verw.!AE119</f>
        <v>18 /16 /14  inch</v>
      </c>
      <c r="L119" s="97" t="str">
        <f>Verw.!AG119</f>
        <v xml:space="preserve"> Mechanical/ Electrical</v>
      </c>
      <c r="M119" s="95" t="str">
        <f>Verw.!AH119</f>
        <v>Not available</v>
      </c>
      <c r="N119" s="95" t="str">
        <f>Input!AL120</f>
        <v>Note: If using flexible couping, rate will rise 8%</v>
      </c>
      <c r="O119" s="105"/>
      <c r="P119" s="98"/>
      <c r="Q119" s="88"/>
      <c r="R119" s="88"/>
      <c r="S119" s="88"/>
      <c r="U119" s="127"/>
      <c r="V119" s="128"/>
      <c r="W119" s="129"/>
      <c r="X119" s="130"/>
      <c r="Y119" s="127"/>
      <c r="Z119" s="127"/>
      <c r="AA119" s="87"/>
      <c r="AB119" s="131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</row>
    <row r="120" spans="1:102" s="89" customFormat="1" x14ac:dyDescent="0.25">
      <c r="A120" s="328" t="str">
        <f>Input!B121</f>
        <v>T300</v>
      </c>
      <c r="B120" s="93">
        <f>Input!F121</f>
        <v>4.95</v>
      </c>
      <c r="C120" s="93" t="str">
        <f>Input!D121&amp;"-"&amp;Input!E121</f>
        <v>1000-2300</v>
      </c>
      <c r="D120" s="93" t="str">
        <f>Input!G121</f>
        <v>0,33</v>
      </c>
      <c r="E120" s="93" t="str">
        <f>Input!K121</f>
        <v>355</v>
      </c>
      <c r="F120" s="94" t="str">
        <f>Input!I121</f>
        <v>640x920x1110</v>
      </c>
      <c r="G120" s="95" t="str">
        <f>Input!J121</f>
        <v>1120</v>
      </c>
      <c r="H120" s="96" t="str">
        <f>Input!L121</f>
        <v>70</v>
      </c>
      <c r="I120" s="95" t="str">
        <f>Verw.!AD120</f>
        <v>Without/SAE-0/SAE-1</v>
      </c>
      <c r="J120" s="95" t="str">
        <f>Verw.!AF120</f>
        <v>Rubber block drive, with alu. ring/(High) flexible coupling</v>
      </c>
      <c r="K120" s="95" t="str">
        <f>Verw.!AE120</f>
        <v>18 /16 /14  inch</v>
      </c>
      <c r="L120" s="97" t="str">
        <f>Verw.!AG120</f>
        <v xml:space="preserve"> Mechanical/ Electrical</v>
      </c>
      <c r="M120" s="95" t="str">
        <f>Verw.!AH120</f>
        <v>Not available</v>
      </c>
      <c r="N120" s="95" t="str">
        <f>Input!AL121</f>
        <v>Note: If using flexible couping, rate will rise 8%</v>
      </c>
      <c r="O120" s="105"/>
      <c r="P120" s="98"/>
      <c r="Q120" s="88"/>
      <c r="R120" s="88"/>
      <c r="S120" s="88"/>
      <c r="U120" s="127"/>
      <c r="V120" s="128"/>
      <c r="W120" s="129"/>
      <c r="X120" s="130"/>
      <c r="Y120" s="127"/>
      <c r="Z120" s="127"/>
      <c r="AA120" s="87"/>
      <c r="AB120" s="131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</row>
    <row r="121" spans="1:102" s="89" customFormat="1" x14ac:dyDescent="0.25">
      <c r="A121" s="328" t="str">
        <f>Input!B122</f>
        <v>T300</v>
      </c>
      <c r="B121" s="93">
        <f>Input!F122</f>
        <v>6.03</v>
      </c>
      <c r="C121" s="93" t="str">
        <f>Input!D122&amp;"-"&amp;Input!E122</f>
        <v>1000-2300</v>
      </c>
      <c r="D121" s="93" t="str">
        <f>Input!G122</f>
        <v>0,33</v>
      </c>
      <c r="E121" s="93" t="str">
        <f>Input!K122</f>
        <v>355</v>
      </c>
      <c r="F121" s="94" t="str">
        <f>Input!I122</f>
        <v>640x920x1110</v>
      </c>
      <c r="G121" s="95" t="str">
        <f>Input!J122</f>
        <v>1120</v>
      </c>
      <c r="H121" s="96" t="str">
        <f>Input!L122</f>
        <v>70</v>
      </c>
      <c r="I121" s="95" t="str">
        <f>Verw.!AD121</f>
        <v>Without/SAE-0/SAE-1</v>
      </c>
      <c r="J121" s="95" t="str">
        <f>Verw.!AF121</f>
        <v>Rubber block drive, with alu. ring/(High) flexible coupling</v>
      </c>
      <c r="K121" s="95" t="str">
        <f>Verw.!AE121</f>
        <v>18 /16 /14  inch</v>
      </c>
      <c r="L121" s="97" t="str">
        <f>Verw.!AG121</f>
        <v xml:space="preserve"> Mechanical/ Electrical</v>
      </c>
      <c r="M121" s="95" t="str">
        <f>Verw.!AH121</f>
        <v>Not available</v>
      </c>
      <c r="N121" s="95" t="str">
        <f>Input!AL122</f>
        <v>Note: If using flexible couping, rate will rise 8%</v>
      </c>
      <c r="O121" s="105"/>
      <c r="P121" s="98"/>
      <c r="Q121" s="88"/>
      <c r="R121" s="88"/>
      <c r="S121" s="88"/>
      <c r="U121" s="127"/>
      <c r="V121" s="128"/>
      <c r="W121" s="129"/>
      <c r="X121" s="130"/>
      <c r="Y121" s="127"/>
      <c r="Z121" s="127"/>
      <c r="AA121" s="87"/>
      <c r="AB121" s="131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</row>
    <row r="122" spans="1:102" s="89" customFormat="1" x14ac:dyDescent="0.25">
      <c r="A122" s="328" t="str">
        <f>Input!B123</f>
        <v>T300</v>
      </c>
      <c r="B122" s="93">
        <f>Input!F123</f>
        <v>6.65</v>
      </c>
      <c r="C122" s="93" t="str">
        <f>Input!D123&amp;"-"&amp;Input!E123</f>
        <v>1000-2300</v>
      </c>
      <c r="D122" s="93" t="str">
        <f>Input!G123</f>
        <v>0,33</v>
      </c>
      <c r="E122" s="93" t="str">
        <f>Input!K123</f>
        <v>355</v>
      </c>
      <c r="F122" s="94" t="str">
        <f>Input!I123</f>
        <v>640x920x1110</v>
      </c>
      <c r="G122" s="95" t="str">
        <f>Input!J123</f>
        <v>1120</v>
      </c>
      <c r="H122" s="96" t="str">
        <f>Input!L123</f>
        <v>70</v>
      </c>
      <c r="I122" s="95" t="str">
        <f>Verw.!AD122</f>
        <v>Without/SAE-0/SAE-1</v>
      </c>
      <c r="J122" s="95" t="str">
        <f>Verw.!AF122</f>
        <v>Rubber block drive, with alu. ring/(High) flexible coupling</v>
      </c>
      <c r="K122" s="95" t="str">
        <f>Verw.!AE122</f>
        <v>18 /16 /14  inch</v>
      </c>
      <c r="L122" s="97" t="str">
        <f>Verw.!AG122</f>
        <v xml:space="preserve"> Mechanical/ Electrical</v>
      </c>
      <c r="M122" s="95" t="str">
        <f>Verw.!AH122</f>
        <v>Not available</v>
      </c>
      <c r="N122" s="95" t="str">
        <f>Input!AL123</f>
        <v>Note: If using flexible couping, rate will rise 8%</v>
      </c>
      <c r="O122" s="105"/>
      <c r="P122" s="98"/>
      <c r="Q122" s="88"/>
      <c r="R122" s="88"/>
      <c r="S122" s="88"/>
      <c r="U122" s="127"/>
      <c r="V122" s="128"/>
      <c r="W122" s="129"/>
      <c r="X122" s="130"/>
      <c r="Y122" s="127"/>
      <c r="Z122" s="127"/>
      <c r="AA122" s="87"/>
      <c r="AB122" s="131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</row>
    <row r="123" spans="1:102" s="89" customFormat="1" x14ac:dyDescent="0.25">
      <c r="A123" s="328" t="str">
        <f>Input!B124</f>
        <v>T300</v>
      </c>
      <c r="B123" s="93">
        <f>Input!F124</f>
        <v>7.04</v>
      </c>
      <c r="C123" s="93" t="str">
        <f>Input!D124&amp;"-"&amp;Input!E124</f>
        <v>1000-2300</v>
      </c>
      <c r="D123" s="93" t="str">
        <f>Input!G124</f>
        <v>0,33</v>
      </c>
      <c r="E123" s="93" t="str">
        <f>Input!K124</f>
        <v>355</v>
      </c>
      <c r="F123" s="94" t="str">
        <f>Input!I124</f>
        <v>640x920x1110</v>
      </c>
      <c r="G123" s="95" t="str">
        <f>Input!J124</f>
        <v>1120</v>
      </c>
      <c r="H123" s="96" t="str">
        <f>Input!L124</f>
        <v>70</v>
      </c>
      <c r="I123" s="95" t="str">
        <f>Verw.!AD123</f>
        <v>Without/SAE-0/SAE-1</v>
      </c>
      <c r="J123" s="95" t="str">
        <f>Verw.!AF123</f>
        <v>Rubber block drive, with alu. ring/(High) flexible coupling</v>
      </c>
      <c r="K123" s="95" t="str">
        <f>Verw.!AE123</f>
        <v>18 /16 /14  inch</v>
      </c>
      <c r="L123" s="97" t="str">
        <f>Verw.!AG123</f>
        <v xml:space="preserve"> Mechanical/ Electrical</v>
      </c>
      <c r="M123" s="95" t="str">
        <f>Verw.!AH123</f>
        <v>Not available</v>
      </c>
      <c r="N123" s="95" t="str">
        <f>Input!AL124</f>
        <v>Note: If using flexible couping, rate will rise 8%</v>
      </c>
      <c r="O123" s="105"/>
      <c r="P123" s="98"/>
      <c r="Q123" s="88"/>
      <c r="R123" s="88"/>
      <c r="S123" s="88"/>
      <c r="U123" s="127"/>
      <c r="V123" s="128"/>
      <c r="W123" s="129"/>
      <c r="X123" s="130"/>
      <c r="Y123" s="127"/>
      <c r="Z123" s="127"/>
      <c r="AA123" s="87"/>
      <c r="AB123" s="131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</row>
    <row r="124" spans="1:102" s="89" customFormat="1" x14ac:dyDescent="0.25">
      <c r="A124" s="328" t="str">
        <f>Input!B125</f>
        <v>T300</v>
      </c>
      <c r="B124" s="93">
        <f>Input!F125</f>
        <v>7.54</v>
      </c>
      <c r="C124" s="93" t="str">
        <f>Input!D125&amp;"-"&amp;Input!E125</f>
        <v>1000-2300</v>
      </c>
      <c r="D124" s="93" t="str">
        <f>Input!G125</f>
        <v>0,30</v>
      </c>
      <c r="E124" s="93" t="str">
        <f>Input!K125</f>
        <v>355</v>
      </c>
      <c r="F124" s="94" t="str">
        <f>Input!I125</f>
        <v>640x920x1110</v>
      </c>
      <c r="G124" s="95" t="str">
        <f>Input!J125</f>
        <v>1120</v>
      </c>
      <c r="H124" s="96" t="str">
        <f>Input!L125</f>
        <v>70</v>
      </c>
      <c r="I124" s="95" t="str">
        <f>Verw.!AD124</f>
        <v>Without/SAE-0/SAE-1</v>
      </c>
      <c r="J124" s="95" t="str">
        <f>Verw.!AF124</f>
        <v>Rubber block drive, with alu. ring/(High) flexible coupling</v>
      </c>
      <c r="K124" s="95" t="str">
        <f>Verw.!AE124</f>
        <v>18 /16 /14  inch</v>
      </c>
      <c r="L124" s="97" t="str">
        <f>Verw.!AG124</f>
        <v xml:space="preserve"> Mechanical/ Electrical</v>
      </c>
      <c r="M124" s="95" t="str">
        <f>Verw.!AH124</f>
        <v>Not available</v>
      </c>
      <c r="N124" s="95" t="str">
        <f>Input!AL125</f>
        <v>Note: If using flexible couping, rate will rise 8%</v>
      </c>
      <c r="O124" s="105"/>
      <c r="P124" s="98"/>
      <c r="Q124" s="88"/>
      <c r="R124" s="88"/>
      <c r="S124" s="88"/>
      <c r="U124" s="127"/>
      <c r="V124" s="128"/>
      <c r="W124" s="129"/>
      <c r="X124" s="130"/>
      <c r="Y124" s="127"/>
      <c r="Z124" s="127"/>
      <c r="AA124" s="87"/>
      <c r="AB124" s="131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</row>
    <row r="125" spans="1:102" s="89" customFormat="1" x14ac:dyDescent="0.25">
      <c r="A125" s="328" t="str">
        <f>Input!B126</f>
        <v>T300</v>
      </c>
      <c r="B125" s="93">
        <f>Input!F126</f>
        <v>8.02</v>
      </c>
      <c r="C125" s="93" t="str">
        <f>Input!D126&amp;"-"&amp;Input!E126</f>
        <v>1000-2300</v>
      </c>
      <c r="D125" s="93" t="str">
        <f>Input!G126</f>
        <v>0,30</v>
      </c>
      <c r="E125" s="93" t="str">
        <f>Input!K126</f>
        <v>355</v>
      </c>
      <c r="F125" s="94" t="str">
        <f>Input!I126</f>
        <v>640x920x1110</v>
      </c>
      <c r="G125" s="95" t="str">
        <f>Input!J126</f>
        <v>1120</v>
      </c>
      <c r="H125" s="96" t="str">
        <f>Input!L126</f>
        <v>70</v>
      </c>
      <c r="I125" s="95" t="str">
        <f>Verw.!AD125</f>
        <v>Without/SAE-0/SAE-1</v>
      </c>
      <c r="J125" s="95" t="str">
        <f>Verw.!AF125</f>
        <v>Rubber block drive, with alu. ring/(High) flexible coupling</v>
      </c>
      <c r="K125" s="95" t="str">
        <f>Verw.!AE125</f>
        <v>18 /16 /14  inch</v>
      </c>
      <c r="L125" s="97" t="str">
        <f>Verw.!AG125</f>
        <v xml:space="preserve"> Mechanical/ Electrical</v>
      </c>
      <c r="M125" s="95" t="str">
        <f>Verw.!AH125</f>
        <v>Not available</v>
      </c>
      <c r="N125" s="95" t="str">
        <f>Input!AL126</f>
        <v>Note: If using flexible couping, rate will rise 8%</v>
      </c>
      <c r="O125" s="105"/>
      <c r="P125" s="98"/>
      <c r="Q125" s="88"/>
      <c r="R125" s="88"/>
      <c r="S125" s="88"/>
      <c r="U125" s="127"/>
      <c r="V125" s="128"/>
      <c r="W125" s="129"/>
      <c r="X125" s="130"/>
      <c r="Y125" s="127"/>
      <c r="Z125" s="127"/>
      <c r="AA125" s="87"/>
      <c r="AB125" s="131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</row>
    <row r="126" spans="1:102" s="89" customFormat="1" x14ac:dyDescent="0.25">
      <c r="A126" s="328" t="str">
        <f>Input!B127</f>
        <v>T300</v>
      </c>
      <c r="B126" s="93">
        <f>Input!F127</f>
        <v>8.4700000000000006</v>
      </c>
      <c r="C126" s="93" t="str">
        <f>Input!D127&amp;"-"&amp;Input!E127</f>
        <v>1000-2300</v>
      </c>
      <c r="D126" s="93" t="str">
        <f>Input!G127</f>
        <v>0,27</v>
      </c>
      <c r="E126" s="93" t="str">
        <f>Input!K127</f>
        <v>355</v>
      </c>
      <c r="F126" s="94" t="str">
        <f>Input!I127</f>
        <v>640x920x1110</v>
      </c>
      <c r="G126" s="95" t="str">
        <f>Input!J127</f>
        <v>1120</v>
      </c>
      <c r="H126" s="96" t="str">
        <f>Input!L127</f>
        <v>70</v>
      </c>
      <c r="I126" s="95" t="str">
        <f>Verw.!AD126</f>
        <v>Without/SAE-0/SAE-1</v>
      </c>
      <c r="J126" s="95" t="str">
        <f>Verw.!AF126</f>
        <v>Rubber block drive, with alu. ring/(High) flexible coupling</v>
      </c>
      <c r="K126" s="95" t="str">
        <f>Verw.!AE126</f>
        <v>18 /16 /14  inch</v>
      </c>
      <c r="L126" s="97" t="str">
        <f>Verw.!AG126</f>
        <v xml:space="preserve"> Mechanical/ Electrical</v>
      </c>
      <c r="M126" s="95" t="str">
        <f>Verw.!AH126</f>
        <v>Not available</v>
      </c>
      <c r="N126" s="95" t="str">
        <f>Input!AL127</f>
        <v>Note: If using flexible couping, rate will rise 8%</v>
      </c>
      <c r="O126" s="105"/>
      <c r="P126" s="98"/>
      <c r="Q126" s="88"/>
      <c r="R126" s="88"/>
      <c r="S126" s="88"/>
      <c r="U126" s="127"/>
      <c r="V126" s="128"/>
      <c r="W126" s="129"/>
      <c r="X126" s="130"/>
      <c r="Y126" s="127"/>
      <c r="Z126" s="127"/>
      <c r="AA126" s="87"/>
      <c r="AB126" s="131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</row>
    <row r="127" spans="1:102" s="89" customFormat="1" x14ac:dyDescent="0.25">
      <c r="A127" s="328" t="str">
        <f>Input!B128</f>
        <v>T300/1</v>
      </c>
      <c r="B127" s="93">
        <f>Input!F128</f>
        <v>8.94</v>
      </c>
      <c r="C127" s="93" t="str">
        <f>Input!D128&amp;"-"&amp;Input!E128</f>
        <v>1000-2300</v>
      </c>
      <c r="D127" s="93" t="str">
        <f>Input!G128</f>
        <v>0,266</v>
      </c>
      <c r="E127" s="93" t="str">
        <f>Input!K128</f>
        <v>355</v>
      </c>
      <c r="F127" s="94" t="str">
        <f>Input!I128</f>
        <v>772x980x1106</v>
      </c>
      <c r="G127" s="95" t="str">
        <f>Input!J128</f>
        <v>1120</v>
      </c>
      <c r="H127" s="96" t="str">
        <f>Input!L128</f>
        <v>70</v>
      </c>
      <c r="I127" s="95" t="str">
        <f>Verw.!AD127</f>
        <v>Without/SAE-0/SAE-1</v>
      </c>
      <c r="J127" s="95" t="str">
        <f>Verw.!AF127</f>
        <v>Rubber block drive, with alu. ring/(High) flexible coupling</v>
      </c>
      <c r="K127" s="95" t="str">
        <f>Verw.!AE127</f>
        <v>18 /16 /14  inch</v>
      </c>
      <c r="L127" s="97" t="str">
        <f>Verw.!AG127</f>
        <v xml:space="preserve"> Mechanical/ Electrical</v>
      </c>
      <c r="M127" s="95" t="str">
        <f>Verw.!AH127</f>
        <v>Not available</v>
      </c>
      <c r="N127" s="95" t="str">
        <f>Input!AL128</f>
        <v>Note: If using flexible couping, rate will rise 8%</v>
      </c>
      <c r="O127" s="105"/>
      <c r="P127" s="98"/>
      <c r="Q127" s="88"/>
      <c r="R127" s="88"/>
      <c r="S127" s="88"/>
      <c r="U127" s="127"/>
      <c r="V127" s="128"/>
      <c r="W127" s="129"/>
      <c r="X127" s="130"/>
      <c r="Y127" s="127"/>
      <c r="Z127" s="127"/>
      <c r="AA127" s="87"/>
      <c r="AB127" s="131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</row>
    <row r="128" spans="1:102" s="89" customFormat="1" x14ac:dyDescent="0.25">
      <c r="A128" s="328" t="str">
        <f>Input!B129</f>
        <v>T300/1</v>
      </c>
      <c r="B128" s="93">
        <f>Input!F129</f>
        <v>9.4499999999999993</v>
      </c>
      <c r="C128" s="93" t="str">
        <f>Input!D129&amp;"-"&amp;Input!E129</f>
        <v>1000-2300</v>
      </c>
      <c r="D128" s="93" t="str">
        <f>Input!G129</f>
        <v>0,266</v>
      </c>
      <c r="E128" s="93" t="str">
        <f>Input!K129</f>
        <v>355</v>
      </c>
      <c r="F128" s="94" t="str">
        <f>Input!I129</f>
        <v>772x980x1106</v>
      </c>
      <c r="G128" s="95" t="str">
        <f>Input!J129</f>
        <v>1120</v>
      </c>
      <c r="H128" s="96" t="str">
        <f>Input!L129</f>
        <v>70</v>
      </c>
      <c r="I128" s="95" t="str">
        <f>Verw.!AD128</f>
        <v>Without/SAE-0/SAE-1</v>
      </c>
      <c r="J128" s="95" t="str">
        <f>Verw.!AF128</f>
        <v>Rubber block drive, with alu. ring/(High) flexible coupling</v>
      </c>
      <c r="K128" s="95" t="str">
        <f>Verw.!AE128</f>
        <v>18 /16 /14  inch</v>
      </c>
      <c r="L128" s="97" t="str">
        <f>Verw.!AG128</f>
        <v xml:space="preserve"> Mechanical/ Electrical</v>
      </c>
      <c r="M128" s="95" t="str">
        <f>Verw.!AH128</f>
        <v>Not available</v>
      </c>
      <c r="N128" s="95" t="str">
        <f>Input!AL129</f>
        <v>Note: If using flexible couping, rate will rise 8%</v>
      </c>
      <c r="O128" s="105"/>
      <c r="P128" s="98"/>
      <c r="Q128" s="88"/>
      <c r="R128" s="88"/>
      <c r="S128" s="88"/>
      <c r="U128" s="127"/>
      <c r="V128" s="128"/>
      <c r="W128" s="129"/>
      <c r="X128" s="130"/>
      <c r="Y128" s="127"/>
      <c r="Z128" s="127"/>
      <c r="AA128" s="87"/>
      <c r="AB128" s="131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</row>
    <row r="129" spans="1:102" s="89" customFormat="1" x14ac:dyDescent="0.25">
      <c r="A129" s="328" t="str">
        <f>Input!B130</f>
        <v>HC400</v>
      </c>
      <c r="B129" s="93">
        <f>Input!F130</f>
        <v>1.5</v>
      </c>
      <c r="C129" s="93" t="str">
        <f>Input!D130&amp;"-"&amp;Input!E130</f>
        <v>1000-1800</v>
      </c>
      <c r="D129" s="93" t="str">
        <f>Input!G130</f>
        <v>0,41</v>
      </c>
      <c r="E129" s="93" t="str">
        <f>Input!K130</f>
        <v>264</v>
      </c>
      <c r="F129" s="94" t="str">
        <f>Input!I130</f>
        <v>843X950X890</v>
      </c>
      <c r="G129" s="95" t="str">
        <f>Input!J130</f>
        <v>820</v>
      </c>
      <c r="H129" s="96" t="str">
        <f>Input!L130</f>
        <v>82</v>
      </c>
      <c r="I129" s="95" t="str">
        <f>Verw.!AD129</f>
        <v>Without/SAE-0/SAE-1</v>
      </c>
      <c r="J129" s="95" t="str">
        <f>Verw.!AF129</f>
        <v>Rubber block drive, with alu. ring/(High) flexible coupling</v>
      </c>
      <c r="K129" s="95" t="str">
        <f>Verw.!AE129</f>
        <v>18 /16 /14  inch</v>
      </c>
      <c r="L129" s="97" t="str">
        <f>Verw.!AG129</f>
        <v xml:space="preserve"> Mechanical/ Electrical</v>
      </c>
      <c r="M129" s="95" t="str">
        <f>Verw.!AH129</f>
        <v>Not available</v>
      </c>
      <c r="N129" s="95">
        <f>Input!AL130</f>
        <v>0</v>
      </c>
      <c r="O129" s="105"/>
      <c r="P129" s="98"/>
      <c r="Q129" s="88"/>
      <c r="R129" s="88"/>
      <c r="S129" s="88"/>
      <c r="U129" s="127"/>
      <c r="V129" s="128"/>
      <c r="W129" s="129"/>
      <c r="X129" s="130"/>
      <c r="Y129" s="127"/>
      <c r="Z129" s="127"/>
      <c r="AA129" s="87"/>
      <c r="AB129" s="131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</row>
    <row r="130" spans="1:102" s="89" customFormat="1" x14ac:dyDescent="0.25">
      <c r="A130" s="328" t="str">
        <f>Input!B131</f>
        <v>HC400</v>
      </c>
      <c r="B130" s="93">
        <f>Input!F131</f>
        <v>1.77</v>
      </c>
      <c r="C130" s="93" t="str">
        <f>Input!D131&amp;"-"&amp;Input!E131</f>
        <v>1000-1800</v>
      </c>
      <c r="D130" s="93" t="str">
        <f>Input!G131</f>
        <v>0,41</v>
      </c>
      <c r="E130" s="93" t="str">
        <f>Input!K131</f>
        <v>264</v>
      </c>
      <c r="F130" s="94" t="str">
        <f>Input!I131</f>
        <v>843X950X890</v>
      </c>
      <c r="G130" s="95" t="str">
        <f>Input!J131</f>
        <v>820</v>
      </c>
      <c r="H130" s="96" t="str">
        <f>Input!L131</f>
        <v>82</v>
      </c>
      <c r="I130" s="95" t="str">
        <f>Verw.!AD130</f>
        <v>Without/SAE-0/SAE-1</v>
      </c>
      <c r="J130" s="95" t="str">
        <f>Verw.!AF130</f>
        <v>Rubber block drive, with alu. ring/(High) flexible coupling</v>
      </c>
      <c r="K130" s="95" t="str">
        <f>Verw.!AE130</f>
        <v>18 /16 /14  inch</v>
      </c>
      <c r="L130" s="97" t="str">
        <f>Verw.!AG130</f>
        <v xml:space="preserve"> Mechanical/ Electrical</v>
      </c>
      <c r="M130" s="95" t="str">
        <f>Verw.!AH130</f>
        <v>Not available</v>
      </c>
      <c r="N130" s="95">
        <f>Input!AL131</f>
        <v>0</v>
      </c>
      <c r="O130" s="105"/>
      <c r="P130" s="98"/>
      <c r="Q130" s="88"/>
      <c r="R130" s="88"/>
      <c r="S130" s="88"/>
      <c r="U130" s="127"/>
      <c r="V130" s="128"/>
      <c r="W130" s="129"/>
      <c r="X130" s="130"/>
      <c r="Y130" s="127"/>
      <c r="Z130" s="127"/>
      <c r="AA130" s="87"/>
      <c r="AB130" s="131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</row>
    <row r="131" spans="1:102" s="89" customFormat="1" x14ac:dyDescent="0.25">
      <c r="A131" s="328" t="str">
        <f>Input!B132</f>
        <v>HC400</v>
      </c>
      <c r="B131" s="93">
        <f>Input!F132</f>
        <v>2.04</v>
      </c>
      <c r="C131" s="93" t="str">
        <f>Input!D132&amp;"-"&amp;Input!E132</f>
        <v>1000-1800</v>
      </c>
      <c r="D131" s="93" t="str">
        <f>Input!G132</f>
        <v>0,41</v>
      </c>
      <c r="E131" s="93" t="str">
        <f>Input!K132</f>
        <v>264</v>
      </c>
      <c r="F131" s="94" t="str">
        <f>Input!I132</f>
        <v>843X950X890</v>
      </c>
      <c r="G131" s="95" t="str">
        <f>Input!J132</f>
        <v>820</v>
      </c>
      <c r="H131" s="96" t="str">
        <f>Input!L132</f>
        <v>82</v>
      </c>
      <c r="I131" s="95" t="str">
        <f>Verw.!AD131</f>
        <v>Without/SAE-0/SAE-1</v>
      </c>
      <c r="J131" s="95" t="str">
        <f>Verw.!AF131</f>
        <v>Rubber block drive, with alu. ring/(High) flexible coupling</v>
      </c>
      <c r="K131" s="95" t="str">
        <f>Verw.!AE131</f>
        <v>18 /16 /14  inch</v>
      </c>
      <c r="L131" s="97" t="str">
        <f>Verw.!AG131</f>
        <v xml:space="preserve"> Mechanical/ Electrical</v>
      </c>
      <c r="M131" s="95" t="str">
        <f>Verw.!AH131</f>
        <v>Not available</v>
      </c>
      <c r="N131" s="95">
        <f>Input!AL132</f>
        <v>0</v>
      </c>
      <c r="O131" s="105"/>
      <c r="P131" s="98"/>
      <c r="Q131" s="88"/>
      <c r="R131" s="88"/>
      <c r="S131" s="88"/>
      <c r="U131" s="127"/>
      <c r="V131" s="128"/>
      <c r="W131" s="129"/>
      <c r="X131" s="130"/>
      <c r="Y131" s="127"/>
      <c r="Z131" s="127"/>
      <c r="AA131" s="87"/>
      <c r="AB131" s="131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</row>
    <row r="132" spans="1:102" s="89" customFormat="1" x14ac:dyDescent="0.25">
      <c r="A132" s="328" t="str">
        <f>Input!B133</f>
        <v>HC400</v>
      </c>
      <c r="B132" s="93">
        <f>Input!F133</f>
        <v>2.5</v>
      </c>
      <c r="C132" s="93" t="str">
        <f>Input!D133&amp;"-"&amp;Input!E133</f>
        <v>1000-1800</v>
      </c>
      <c r="D132" s="93" t="str">
        <f>Input!G133</f>
        <v>0,41</v>
      </c>
      <c r="E132" s="93" t="str">
        <f>Input!K133</f>
        <v>264</v>
      </c>
      <c r="F132" s="94" t="str">
        <f>Input!I133</f>
        <v>843X950X890</v>
      </c>
      <c r="G132" s="95" t="str">
        <f>Input!J133</f>
        <v>820</v>
      </c>
      <c r="H132" s="96" t="str">
        <f>Input!L133</f>
        <v>82</v>
      </c>
      <c r="I132" s="95" t="str">
        <f>Verw.!AD132</f>
        <v>Without/SAE-0/SAE-1</v>
      </c>
      <c r="J132" s="95" t="str">
        <f>Verw.!AF132</f>
        <v>Rubber block drive, with alu. ring/(High) flexible coupling</v>
      </c>
      <c r="K132" s="95" t="str">
        <f>Verw.!AE132</f>
        <v>18 /16 /14  inch</v>
      </c>
      <c r="L132" s="97" t="str">
        <f>Verw.!AG132</f>
        <v xml:space="preserve"> Mechanical/ Electrical</v>
      </c>
      <c r="M132" s="95" t="str">
        <f>Verw.!AH132</f>
        <v>Not available</v>
      </c>
      <c r="N132" s="95">
        <f>Input!AL133</f>
        <v>0</v>
      </c>
      <c r="O132" s="105"/>
      <c r="P132" s="98"/>
      <c r="Q132" s="88"/>
      <c r="R132" s="88"/>
      <c r="S132" s="88"/>
      <c r="U132" s="127"/>
      <c r="V132" s="128"/>
      <c r="W132" s="129"/>
      <c r="X132" s="130"/>
      <c r="Y132" s="127"/>
      <c r="Z132" s="127"/>
      <c r="AA132" s="87"/>
      <c r="AB132" s="131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</row>
    <row r="133" spans="1:102" s="89" customFormat="1" x14ac:dyDescent="0.25">
      <c r="A133" s="328" t="str">
        <f>Input!B134</f>
        <v>HC400</v>
      </c>
      <c r="B133" s="93">
        <f>Input!F134</f>
        <v>3</v>
      </c>
      <c r="C133" s="93" t="str">
        <f>Input!D134&amp;"-"&amp;Input!E134</f>
        <v>1000-1800</v>
      </c>
      <c r="D133" s="93" t="str">
        <f>Input!G134</f>
        <v>0,41</v>
      </c>
      <c r="E133" s="93" t="str">
        <f>Input!K134</f>
        <v>264</v>
      </c>
      <c r="F133" s="94" t="str">
        <f>Input!I134</f>
        <v>843X950X890</v>
      </c>
      <c r="G133" s="95" t="str">
        <f>Input!J134</f>
        <v>820</v>
      </c>
      <c r="H133" s="96" t="str">
        <f>Input!L134</f>
        <v>82</v>
      </c>
      <c r="I133" s="95" t="str">
        <f>Verw.!AD133</f>
        <v>Without/SAE-0/SAE-1</v>
      </c>
      <c r="J133" s="95" t="str">
        <f>Verw.!AF133</f>
        <v>Rubber block drive, with alu. ring/(High) flexible coupling</v>
      </c>
      <c r="K133" s="95" t="str">
        <f>Verw.!AE133</f>
        <v>18 /16 /14  inch</v>
      </c>
      <c r="L133" s="97" t="str">
        <f>Verw.!AG133</f>
        <v xml:space="preserve"> Mechanical/ Electrical</v>
      </c>
      <c r="M133" s="95" t="str">
        <f>Verw.!AH133</f>
        <v>Not available</v>
      </c>
      <c r="N133" s="95">
        <f>Input!AL134</f>
        <v>0</v>
      </c>
      <c r="O133" s="105"/>
      <c r="P133" s="98"/>
      <c r="Q133" s="88"/>
      <c r="R133" s="88"/>
      <c r="S133" s="88"/>
      <c r="U133" s="127"/>
      <c r="V133" s="128"/>
      <c r="W133" s="129"/>
      <c r="X133" s="130"/>
      <c r="Y133" s="127"/>
      <c r="Z133" s="127"/>
      <c r="AA133" s="87"/>
      <c r="AB133" s="131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</row>
    <row r="134" spans="1:102" s="89" customFormat="1" x14ac:dyDescent="0.25">
      <c r="A134" s="328" t="str">
        <f>Input!B135</f>
        <v>HC400</v>
      </c>
      <c r="B134" s="93">
        <f>Input!F135</f>
        <v>3.25</v>
      </c>
      <c r="C134" s="93" t="str">
        <f>Input!D135&amp;"-"&amp;Input!E135</f>
        <v>1000-1800</v>
      </c>
      <c r="D134" s="93" t="str">
        <f>Input!G135</f>
        <v>0,41</v>
      </c>
      <c r="E134" s="93" t="str">
        <f>Input!K135</f>
        <v>264</v>
      </c>
      <c r="F134" s="94" t="str">
        <f>Input!I135</f>
        <v>843X950X890</v>
      </c>
      <c r="G134" s="95" t="str">
        <f>Input!J135</f>
        <v>820</v>
      </c>
      <c r="H134" s="96" t="str">
        <f>Input!L135</f>
        <v>82</v>
      </c>
      <c r="I134" s="95" t="str">
        <f>Verw.!AD134</f>
        <v>Without/SAE-0/SAE-1</v>
      </c>
      <c r="J134" s="95" t="str">
        <f>Verw.!AF134</f>
        <v>Rubber block drive, with alu. ring/(High) flexible coupling</v>
      </c>
      <c r="K134" s="95" t="str">
        <f>Verw.!AE134</f>
        <v>18 /16 /14  inch</v>
      </c>
      <c r="L134" s="97" t="str">
        <f>Verw.!AG134</f>
        <v xml:space="preserve"> Mechanical/ Electrical</v>
      </c>
      <c r="M134" s="95" t="str">
        <f>Verw.!AH134</f>
        <v>Not available</v>
      </c>
      <c r="N134" s="95">
        <f>Input!AL135</f>
        <v>0</v>
      </c>
      <c r="O134" s="105"/>
      <c r="P134" s="98"/>
      <c r="Q134" s="88"/>
      <c r="R134" s="88"/>
      <c r="S134" s="88"/>
      <c r="U134" s="127"/>
      <c r="V134" s="128"/>
      <c r="W134" s="129"/>
      <c r="X134" s="130"/>
      <c r="Y134" s="127"/>
      <c r="Z134" s="127"/>
      <c r="AA134" s="87"/>
      <c r="AB134" s="131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</row>
    <row r="135" spans="1:102" s="89" customFormat="1" x14ac:dyDescent="0.25">
      <c r="A135" s="328" t="str">
        <f>Input!B136</f>
        <v>HC400</v>
      </c>
      <c r="B135" s="93">
        <f>Input!F136</f>
        <v>3.38</v>
      </c>
      <c r="C135" s="93" t="str">
        <f>Input!D136&amp;"-"&amp;Input!E136</f>
        <v>1000-1800</v>
      </c>
      <c r="D135" s="93" t="str">
        <f>Input!G136</f>
        <v>0,41</v>
      </c>
      <c r="E135" s="93" t="str">
        <f>Input!K136</f>
        <v>264</v>
      </c>
      <c r="F135" s="94" t="str">
        <f>Input!I136</f>
        <v>843X950X890</v>
      </c>
      <c r="G135" s="95" t="str">
        <f>Input!J136</f>
        <v>820</v>
      </c>
      <c r="H135" s="96" t="str">
        <f>Input!L136</f>
        <v>82</v>
      </c>
      <c r="I135" s="95" t="str">
        <f>Verw.!AD135</f>
        <v>Without/SAE-0/SAE-1</v>
      </c>
      <c r="J135" s="95" t="str">
        <f>Verw.!AF135</f>
        <v>Rubber block drive, with alu. ring/(High) flexible coupling</v>
      </c>
      <c r="K135" s="95" t="str">
        <f>Verw.!AE135</f>
        <v>18 /16 /14  inch</v>
      </c>
      <c r="L135" s="97" t="str">
        <f>Verw.!AG135</f>
        <v xml:space="preserve"> Mechanical/ Electrical</v>
      </c>
      <c r="M135" s="95" t="str">
        <f>Verw.!AH135</f>
        <v>Not available</v>
      </c>
      <c r="N135" s="95">
        <f>Input!AL136</f>
        <v>0</v>
      </c>
      <c r="O135" s="105"/>
      <c r="P135" s="98"/>
      <c r="Q135" s="88"/>
      <c r="R135" s="88"/>
      <c r="S135" s="88"/>
      <c r="U135" s="127"/>
      <c r="V135" s="128"/>
      <c r="W135" s="129"/>
      <c r="X135" s="130"/>
      <c r="Y135" s="127"/>
      <c r="Z135" s="127"/>
      <c r="AA135" s="87"/>
      <c r="AB135" s="131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</row>
    <row r="136" spans="1:102" s="89" customFormat="1" x14ac:dyDescent="0.25">
      <c r="A136" s="328" t="str">
        <f>Input!B137</f>
        <v>HC400</v>
      </c>
      <c r="B136" s="93">
        <f>Input!F137</f>
        <v>3.42</v>
      </c>
      <c r="C136" s="93" t="str">
        <f>Input!D137&amp;"-"&amp;Input!E137</f>
        <v>1000-1800</v>
      </c>
      <c r="D136" s="93" t="str">
        <f>Input!G137</f>
        <v>0,41</v>
      </c>
      <c r="E136" s="93" t="str">
        <f>Input!K137</f>
        <v>264</v>
      </c>
      <c r="F136" s="94" t="str">
        <f>Input!I137</f>
        <v>843X950X890</v>
      </c>
      <c r="G136" s="95" t="str">
        <f>Input!J137</f>
        <v>820</v>
      </c>
      <c r="H136" s="96" t="str">
        <f>Input!L137</f>
        <v>82</v>
      </c>
      <c r="I136" s="95" t="str">
        <f>Verw.!AD136</f>
        <v>Without/SAE-0/SAE-1</v>
      </c>
      <c r="J136" s="95" t="str">
        <f>Verw.!AF136</f>
        <v>Rubber block drive, with alu. ring/(High) flexible coupling</v>
      </c>
      <c r="K136" s="95" t="str">
        <f>Verw.!AE136</f>
        <v>18 /16 /14  inch</v>
      </c>
      <c r="L136" s="97" t="str">
        <f>Verw.!AG136</f>
        <v xml:space="preserve"> Mechanical/ Electrical</v>
      </c>
      <c r="M136" s="95" t="str">
        <f>Verw.!AH136</f>
        <v>Not available</v>
      </c>
      <c r="N136" s="95">
        <f>Input!AL137</f>
        <v>0</v>
      </c>
      <c r="O136" s="105"/>
      <c r="P136" s="98"/>
      <c r="Q136" s="128"/>
      <c r="R136" s="128"/>
      <c r="S136" s="128"/>
      <c r="U136" s="127"/>
      <c r="V136" s="128"/>
      <c r="W136" s="129"/>
      <c r="X136" s="130"/>
      <c r="Y136" s="127"/>
      <c r="Z136" s="127"/>
      <c r="AA136" s="87"/>
      <c r="AB136" s="131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</row>
    <row r="137" spans="1:102" s="89" customFormat="1" x14ac:dyDescent="0.25">
      <c r="A137" s="328" t="str">
        <f>Input!B138</f>
        <v>HC400</v>
      </c>
      <c r="B137" s="93">
        <f>Input!F138</f>
        <v>4.0599999999999996</v>
      </c>
      <c r="C137" s="93" t="str">
        <f>Input!D138&amp;"-"&amp;Input!E138</f>
        <v>1000-1800</v>
      </c>
      <c r="D137" s="93" t="str">
        <f>Input!G138</f>
        <v>0,35</v>
      </c>
      <c r="E137" s="93" t="str">
        <f>Input!K138</f>
        <v>264</v>
      </c>
      <c r="F137" s="94" t="str">
        <f>Input!I138</f>
        <v>843X950X890</v>
      </c>
      <c r="G137" s="95" t="str">
        <f>Input!J138</f>
        <v>820</v>
      </c>
      <c r="H137" s="96" t="str">
        <f>Input!L138</f>
        <v>82</v>
      </c>
      <c r="I137" s="95" t="str">
        <f>Verw.!AD137</f>
        <v>Without/SAE-0/SAE-1</v>
      </c>
      <c r="J137" s="95" t="str">
        <f>Verw.!AF137</f>
        <v>Rubber block drive, with alu. ring/(High) flexible coupling</v>
      </c>
      <c r="K137" s="95" t="str">
        <f>Verw.!AE137</f>
        <v>18 /16 /14  inch</v>
      </c>
      <c r="L137" s="97" t="str">
        <f>Verw.!AG137</f>
        <v xml:space="preserve"> Mechanical/ Electrical</v>
      </c>
      <c r="M137" s="95" t="str">
        <f>Verw.!AH137</f>
        <v>Not available</v>
      </c>
      <c r="N137" s="95">
        <f>Input!AL138</f>
        <v>0</v>
      </c>
      <c r="O137" s="105"/>
      <c r="P137" s="98"/>
      <c r="Q137" s="128"/>
      <c r="R137" s="128"/>
      <c r="S137" s="128"/>
      <c r="U137" s="127"/>
      <c r="V137" s="128"/>
      <c r="W137" s="129"/>
      <c r="X137" s="130"/>
      <c r="Y137" s="127"/>
      <c r="Z137" s="127"/>
      <c r="AA137" s="87"/>
      <c r="AB137" s="131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</row>
    <row r="138" spans="1:102" s="89" customFormat="1" x14ac:dyDescent="0.25">
      <c r="A138" s="328" t="str">
        <f>Input!B139</f>
        <v>HC400</v>
      </c>
      <c r="B138" s="93">
        <f>Input!F139</f>
        <v>4.6100000000000003</v>
      </c>
      <c r="C138" s="93" t="str">
        <f>Input!D139&amp;"-"&amp;Input!E139</f>
        <v>1000-1800</v>
      </c>
      <c r="D138" s="93" t="str">
        <f>Input!G139</f>
        <v>0,236</v>
      </c>
      <c r="E138" s="93" t="str">
        <f>Input!K139</f>
        <v>264</v>
      </c>
      <c r="F138" s="94" t="str">
        <f>Input!I139</f>
        <v>843X950X890</v>
      </c>
      <c r="G138" s="95" t="str">
        <f>Input!J139</f>
        <v>820</v>
      </c>
      <c r="H138" s="96" t="str">
        <f>Input!L139</f>
        <v>82</v>
      </c>
      <c r="I138" s="95" t="str">
        <f>Verw.!AD138</f>
        <v>Without/SAE-0/SAE-1</v>
      </c>
      <c r="J138" s="95" t="str">
        <f>Verw.!AF138</f>
        <v>Rubber block drive, with alu. ring/(High) flexible coupling</v>
      </c>
      <c r="K138" s="95" t="str">
        <f>Verw.!AE138</f>
        <v>18 /16 /14  inch</v>
      </c>
      <c r="L138" s="97" t="str">
        <f>Verw.!AG138</f>
        <v xml:space="preserve"> Mechanical/ Electrical</v>
      </c>
      <c r="M138" s="95" t="str">
        <f>Verw.!AH138</f>
        <v>Not available</v>
      </c>
      <c r="N138" s="95">
        <f>Input!AL139</f>
        <v>0</v>
      </c>
      <c r="O138" s="105"/>
      <c r="P138" s="98"/>
      <c r="Q138" s="128"/>
      <c r="R138" s="128"/>
      <c r="S138" s="128"/>
      <c r="U138" s="127"/>
      <c r="V138" s="128"/>
      <c r="W138" s="129"/>
      <c r="X138" s="130"/>
      <c r="Y138" s="127"/>
      <c r="Z138" s="127"/>
      <c r="AA138" s="87"/>
      <c r="AB138" s="131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</row>
    <row r="139" spans="1:102" s="89" customFormat="1" x14ac:dyDescent="0.25">
      <c r="A139" s="328" t="str">
        <f>Input!B140</f>
        <v>HC400</v>
      </c>
      <c r="B139" s="93">
        <f>Input!F140</f>
        <v>4.9400000000000004</v>
      </c>
      <c r="C139" s="93" t="str">
        <f>Input!D140&amp;"-"&amp;Input!E140</f>
        <v>1000-1800</v>
      </c>
      <c r="D139" s="93" t="str">
        <f>Input!G140</f>
        <v>0,236</v>
      </c>
      <c r="E139" s="93" t="str">
        <f>Input!K140</f>
        <v>264</v>
      </c>
      <c r="F139" s="94" t="str">
        <f>Input!I140</f>
        <v>843X950X890</v>
      </c>
      <c r="G139" s="95" t="str">
        <f>Input!J140</f>
        <v>820</v>
      </c>
      <c r="H139" s="96" t="str">
        <f>Input!L140</f>
        <v>82</v>
      </c>
      <c r="I139" s="95" t="str">
        <f>Verw.!AD139</f>
        <v>Without/SAE-0/SAE-1</v>
      </c>
      <c r="J139" s="95" t="str">
        <f>Verw.!AF139</f>
        <v>Rubber block drive, with alu. ring/(High) flexible coupling</v>
      </c>
      <c r="K139" s="95" t="str">
        <f>Verw.!AE139</f>
        <v>18 /16 /14  inch</v>
      </c>
      <c r="L139" s="97" t="str">
        <f>Verw.!AG139</f>
        <v xml:space="preserve"> Mechanical/ Electrical</v>
      </c>
      <c r="M139" s="95" t="str">
        <f>Verw.!AH139</f>
        <v>Not available</v>
      </c>
      <c r="N139" s="95">
        <f>Input!AL140</f>
        <v>0</v>
      </c>
      <c r="O139" s="105"/>
      <c r="P139" s="98"/>
      <c r="Q139" s="128"/>
      <c r="R139" s="128"/>
      <c r="S139" s="128"/>
      <c r="U139" s="127"/>
      <c r="V139" s="128"/>
      <c r="W139" s="129"/>
      <c r="X139" s="130"/>
      <c r="Y139" s="127"/>
      <c r="Z139" s="127"/>
      <c r="AA139" s="87"/>
      <c r="AB139" s="131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</row>
    <row r="140" spans="1:102" s="89" customFormat="1" x14ac:dyDescent="0.25">
      <c r="A140" s="328" t="str">
        <f>Input!B141</f>
        <v>HCD400A</v>
      </c>
      <c r="B140" s="93">
        <f>Input!F141</f>
        <v>3.96</v>
      </c>
      <c r="C140" s="93" t="str">
        <f>Input!D141&amp;"-"&amp;Input!E141</f>
        <v>1000-1800</v>
      </c>
      <c r="D140" s="93" t="str">
        <f>Input!G141</f>
        <v>0,41</v>
      </c>
      <c r="E140" s="93" t="str">
        <f>Input!K141</f>
        <v>355</v>
      </c>
      <c r="F140" s="94" t="str">
        <f>Input!I141</f>
        <v>843X1010X1066</v>
      </c>
      <c r="G140" s="95" t="str">
        <f>Input!J141</f>
        <v>1100</v>
      </c>
      <c r="H140" s="96" t="str">
        <f>Input!L141</f>
        <v>82</v>
      </c>
      <c r="I140" s="95" t="str">
        <f>Verw.!AD140</f>
        <v>Without/SAE-0/SAE-1</v>
      </c>
      <c r="J140" s="95" t="str">
        <f>Verw.!AF140</f>
        <v>Rubber block drive, with alu. ring/(High) flexible coupling</v>
      </c>
      <c r="K140" s="95" t="str">
        <f>Verw.!AE140</f>
        <v>18 /16 /14  inch</v>
      </c>
      <c r="L140" s="97" t="str">
        <f>Verw.!AG140</f>
        <v xml:space="preserve"> Mechanical/ Electrical</v>
      </c>
      <c r="M140" s="95" t="str">
        <f>Verw.!AH140</f>
        <v>Available</v>
      </c>
      <c r="N140" s="95">
        <f>Input!AL141</f>
        <v>0</v>
      </c>
      <c r="O140" s="105"/>
      <c r="P140" s="98"/>
      <c r="Q140" s="128"/>
      <c r="R140" s="128"/>
      <c r="S140" s="128"/>
      <c r="U140" s="127"/>
      <c r="V140" s="128"/>
      <c r="W140" s="129"/>
      <c r="X140" s="130"/>
      <c r="Y140" s="127"/>
      <c r="Z140" s="127"/>
      <c r="AA140" s="87"/>
      <c r="AB140" s="131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</row>
    <row r="141" spans="1:102" s="89" customFormat="1" x14ac:dyDescent="0.25">
      <c r="A141" s="328" t="str">
        <f>Input!B142</f>
        <v>HCD400A</v>
      </c>
      <c r="B141" s="93">
        <f>Input!F142</f>
        <v>4.33</v>
      </c>
      <c r="C141" s="93" t="str">
        <f>Input!D142&amp;"-"&amp;Input!E142</f>
        <v>1000-1800</v>
      </c>
      <c r="D141" s="93" t="str">
        <f>Input!G142</f>
        <v>0,41</v>
      </c>
      <c r="E141" s="93" t="str">
        <f>Input!K142</f>
        <v>355</v>
      </c>
      <c r="F141" s="94" t="str">
        <f>Input!I142</f>
        <v>843X1010X1066</v>
      </c>
      <c r="G141" s="95" t="str">
        <f>Input!J142</f>
        <v>1100</v>
      </c>
      <c r="H141" s="96" t="str">
        <f>Input!L142</f>
        <v>82</v>
      </c>
      <c r="I141" s="95" t="str">
        <f>Verw.!AD141</f>
        <v>Without/SAE-0/SAE-1</v>
      </c>
      <c r="J141" s="95" t="str">
        <f>Verw.!AF141</f>
        <v>Rubber block drive, with alu. ring/(High) flexible coupling</v>
      </c>
      <c r="K141" s="95" t="str">
        <f>Verw.!AE141</f>
        <v>18 /16 /14  inch</v>
      </c>
      <c r="L141" s="97" t="str">
        <f>Verw.!AG141</f>
        <v xml:space="preserve"> Mechanical/ Electrical</v>
      </c>
      <c r="M141" s="95" t="str">
        <f>Verw.!AH141</f>
        <v>Available</v>
      </c>
      <c r="N141" s="95">
        <f>Input!AL142</f>
        <v>0</v>
      </c>
      <c r="O141" s="105"/>
      <c r="P141" s="98"/>
      <c r="Q141" s="128"/>
      <c r="R141" s="128"/>
      <c r="S141" s="128"/>
      <c r="U141" s="127"/>
      <c r="V141" s="128"/>
      <c r="W141" s="129"/>
      <c r="X141" s="130"/>
      <c r="Y141" s="127"/>
      <c r="Z141" s="127"/>
      <c r="AA141" s="87"/>
      <c r="AB141" s="131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</row>
    <row r="142" spans="1:102" s="89" customFormat="1" x14ac:dyDescent="0.25">
      <c r="A142" s="328" t="str">
        <f>Input!B143</f>
        <v>HCD400A</v>
      </c>
      <c r="B142" s="93">
        <f>Input!F143</f>
        <v>4.43</v>
      </c>
      <c r="C142" s="93" t="str">
        <f>Input!D143&amp;"-"&amp;Input!E143</f>
        <v>1000-1800</v>
      </c>
      <c r="D142" s="93" t="str">
        <f>Input!G143</f>
        <v>0,41</v>
      </c>
      <c r="E142" s="93" t="str">
        <f>Input!K143</f>
        <v>355</v>
      </c>
      <c r="F142" s="94" t="str">
        <f>Input!I143</f>
        <v>843X1010X1066</v>
      </c>
      <c r="G142" s="95" t="str">
        <f>Input!J143</f>
        <v>1100</v>
      </c>
      <c r="H142" s="96" t="str">
        <f>Input!L143</f>
        <v>82</v>
      </c>
      <c r="I142" s="95" t="str">
        <f>Verw.!AD142</f>
        <v>Without/SAE-0/SAE-1</v>
      </c>
      <c r="J142" s="95" t="str">
        <f>Verw.!AF142</f>
        <v>Rubber block drive, with alu. ring/(High) flexible coupling</v>
      </c>
      <c r="K142" s="95" t="str">
        <f>Verw.!AE142</f>
        <v>18 /16 /14  inch</v>
      </c>
      <c r="L142" s="97" t="str">
        <f>Verw.!AG142</f>
        <v xml:space="preserve"> Mechanical/ Electrical</v>
      </c>
      <c r="M142" s="95" t="str">
        <f>Verw.!AH142</f>
        <v>Available</v>
      </c>
      <c r="N142" s="95">
        <f>Input!AL143</f>
        <v>0</v>
      </c>
      <c r="O142" s="105"/>
      <c r="P142" s="98"/>
      <c r="Q142" s="128"/>
      <c r="R142" s="128"/>
      <c r="S142" s="128"/>
      <c r="U142" s="127"/>
      <c r="V142" s="128"/>
      <c r="W142" s="129"/>
      <c r="X142" s="130"/>
      <c r="Y142" s="127"/>
      <c r="Z142" s="127"/>
      <c r="AA142" s="87"/>
      <c r="AB142" s="131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</row>
    <row r="143" spans="1:102" s="89" customFormat="1" x14ac:dyDescent="0.25">
      <c r="A143" s="328" t="str">
        <f>Input!B144</f>
        <v>HCD400A</v>
      </c>
      <c r="B143" s="93">
        <f>Input!F144</f>
        <v>4.476</v>
      </c>
      <c r="C143" s="93" t="str">
        <f>Input!D144&amp;"-"&amp;Input!E144</f>
        <v>1000-1800</v>
      </c>
      <c r="D143" s="93" t="str">
        <f>Input!G144</f>
        <v>0,41</v>
      </c>
      <c r="E143" s="93" t="str">
        <f>Input!K144</f>
        <v>355</v>
      </c>
      <c r="F143" s="94" t="str">
        <f>Input!I144</f>
        <v>843X1010X1066</v>
      </c>
      <c r="G143" s="95" t="str">
        <f>Input!J144</f>
        <v>1100</v>
      </c>
      <c r="H143" s="96" t="str">
        <f>Input!L144</f>
        <v>82</v>
      </c>
      <c r="I143" s="95" t="str">
        <f>Verw.!AD143</f>
        <v>Without/SAE-0/SAE-1</v>
      </c>
      <c r="J143" s="95" t="str">
        <f>Verw.!AF143</f>
        <v>Rubber block drive, with alu. ring/(High) flexible coupling</v>
      </c>
      <c r="K143" s="95" t="str">
        <f>Verw.!AE143</f>
        <v>18 /16 /14  inch</v>
      </c>
      <c r="L143" s="97" t="str">
        <f>Verw.!AG143</f>
        <v xml:space="preserve"> Mechanical/ Electrical</v>
      </c>
      <c r="M143" s="95" t="str">
        <f>Verw.!AH143</f>
        <v>Available</v>
      </c>
      <c r="N143" s="95">
        <f>Input!AL144</f>
        <v>0</v>
      </c>
      <c r="O143" s="105"/>
      <c r="P143" s="98"/>
      <c r="Q143" s="128"/>
      <c r="R143" s="128"/>
      <c r="S143" s="128"/>
      <c r="U143" s="127"/>
      <c r="V143" s="128"/>
      <c r="W143" s="129"/>
      <c r="X143" s="130"/>
      <c r="Y143" s="127"/>
      <c r="Z143" s="127"/>
      <c r="AA143" s="87"/>
      <c r="AB143" s="131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</row>
    <row r="144" spans="1:102" s="89" customFormat="1" x14ac:dyDescent="0.25">
      <c r="A144" s="328" t="str">
        <f>Input!B145</f>
        <v>HCD400A</v>
      </c>
      <c r="B144" s="93">
        <f>Input!F145</f>
        <v>4.7</v>
      </c>
      <c r="C144" s="93" t="str">
        <f>Input!D145&amp;"-"&amp;Input!E145</f>
        <v>1000-1800</v>
      </c>
      <c r="D144" s="93" t="str">
        <f>Input!G145</f>
        <v>0,41</v>
      </c>
      <c r="E144" s="93" t="str">
        <f>Input!K145</f>
        <v>355</v>
      </c>
      <c r="F144" s="94" t="str">
        <f>Input!I145</f>
        <v>843X1010X1066</v>
      </c>
      <c r="G144" s="95" t="str">
        <f>Input!J145</f>
        <v>1100</v>
      </c>
      <c r="H144" s="96" t="str">
        <f>Input!L145</f>
        <v>82</v>
      </c>
      <c r="I144" s="95" t="str">
        <f>Verw.!AD144</f>
        <v>Without/SAE-0/SAE-1</v>
      </c>
      <c r="J144" s="95" t="str">
        <f>Verw.!AF144</f>
        <v>Rubber block drive, with alu. ring/(High) flexible coupling</v>
      </c>
      <c r="K144" s="95" t="str">
        <f>Verw.!AE144</f>
        <v>18 /16 /14  inch</v>
      </c>
      <c r="L144" s="97" t="str">
        <f>Verw.!AG144</f>
        <v xml:space="preserve"> Mechanical/ Electrical</v>
      </c>
      <c r="M144" s="95" t="str">
        <f>Verw.!AH144</f>
        <v>Available</v>
      </c>
      <c r="N144" s="95">
        <f>Input!AL145</f>
        <v>0</v>
      </c>
      <c r="O144" s="105"/>
      <c r="P144" s="98"/>
      <c r="Q144" s="128"/>
      <c r="R144" s="128"/>
      <c r="S144" s="128"/>
      <c r="U144" s="127"/>
      <c r="V144" s="128"/>
      <c r="W144" s="129"/>
      <c r="X144" s="130"/>
      <c r="Y144" s="127"/>
      <c r="Z144" s="127"/>
      <c r="AA144" s="87"/>
      <c r="AB144" s="131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</row>
    <row r="145" spans="1:102" s="105" customFormat="1" x14ac:dyDescent="0.25">
      <c r="A145" s="328" t="str">
        <f>Input!B146</f>
        <v>HCD400A</v>
      </c>
      <c r="B145" s="93">
        <f>Input!F146</f>
        <v>5</v>
      </c>
      <c r="C145" s="93" t="str">
        <f>Input!D146&amp;"-"&amp;Input!E146</f>
        <v>1000-1800</v>
      </c>
      <c r="D145" s="93" t="str">
        <f>Input!G146</f>
        <v>0,41</v>
      </c>
      <c r="E145" s="93" t="str">
        <f>Input!K146</f>
        <v>355</v>
      </c>
      <c r="F145" s="94" t="str">
        <f>Input!I146</f>
        <v>843X1010X1066</v>
      </c>
      <c r="G145" s="95" t="str">
        <f>Input!J146</f>
        <v>1100</v>
      </c>
      <c r="H145" s="96" t="str">
        <f>Input!L146</f>
        <v>82</v>
      </c>
      <c r="I145" s="95" t="str">
        <f>Verw.!AD145</f>
        <v>Without/SAE-0/SAE-1</v>
      </c>
      <c r="J145" s="95" t="str">
        <f>Verw.!AF145</f>
        <v>Rubber block drive, with alu. ring/(High) flexible coupling</v>
      </c>
      <c r="K145" s="95" t="str">
        <f>Verw.!AE145</f>
        <v>18 /16 /14  inch</v>
      </c>
      <c r="L145" s="97" t="str">
        <f>Verw.!AG145</f>
        <v xml:space="preserve"> Mechanical/ Electrical</v>
      </c>
      <c r="M145" s="95" t="str">
        <f>Verw.!AH145</f>
        <v>Available</v>
      </c>
      <c r="N145" s="95">
        <f>Input!AL146</f>
        <v>0</v>
      </c>
      <c r="P145" s="98"/>
      <c r="Q145" s="128"/>
      <c r="R145" s="128"/>
      <c r="S145" s="128"/>
      <c r="T145" s="89"/>
      <c r="U145" s="127"/>
      <c r="V145" s="128"/>
      <c r="W145" s="129"/>
      <c r="X145" s="130"/>
      <c r="Y145" s="127"/>
      <c r="Z145" s="127"/>
      <c r="AA145" s="87"/>
      <c r="AB145" s="131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</row>
    <row r="146" spans="1:102" s="105" customFormat="1" x14ac:dyDescent="0.25">
      <c r="A146" s="328" t="str">
        <f>Input!B147</f>
        <v>HCD400A</v>
      </c>
      <c r="B146" s="93">
        <f>Input!F147</f>
        <v>5.53</v>
      </c>
      <c r="C146" s="93" t="str">
        <f>Input!D147&amp;"-"&amp;Input!E147</f>
        <v>1000-1800</v>
      </c>
      <c r="D146" s="93" t="str">
        <f>Input!G147</f>
        <v>0,364</v>
      </c>
      <c r="E146" s="93" t="str">
        <f>Input!K147</f>
        <v>355</v>
      </c>
      <c r="F146" s="94" t="str">
        <f>Input!I147</f>
        <v>843X1010X1066</v>
      </c>
      <c r="G146" s="95" t="str">
        <f>Input!J147</f>
        <v>1100</v>
      </c>
      <c r="H146" s="96" t="str">
        <f>Input!L147</f>
        <v>82</v>
      </c>
      <c r="I146" s="95" t="str">
        <f>Verw.!AD146</f>
        <v>Without/SAE-0/SAE-1</v>
      </c>
      <c r="J146" s="95" t="str">
        <f>Verw.!AF146</f>
        <v>Rubber block drive, with alu. ring/(High) flexible coupling</v>
      </c>
      <c r="K146" s="95" t="str">
        <f>Verw.!AE146</f>
        <v>18 /16 /14  inch</v>
      </c>
      <c r="L146" s="97" t="str">
        <f>Verw.!AG146</f>
        <v xml:space="preserve"> Mechanical/ Electrical</v>
      </c>
      <c r="M146" s="95" t="str">
        <f>Verw.!AH146</f>
        <v>Available</v>
      </c>
      <c r="N146" s="95">
        <f>Input!AL147</f>
        <v>0</v>
      </c>
      <c r="P146" s="98"/>
      <c r="Q146" s="128"/>
      <c r="R146" s="128"/>
      <c r="S146" s="128"/>
      <c r="T146" s="89"/>
      <c r="U146" s="127"/>
      <c r="V146" s="128"/>
      <c r="W146" s="129"/>
      <c r="X146" s="130"/>
      <c r="Y146" s="127"/>
      <c r="Z146" s="127"/>
      <c r="AA146" s="87"/>
      <c r="AB146" s="131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</row>
    <row r="147" spans="1:102" s="105" customFormat="1" x14ac:dyDescent="0.25">
      <c r="A147" s="328" t="str">
        <f>Input!B148</f>
        <v>HCD400A</v>
      </c>
      <c r="B147" s="93">
        <f>Input!F148</f>
        <v>5.7</v>
      </c>
      <c r="C147" s="93" t="str">
        <f>Input!D148&amp;"-"&amp;Input!E148</f>
        <v>1000-1800</v>
      </c>
      <c r="D147" s="93" t="str">
        <f>Input!G148</f>
        <v>0,337</v>
      </c>
      <c r="E147" s="93" t="str">
        <f>Input!K148</f>
        <v>355</v>
      </c>
      <c r="F147" s="94" t="str">
        <f>Input!I148</f>
        <v>843X1010X1066</v>
      </c>
      <c r="G147" s="95" t="str">
        <f>Input!J148</f>
        <v>1100</v>
      </c>
      <c r="H147" s="96" t="str">
        <f>Input!L148</f>
        <v>82</v>
      </c>
      <c r="I147" s="95" t="str">
        <f>Verw.!AD147</f>
        <v>Without/SAE-0/SAE-1</v>
      </c>
      <c r="J147" s="95" t="str">
        <f>Verw.!AF147</f>
        <v>Rubber block drive, with alu. ring/(High) flexible coupling</v>
      </c>
      <c r="K147" s="95" t="str">
        <f>Verw.!AE147</f>
        <v>18 /16 /14  inch</v>
      </c>
      <c r="L147" s="97" t="str">
        <f>Verw.!AG147</f>
        <v xml:space="preserve"> Mechanical/ Electrical</v>
      </c>
      <c r="M147" s="95" t="str">
        <f>Verw.!AH147</f>
        <v>Available</v>
      </c>
      <c r="N147" s="95">
        <f>Input!AL148</f>
        <v>0</v>
      </c>
      <c r="P147" s="98"/>
      <c r="Q147" s="128"/>
      <c r="R147" s="128"/>
      <c r="S147" s="128"/>
      <c r="T147" s="89"/>
      <c r="U147" s="127"/>
      <c r="V147" s="128"/>
      <c r="W147" s="129"/>
      <c r="X147" s="130"/>
      <c r="Y147" s="127"/>
      <c r="Z147" s="127"/>
      <c r="AA147" s="87"/>
      <c r="AB147" s="131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</row>
    <row r="148" spans="1:102" s="105" customFormat="1" x14ac:dyDescent="0.25">
      <c r="A148" s="328" t="str">
        <f>Input!B149</f>
        <v>HCD400A</v>
      </c>
      <c r="B148" s="93">
        <f>Input!F149</f>
        <v>5.89</v>
      </c>
      <c r="C148" s="93" t="str">
        <f>Input!D149&amp;"-"&amp;Input!E149</f>
        <v>1000-1800</v>
      </c>
      <c r="D148" s="93" t="str">
        <f>Input!G149</f>
        <v>0,335</v>
      </c>
      <c r="E148" s="93" t="str">
        <f>Input!K149</f>
        <v>355</v>
      </c>
      <c r="F148" s="94" t="str">
        <f>Input!I149</f>
        <v>843X1010X1066</v>
      </c>
      <c r="G148" s="95" t="str">
        <f>Input!J149</f>
        <v>1100</v>
      </c>
      <c r="H148" s="96" t="str">
        <f>Input!L149</f>
        <v>82</v>
      </c>
      <c r="I148" s="95" t="str">
        <f>Verw.!AD148</f>
        <v>Without/SAE-0/SAE-1</v>
      </c>
      <c r="J148" s="95" t="str">
        <f>Verw.!AF148</f>
        <v>Rubber block drive, with alu. ring/(High) flexible coupling</v>
      </c>
      <c r="K148" s="95" t="str">
        <f>Verw.!AE148</f>
        <v>18 /16 /14  inch</v>
      </c>
      <c r="L148" s="97" t="str">
        <f>Verw.!AG148</f>
        <v xml:space="preserve"> Mechanical/ Electrical</v>
      </c>
      <c r="M148" s="95" t="str">
        <f>Verw.!AH148</f>
        <v>Available</v>
      </c>
      <c r="N148" s="95">
        <f>Input!AL149</f>
        <v>0</v>
      </c>
      <c r="P148" s="98"/>
      <c r="Q148" s="128"/>
      <c r="R148" s="128"/>
      <c r="S148" s="128"/>
      <c r="T148" s="89"/>
      <c r="U148" s="127"/>
      <c r="V148" s="128"/>
      <c r="W148" s="129"/>
      <c r="X148" s="130"/>
      <c r="Y148" s="127"/>
      <c r="Z148" s="127"/>
      <c r="AA148" s="87"/>
      <c r="AB148" s="131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</row>
    <row r="149" spans="1:102" s="105" customFormat="1" x14ac:dyDescent="0.25">
      <c r="A149" s="328" t="str">
        <f>Input!B150</f>
        <v>HCT400A</v>
      </c>
      <c r="B149" s="93">
        <f>Input!F150</f>
        <v>6.09</v>
      </c>
      <c r="C149" s="93" t="str">
        <f>Input!D150&amp;"-"&amp;Input!E150</f>
        <v>1000-1800</v>
      </c>
      <c r="D149" s="93" t="str">
        <f>Input!G150</f>
        <v>0,44</v>
      </c>
      <c r="E149" s="93" t="str">
        <f>Input!K150</f>
        <v>375</v>
      </c>
      <c r="F149" s="94" t="str">
        <f>Input!I150</f>
        <v>800X1052X1130</v>
      </c>
      <c r="G149" s="95" t="str">
        <f>Input!J150</f>
        <v>1450</v>
      </c>
      <c r="H149" s="96" t="str">
        <f>Input!L150</f>
        <v>82</v>
      </c>
      <c r="I149" s="95" t="str">
        <f>Verw.!AD149</f>
        <v>Without/SAE-0/SAE-1</v>
      </c>
      <c r="J149" s="95" t="str">
        <f>Verw.!AF149</f>
        <v>Rubber block drive, with alu. ring/(High) flexible coupling</v>
      </c>
      <c r="K149" s="95" t="str">
        <f>Verw.!AE149</f>
        <v>18 /16 /14  inch</v>
      </c>
      <c r="L149" s="97" t="str">
        <f>Verw.!AG149</f>
        <v xml:space="preserve"> Mechanical/ Electrical</v>
      </c>
      <c r="M149" s="95" t="str">
        <f>Verw.!AH149</f>
        <v>Not available</v>
      </c>
      <c r="N149" s="95">
        <f>Input!AL150</f>
        <v>0</v>
      </c>
      <c r="P149" s="98"/>
      <c r="Q149" s="128"/>
      <c r="R149" s="128"/>
      <c r="S149" s="128"/>
      <c r="T149" s="89"/>
      <c r="U149" s="127"/>
      <c r="V149" s="128"/>
      <c r="W149" s="129"/>
      <c r="X149" s="130"/>
      <c r="Y149" s="127"/>
      <c r="Z149" s="127"/>
      <c r="AA149" s="87"/>
      <c r="AB149" s="131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</row>
    <row r="150" spans="1:102" s="105" customFormat="1" x14ac:dyDescent="0.25">
      <c r="A150" s="328" t="str">
        <f>Input!B151</f>
        <v>HCT400A</v>
      </c>
      <c r="B150" s="93">
        <f>Input!F151</f>
        <v>6.49</v>
      </c>
      <c r="C150" s="93" t="str">
        <f>Input!D151&amp;"-"&amp;Input!E151</f>
        <v>1000-1800</v>
      </c>
      <c r="D150" s="93" t="str">
        <f>Input!G151</f>
        <v>0,44</v>
      </c>
      <c r="E150" s="93" t="str">
        <f>Input!K151</f>
        <v>375</v>
      </c>
      <c r="F150" s="94" t="str">
        <f>Input!I151</f>
        <v>800X1052X1130</v>
      </c>
      <c r="G150" s="95" t="str">
        <f>Input!J151</f>
        <v>1450</v>
      </c>
      <c r="H150" s="96" t="str">
        <f>Input!L151</f>
        <v>82</v>
      </c>
      <c r="I150" s="95" t="str">
        <f>Verw.!AD150</f>
        <v>Without/SAE-0/SAE-1</v>
      </c>
      <c r="J150" s="95" t="str">
        <f>Verw.!AF150</f>
        <v>Rubber block drive, with alu. ring/(High) flexible coupling</v>
      </c>
      <c r="K150" s="95" t="str">
        <f>Verw.!AE150</f>
        <v>18 /16 /14  inch</v>
      </c>
      <c r="L150" s="97" t="str">
        <f>Verw.!AG150</f>
        <v xml:space="preserve"> Mechanical/ Electrical</v>
      </c>
      <c r="M150" s="95" t="str">
        <f>Verw.!AH150</f>
        <v>Not available</v>
      </c>
      <c r="N150" s="95">
        <f>Input!AL151</f>
        <v>0</v>
      </c>
      <c r="P150" s="98"/>
      <c r="Q150" s="128"/>
      <c r="R150" s="128"/>
      <c r="S150" s="128"/>
      <c r="T150" s="89"/>
      <c r="U150" s="127"/>
      <c r="V150" s="128"/>
      <c r="W150" s="129"/>
      <c r="X150" s="130"/>
      <c r="Y150" s="127"/>
      <c r="Z150" s="127"/>
      <c r="AA150" s="87"/>
      <c r="AB150" s="131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</row>
    <row r="151" spans="1:102" s="105" customFormat="1" x14ac:dyDescent="0.25">
      <c r="A151" s="328" t="str">
        <f>Input!B152</f>
        <v>HCT400A</v>
      </c>
      <c r="B151" s="93">
        <f>Input!F152</f>
        <v>6.93</v>
      </c>
      <c r="C151" s="93" t="str">
        <f>Input!D152&amp;"-"&amp;Input!E152</f>
        <v>1000-1800</v>
      </c>
      <c r="D151" s="93" t="str">
        <f>Input!G152</f>
        <v>0,44</v>
      </c>
      <c r="E151" s="93" t="str">
        <f>Input!K152</f>
        <v>375</v>
      </c>
      <c r="F151" s="94" t="str">
        <f>Input!I152</f>
        <v>800X1052X1130</v>
      </c>
      <c r="G151" s="95" t="str">
        <f>Input!J152</f>
        <v>1450</v>
      </c>
      <c r="H151" s="96" t="str">
        <f>Input!L152</f>
        <v>82</v>
      </c>
      <c r="I151" s="95" t="str">
        <f>Verw.!AD151</f>
        <v>Without/SAE-0/SAE-1</v>
      </c>
      <c r="J151" s="95" t="str">
        <f>Verw.!AF151</f>
        <v>Rubber block drive, with alu. ring/(High) flexible coupling</v>
      </c>
      <c r="K151" s="95" t="str">
        <f>Verw.!AE151</f>
        <v>18 /16 /14  inch</v>
      </c>
      <c r="L151" s="97" t="str">
        <f>Verw.!AG151</f>
        <v xml:space="preserve"> Mechanical/ Electrical</v>
      </c>
      <c r="M151" s="95" t="str">
        <f>Verw.!AH151</f>
        <v>Not available</v>
      </c>
      <c r="N151" s="95">
        <f>Input!AL152</f>
        <v>0</v>
      </c>
      <c r="P151" s="98"/>
      <c r="Q151" s="128"/>
      <c r="R151" s="128"/>
      <c r="S151" s="128"/>
      <c r="T151" s="89"/>
      <c r="U151" s="127"/>
      <c r="V151" s="128"/>
      <c r="W151" s="129"/>
      <c r="X151" s="130"/>
      <c r="Y151" s="127"/>
      <c r="Z151" s="127"/>
      <c r="AA151" s="87"/>
      <c r="AB151" s="131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</row>
    <row r="152" spans="1:102" s="105" customFormat="1" x14ac:dyDescent="0.25">
      <c r="A152" s="328" t="str">
        <f>Input!B153</f>
        <v>HCT400A</v>
      </c>
      <c r="B152" s="93">
        <f>Input!F153</f>
        <v>7.42</v>
      </c>
      <c r="C152" s="93" t="str">
        <f>Input!D153&amp;"-"&amp;Input!E153</f>
        <v>1000-1800</v>
      </c>
      <c r="D152" s="93" t="str">
        <f>Input!G153</f>
        <v>0,41</v>
      </c>
      <c r="E152" s="93" t="str">
        <f>Input!K153</f>
        <v>375</v>
      </c>
      <c r="F152" s="94" t="str">
        <f>Input!I153</f>
        <v>800X1052X1130</v>
      </c>
      <c r="G152" s="95" t="str">
        <f>Input!J153</f>
        <v>1450</v>
      </c>
      <c r="H152" s="96" t="str">
        <f>Input!L153</f>
        <v>82</v>
      </c>
      <c r="I152" s="95" t="str">
        <f>Verw.!AD152</f>
        <v>Without/SAE-0/SAE-1</v>
      </c>
      <c r="J152" s="95" t="str">
        <f>Verw.!AF152</f>
        <v>Rubber block drive, with alu. ring/(High) flexible coupling</v>
      </c>
      <c r="K152" s="95" t="str">
        <f>Verw.!AE152</f>
        <v>18 /16 /14  inch</v>
      </c>
      <c r="L152" s="97" t="str">
        <f>Verw.!AG152</f>
        <v xml:space="preserve"> Mechanical/ Electrical</v>
      </c>
      <c r="M152" s="95" t="str">
        <f>Verw.!AH152</f>
        <v>Not available</v>
      </c>
      <c r="N152" s="95">
        <f>Input!AL153</f>
        <v>0</v>
      </c>
      <c r="P152" s="98"/>
      <c r="Q152" s="128"/>
      <c r="R152" s="128"/>
      <c r="S152" s="128"/>
      <c r="T152" s="89"/>
      <c r="U152" s="127"/>
      <c r="V152" s="128"/>
      <c r="W152" s="129"/>
      <c r="X152" s="130"/>
      <c r="Y152" s="127"/>
      <c r="Z152" s="127"/>
      <c r="AA152" s="87"/>
      <c r="AB152" s="131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</row>
    <row r="153" spans="1:102" s="105" customFormat="1" x14ac:dyDescent="0.25">
      <c r="A153" s="328" t="str">
        <f>Input!B154</f>
        <v>HCT400A</v>
      </c>
      <c r="B153" s="93">
        <f>Input!F154</f>
        <v>7.95</v>
      </c>
      <c r="C153" s="93" t="str">
        <f>Input!D154&amp;"-"&amp;Input!E154</f>
        <v>1000-1800</v>
      </c>
      <c r="D153" s="93" t="str">
        <f>Input!G154</f>
        <v>0,38</v>
      </c>
      <c r="E153" s="93" t="str">
        <f>Input!K154</f>
        <v>375</v>
      </c>
      <c r="F153" s="94" t="str">
        <f>Input!I154</f>
        <v>800X1052X1130</v>
      </c>
      <c r="G153" s="95" t="str">
        <f>Input!J154</f>
        <v>1450</v>
      </c>
      <c r="H153" s="96" t="str">
        <f>Input!L154</f>
        <v>82</v>
      </c>
      <c r="I153" s="95" t="str">
        <f>Verw.!AD153</f>
        <v>Without/SAE-0/SAE-1</v>
      </c>
      <c r="J153" s="95" t="str">
        <f>Verw.!AF153</f>
        <v>Rubber block drive, with alu. ring/(High) flexible coupling</v>
      </c>
      <c r="K153" s="95" t="str">
        <f>Verw.!AE153</f>
        <v>18 /16 /14  inch</v>
      </c>
      <c r="L153" s="97" t="str">
        <f>Verw.!AG153</f>
        <v xml:space="preserve"> Mechanical/ Electrical</v>
      </c>
      <c r="M153" s="95" t="str">
        <f>Verw.!AH153</f>
        <v>Not available</v>
      </c>
      <c r="N153" s="95">
        <f>Input!AL154</f>
        <v>0</v>
      </c>
      <c r="P153" s="98"/>
      <c r="Q153" s="128"/>
      <c r="R153" s="128"/>
      <c r="S153" s="128"/>
      <c r="T153" s="89"/>
      <c r="U153" s="127"/>
      <c r="V153" s="128"/>
      <c r="W153" s="129"/>
      <c r="X153" s="130"/>
      <c r="Y153" s="127"/>
      <c r="Z153" s="127"/>
      <c r="AA153" s="87"/>
      <c r="AB153" s="131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</row>
    <row r="154" spans="1:102" s="105" customFormat="1" x14ac:dyDescent="0.25">
      <c r="A154" s="328" t="str">
        <f>Input!B155</f>
        <v>HCT400A</v>
      </c>
      <c r="B154" s="93">
        <f>Input!F155</f>
        <v>8.4</v>
      </c>
      <c r="C154" s="93" t="str">
        <f>Input!D155&amp;"-"&amp;Input!E155</f>
        <v>1000-1800</v>
      </c>
      <c r="D154" s="93" t="str">
        <f>Input!G155</f>
        <v>0,355</v>
      </c>
      <c r="E154" s="93" t="str">
        <f>Input!K155</f>
        <v>375</v>
      </c>
      <c r="F154" s="94" t="str">
        <f>Input!I155</f>
        <v>800X1052X1130</v>
      </c>
      <c r="G154" s="95" t="str">
        <f>Input!J155</f>
        <v>1450</v>
      </c>
      <c r="H154" s="96" t="str">
        <f>Input!L155</f>
        <v>82</v>
      </c>
      <c r="I154" s="95" t="str">
        <f>Verw.!AD154</f>
        <v>Without/SAE-0/SAE-1</v>
      </c>
      <c r="J154" s="95" t="str">
        <f>Verw.!AF154</f>
        <v>Rubber block drive, with alu. ring/(High) flexible coupling</v>
      </c>
      <c r="K154" s="95" t="str">
        <f>Verw.!AE154</f>
        <v>18 /16 /14  inch</v>
      </c>
      <c r="L154" s="97" t="str">
        <f>Verw.!AG154</f>
        <v xml:space="preserve"> Mechanical/ Electrical</v>
      </c>
      <c r="M154" s="95" t="str">
        <f>Verw.!AH154</f>
        <v>Not available</v>
      </c>
      <c r="N154" s="95">
        <f>Input!AL155</f>
        <v>0</v>
      </c>
      <c r="P154" s="98"/>
      <c r="Q154" s="128"/>
      <c r="R154" s="128"/>
      <c r="S154" s="128"/>
      <c r="T154" s="89"/>
      <c r="U154" s="127"/>
      <c r="V154" s="128"/>
      <c r="W154" s="129"/>
      <c r="X154" s="130"/>
      <c r="Y154" s="127"/>
      <c r="Z154" s="127"/>
      <c r="AA154" s="87"/>
      <c r="AB154" s="131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</row>
    <row r="155" spans="1:102" s="105" customFormat="1" x14ac:dyDescent="0.25">
      <c r="A155" s="328" t="str">
        <f>Input!B156</f>
        <v>HCT400A</v>
      </c>
      <c r="B155" s="93">
        <f>Input!F156</f>
        <v>9</v>
      </c>
      <c r="C155" s="93" t="str">
        <f>Input!D156&amp;"-"&amp;Input!E156</f>
        <v>1000-1800</v>
      </c>
      <c r="D155" s="93" t="str">
        <f>Input!G156</f>
        <v>0,326</v>
      </c>
      <c r="E155" s="93" t="str">
        <f>Input!K156</f>
        <v>375</v>
      </c>
      <c r="F155" s="94" t="str">
        <f>Input!I156</f>
        <v>800X1052X1130</v>
      </c>
      <c r="G155" s="95" t="str">
        <f>Input!J156</f>
        <v>1450</v>
      </c>
      <c r="H155" s="96" t="str">
        <f>Input!L156</f>
        <v>82</v>
      </c>
      <c r="I155" s="95" t="str">
        <f>Verw.!AD155</f>
        <v>Without/SAE-0/SAE-1</v>
      </c>
      <c r="J155" s="95" t="str">
        <f>Verw.!AF155</f>
        <v>Rubber block drive, with alu. ring/(High) flexible coupling</v>
      </c>
      <c r="K155" s="95" t="str">
        <f>Verw.!AE155</f>
        <v>18 /16 /14  inch</v>
      </c>
      <c r="L155" s="97" t="str">
        <f>Verw.!AG155</f>
        <v xml:space="preserve"> Mechanical/ Electrical</v>
      </c>
      <c r="M155" s="95" t="str">
        <f>Verw.!AH155</f>
        <v>Not available</v>
      </c>
      <c r="N155" s="95">
        <f>Input!AL156</f>
        <v>0</v>
      </c>
      <c r="P155" s="98"/>
      <c r="Q155" s="128"/>
      <c r="R155" s="128"/>
      <c r="S155" s="128"/>
      <c r="T155" s="89"/>
      <c r="U155" s="127"/>
      <c r="V155" s="128"/>
      <c r="W155" s="129"/>
      <c r="X155" s="130"/>
      <c r="Y155" s="127"/>
      <c r="Z155" s="127"/>
      <c r="AA155" s="87"/>
      <c r="AB155" s="131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</row>
    <row r="156" spans="1:102" s="105" customFormat="1" x14ac:dyDescent="0.25">
      <c r="A156" s="328" t="str">
        <f>Input!B157</f>
        <v>HCT400A</v>
      </c>
      <c r="B156" s="93">
        <f>Input!F157</f>
        <v>9.4700000000000006</v>
      </c>
      <c r="C156" s="93" t="str">
        <f>Input!D157&amp;"-"&amp;Input!E157</f>
        <v>1000-1800</v>
      </c>
      <c r="D156" s="93" t="str">
        <f>Input!G157</f>
        <v>0,326</v>
      </c>
      <c r="E156" s="93" t="str">
        <f>Input!K157</f>
        <v>375</v>
      </c>
      <c r="F156" s="94" t="str">
        <f>Input!I157</f>
        <v>800X1052X1130</v>
      </c>
      <c r="G156" s="95" t="str">
        <f>Input!J157</f>
        <v>1450</v>
      </c>
      <c r="H156" s="96" t="str">
        <f>Input!L157</f>
        <v>82</v>
      </c>
      <c r="I156" s="95" t="str">
        <f>Verw.!AD156</f>
        <v>Without/SAE-0/SAE-1</v>
      </c>
      <c r="J156" s="95" t="str">
        <f>Verw.!AF156</f>
        <v>Rubber block drive, with alu. ring/(High) flexible coupling</v>
      </c>
      <c r="K156" s="95" t="str">
        <f>Verw.!AE156</f>
        <v>18 /16 /14  inch</v>
      </c>
      <c r="L156" s="97" t="str">
        <f>Verw.!AG156</f>
        <v xml:space="preserve"> Mechanical/ Electrical</v>
      </c>
      <c r="M156" s="95" t="str">
        <f>Verw.!AH156</f>
        <v>Not available</v>
      </c>
      <c r="N156" s="95">
        <f>Input!AL157</f>
        <v>0</v>
      </c>
      <c r="P156" s="98"/>
      <c r="Q156" s="128"/>
      <c r="R156" s="128"/>
      <c r="S156" s="128"/>
      <c r="T156" s="89"/>
      <c r="U156" s="127"/>
      <c r="V156" s="128"/>
      <c r="W156" s="129"/>
      <c r="X156" s="130"/>
      <c r="Y156" s="127"/>
      <c r="Z156" s="127"/>
      <c r="AA156" s="87"/>
      <c r="AB156" s="131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</row>
    <row r="157" spans="1:102" s="105" customFormat="1" x14ac:dyDescent="0.25">
      <c r="A157" s="328" t="str">
        <f>Input!B158</f>
        <v>HCT400A/1</v>
      </c>
      <c r="B157" s="93">
        <f>Input!F158</f>
        <v>8.15</v>
      </c>
      <c r="C157" s="93" t="str">
        <f>Input!D158&amp;"-"&amp;Input!E158</f>
        <v>1000-2100</v>
      </c>
      <c r="D157" s="93" t="str">
        <f>Input!G158</f>
        <v>0,44</v>
      </c>
      <c r="E157" s="93" t="str">
        <f>Input!K158</f>
        <v>465</v>
      </c>
      <c r="F157" s="94" t="str">
        <f>Input!I158</f>
        <v>869X1100X1275</v>
      </c>
      <c r="G157" s="95" t="str">
        <f>Input!J158</f>
        <v>1500</v>
      </c>
      <c r="H157" s="96" t="str">
        <f>Input!L158</f>
        <v>120</v>
      </c>
      <c r="I157" s="95" t="str">
        <f>Verw.!AD157</f>
        <v>Without/SAE-0/SAE-1</v>
      </c>
      <c r="J157" s="95" t="str">
        <f>Verw.!AF157</f>
        <v>Rubber block drive, with alu. ring/(High) flexible coupling</v>
      </c>
      <c r="K157" s="95" t="str">
        <f>Verw.!AE157</f>
        <v>18 /16 /14  inch</v>
      </c>
      <c r="L157" s="97" t="str">
        <f>Verw.!AG157</f>
        <v xml:space="preserve"> Mechanical/ Electrical</v>
      </c>
      <c r="M157" s="95" t="str">
        <f>Verw.!AH157</f>
        <v>Not available</v>
      </c>
      <c r="N157" s="95">
        <f>Input!AL158</f>
        <v>0</v>
      </c>
      <c r="P157" s="98"/>
      <c r="Q157" s="128"/>
      <c r="R157" s="128"/>
      <c r="S157" s="128"/>
      <c r="T157" s="89"/>
      <c r="U157" s="127"/>
      <c r="V157" s="128"/>
      <c r="W157" s="129"/>
      <c r="X157" s="130"/>
      <c r="Y157" s="127"/>
      <c r="Z157" s="127"/>
      <c r="AA157" s="87"/>
      <c r="AB157" s="131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</row>
    <row r="158" spans="1:102" s="105" customFormat="1" x14ac:dyDescent="0.25">
      <c r="A158" s="328" t="str">
        <f>Input!B159</f>
        <v>HCT400A/1</v>
      </c>
      <c r="B158" s="93">
        <f>Input!F159</f>
        <v>8.69</v>
      </c>
      <c r="C158" s="93" t="str">
        <f>Input!D159&amp;"-"&amp;Input!E159</f>
        <v>1000-2100</v>
      </c>
      <c r="D158" s="93" t="str">
        <f>Input!G159</f>
        <v>0,44</v>
      </c>
      <c r="E158" s="93" t="str">
        <f>Input!K159</f>
        <v>465</v>
      </c>
      <c r="F158" s="94" t="str">
        <f>Input!I159</f>
        <v>869X1100X1275</v>
      </c>
      <c r="G158" s="95" t="str">
        <f>Input!J159</f>
        <v>1500</v>
      </c>
      <c r="H158" s="96" t="str">
        <f>Input!L159</f>
        <v>120</v>
      </c>
      <c r="I158" s="95" t="str">
        <f>Verw.!AD158</f>
        <v>Without/SAE-0/SAE-1</v>
      </c>
      <c r="J158" s="95" t="str">
        <f>Verw.!AF158</f>
        <v>Rubber block drive, with alu. ring/(High) flexible coupling</v>
      </c>
      <c r="K158" s="95" t="str">
        <f>Verw.!AE158</f>
        <v>18 /16 /14  inch</v>
      </c>
      <c r="L158" s="97" t="str">
        <f>Verw.!AG158</f>
        <v xml:space="preserve"> Mechanical/ Electrical</v>
      </c>
      <c r="M158" s="95" t="str">
        <f>Verw.!AH158</f>
        <v>Not available</v>
      </c>
      <c r="N158" s="95">
        <f>Input!AL159</f>
        <v>0</v>
      </c>
      <c r="P158" s="98"/>
      <c r="Q158" s="128"/>
      <c r="R158" s="128"/>
      <c r="S158" s="128"/>
      <c r="T158" s="89"/>
      <c r="U158" s="127"/>
      <c r="V158" s="128"/>
      <c r="W158" s="129"/>
      <c r="X158" s="130"/>
      <c r="Y158" s="127"/>
      <c r="Z158" s="127"/>
      <c r="AA158" s="87"/>
      <c r="AB158" s="131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</row>
    <row r="159" spans="1:102" s="105" customFormat="1" x14ac:dyDescent="0.25">
      <c r="A159" s="328" t="str">
        <f>Input!B160</f>
        <v>HCT400A/1</v>
      </c>
      <c r="B159" s="93">
        <f>Input!F160</f>
        <v>9.27</v>
      </c>
      <c r="C159" s="93" t="str">
        <f>Input!D160&amp;"-"&amp;Input!E160</f>
        <v>1000-2100</v>
      </c>
      <c r="D159" s="93" t="str">
        <f>Input!G160</f>
        <v>0,44</v>
      </c>
      <c r="E159" s="93" t="str">
        <f>Input!K160</f>
        <v>465</v>
      </c>
      <c r="F159" s="94" t="str">
        <f>Input!I160</f>
        <v>869X1100X1275</v>
      </c>
      <c r="G159" s="95" t="str">
        <f>Input!J160</f>
        <v>1500</v>
      </c>
      <c r="H159" s="96" t="str">
        <f>Input!L160</f>
        <v>120</v>
      </c>
      <c r="I159" s="95" t="str">
        <f>Verw.!AD159</f>
        <v>Without/SAE-0/SAE-1</v>
      </c>
      <c r="J159" s="95" t="str">
        <f>Verw.!AF159</f>
        <v>Rubber block drive, with alu. ring/(High) flexible coupling</v>
      </c>
      <c r="K159" s="95" t="str">
        <f>Verw.!AE159</f>
        <v>18 /16 /14  inch</v>
      </c>
      <c r="L159" s="97" t="str">
        <f>Verw.!AG159</f>
        <v xml:space="preserve"> Mechanical/ Electrical</v>
      </c>
      <c r="M159" s="95" t="str">
        <f>Verw.!AH159</f>
        <v>Not available</v>
      </c>
      <c r="N159" s="95">
        <f>Input!AL160</f>
        <v>0</v>
      </c>
      <c r="P159" s="98"/>
      <c r="Q159" s="128"/>
      <c r="R159" s="128"/>
      <c r="S159" s="128"/>
      <c r="T159" s="89"/>
      <c r="U159" s="127"/>
      <c r="V159" s="128"/>
      <c r="W159" s="129"/>
      <c r="X159" s="130"/>
      <c r="Y159" s="127"/>
      <c r="Z159" s="127"/>
      <c r="AA159" s="87"/>
      <c r="AB159" s="131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</row>
    <row r="160" spans="1:102" s="105" customFormat="1" x14ac:dyDescent="0.25">
      <c r="A160" s="328" t="str">
        <f>Input!B161</f>
        <v>HCT400A/1</v>
      </c>
      <c r="B160" s="93">
        <f>Input!F161</f>
        <v>9.94</v>
      </c>
      <c r="C160" s="93" t="str">
        <f>Input!D161&amp;"-"&amp;Input!E161</f>
        <v>1000-2100</v>
      </c>
      <c r="D160" s="93" t="str">
        <f>Input!G161</f>
        <v>0,42</v>
      </c>
      <c r="E160" s="93" t="str">
        <f>Input!K161</f>
        <v>465</v>
      </c>
      <c r="F160" s="94" t="str">
        <f>Input!I161</f>
        <v>869X1100X1275</v>
      </c>
      <c r="G160" s="95" t="str">
        <f>Input!J161</f>
        <v>1500</v>
      </c>
      <c r="H160" s="96" t="str">
        <f>Input!L161</f>
        <v>120</v>
      </c>
      <c r="I160" s="95" t="str">
        <f>Verw.!AD160</f>
        <v>Without/SAE-0/SAE-1</v>
      </c>
      <c r="J160" s="95" t="str">
        <f>Verw.!AF160</f>
        <v>Rubber block drive, with alu. ring/(High) flexible coupling</v>
      </c>
      <c r="K160" s="95" t="str">
        <f>Verw.!AE160</f>
        <v>18 /16 /14  inch</v>
      </c>
      <c r="L160" s="97" t="str">
        <f>Verw.!AG160</f>
        <v xml:space="preserve"> Mechanical/ Electrical</v>
      </c>
      <c r="M160" s="95" t="str">
        <f>Verw.!AH160</f>
        <v>Not available</v>
      </c>
      <c r="N160" s="95">
        <f>Input!AL161</f>
        <v>0</v>
      </c>
      <c r="P160" s="98"/>
      <c r="Q160" s="128"/>
      <c r="R160" s="128"/>
      <c r="S160" s="128"/>
      <c r="T160" s="89"/>
      <c r="U160" s="127"/>
      <c r="V160" s="128"/>
      <c r="W160" s="129"/>
      <c r="X160" s="130"/>
      <c r="Y160" s="127"/>
      <c r="Z160" s="127"/>
      <c r="AA160" s="87"/>
      <c r="AB160" s="131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</row>
    <row r="161" spans="1:102" s="105" customFormat="1" x14ac:dyDescent="0.25">
      <c r="A161" s="328" t="str">
        <f>Input!B162</f>
        <v>HCT400A/1</v>
      </c>
      <c r="B161" s="93">
        <f>Input!F162</f>
        <v>10.6</v>
      </c>
      <c r="C161" s="93" t="str">
        <f>Input!D162&amp;"-"&amp;Input!E162</f>
        <v>1000-2100</v>
      </c>
      <c r="D161" s="93" t="str">
        <f>Input!G162</f>
        <v>0,40</v>
      </c>
      <c r="E161" s="93" t="str">
        <f>Input!K162</f>
        <v>465</v>
      </c>
      <c r="F161" s="94" t="str">
        <f>Input!I162</f>
        <v>869X1100X1275</v>
      </c>
      <c r="G161" s="95" t="str">
        <f>Input!J162</f>
        <v>1500</v>
      </c>
      <c r="H161" s="96" t="str">
        <f>Input!L162</f>
        <v>120</v>
      </c>
      <c r="I161" s="95" t="str">
        <f>Verw.!AD161</f>
        <v>Without/SAE-0/SAE-1</v>
      </c>
      <c r="J161" s="95" t="str">
        <f>Verw.!AF161</f>
        <v>Rubber block drive, with alu. ring/(High) flexible coupling</v>
      </c>
      <c r="K161" s="95" t="str">
        <f>Verw.!AE161</f>
        <v>18 /16 /14  inch</v>
      </c>
      <c r="L161" s="97" t="str">
        <f>Verw.!AG161</f>
        <v xml:space="preserve"> Mechanical/ Electrical</v>
      </c>
      <c r="M161" s="95" t="str">
        <f>Verw.!AH161</f>
        <v>Not available</v>
      </c>
      <c r="N161" s="95">
        <f>Input!AL162</f>
        <v>0</v>
      </c>
      <c r="P161" s="98"/>
      <c r="Q161" s="128"/>
      <c r="R161" s="128"/>
      <c r="S161" s="128"/>
      <c r="T161" s="89"/>
      <c r="U161" s="127"/>
      <c r="V161" s="128"/>
      <c r="W161" s="129"/>
      <c r="X161" s="130"/>
      <c r="Y161" s="127"/>
      <c r="Z161" s="127"/>
      <c r="AA161" s="87"/>
      <c r="AB161" s="131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</row>
    <row r="162" spans="1:102" s="105" customFormat="1" x14ac:dyDescent="0.25">
      <c r="A162" s="328" t="str">
        <f>Input!B163</f>
        <v>HCT400A/1</v>
      </c>
      <c r="B162" s="93">
        <f>Input!F163</f>
        <v>11.37</v>
      </c>
      <c r="C162" s="93" t="str">
        <f>Input!D163&amp;"-"&amp;Input!E163</f>
        <v>1000-2100</v>
      </c>
      <c r="D162" s="93" t="str">
        <f>Input!G163</f>
        <v>0,37</v>
      </c>
      <c r="E162" s="93" t="str">
        <f>Input!K163</f>
        <v>465</v>
      </c>
      <c r="F162" s="94" t="str">
        <f>Input!I163</f>
        <v>869X1100X1275</v>
      </c>
      <c r="G162" s="95" t="str">
        <f>Input!J163</f>
        <v>1500</v>
      </c>
      <c r="H162" s="96" t="str">
        <f>Input!L163</f>
        <v>120</v>
      </c>
      <c r="I162" s="95" t="str">
        <f>Verw.!AD162</f>
        <v>Without/SAE-0/SAE-1</v>
      </c>
      <c r="J162" s="95" t="str">
        <f>Verw.!AF162</f>
        <v>Rubber block drive, with alu. ring/(High) flexible coupling</v>
      </c>
      <c r="K162" s="95" t="str">
        <f>Verw.!AE162</f>
        <v>18 /16 /14  inch</v>
      </c>
      <c r="L162" s="97" t="str">
        <f>Verw.!AG162</f>
        <v xml:space="preserve"> Mechanical/ Electrical</v>
      </c>
      <c r="M162" s="95" t="str">
        <f>Verw.!AH162</f>
        <v>Not available</v>
      </c>
      <c r="N162" s="95">
        <f>Input!AL163</f>
        <v>0</v>
      </c>
      <c r="P162" s="98"/>
      <c r="Q162" s="128"/>
      <c r="R162" s="128"/>
      <c r="S162" s="128"/>
      <c r="T162" s="89"/>
      <c r="U162" s="127"/>
      <c r="V162" s="128"/>
      <c r="W162" s="129"/>
      <c r="X162" s="130"/>
      <c r="Y162" s="127"/>
      <c r="Z162" s="127"/>
      <c r="AA162" s="87"/>
      <c r="AB162" s="131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</row>
    <row r="163" spans="1:102" s="105" customFormat="1" x14ac:dyDescent="0.25">
      <c r="A163" s="328" t="str">
        <f>Input!B164</f>
        <v>HCT400A/1</v>
      </c>
      <c r="B163" s="93">
        <f>Input!F164</f>
        <v>12</v>
      </c>
      <c r="C163" s="93" t="str">
        <f>Input!D164&amp;"-"&amp;Input!E164</f>
        <v>1000-2100</v>
      </c>
      <c r="D163" s="93" t="str">
        <f>Input!G164</f>
        <v>0,35</v>
      </c>
      <c r="E163" s="93" t="str">
        <f>Input!K164</f>
        <v>465</v>
      </c>
      <c r="F163" s="94" t="str">
        <f>Input!I164</f>
        <v>869X1100X1275</v>
      </c>
      <c r="G163" s="95" t="str">
        <f>Input!J164</f>
        <v>1500</v>
      </c>
      <c r="H163" s="96" t="str">
        <f>Input!L164</f>
        <v>120</v>
      </c>
      <c r="I163" s="95" t="str">
        <f>Verw.!AD163</f>
        <v>Without/SAE-0/SAE-1</v>
      </c>
      <c r="J163" s="95" t="str">
        <f>Verw.!AF163</f>
        <v>Rubber block drive, with alu. ring/(High) flexible coupling</v>
      </c>
      <c r="K163" s="95" t="str">
        <f>Verw.!AE163</f>
        <v>18 /16 /14  inch</v>
      </c>
      <c r="L163" s="97" t="str">
        <f>Verw.!AG163</f>
        <v xml:space="preserve"> Mechanical/ Electrical</v>
      </c>
      <c r="M163" s="95" t="str">
        <f>Verw.!AH163</f>
        <v>Not available</v>
      </c>
      <c r="N163" s="95">
        <f>Input!AL164</f>
        <v>0</v>
      </c>
      <c r="P163" s="98"/>
      <c r="Q163" s="128"/>
      <c r="R163" s="128"/>
      <c r="S163" s="128"/>
      <c r="T163" s="89"/>
      <c r="U163" s="127"/>
      <c r="V163" s="128"/>
      <c r="W163" s="129"/>
      <c r="X163" s="130"/>
      <c r="Y163" s="127"/>
      <c r="Z163" s="127"/>
      <c r="AA163" s="87"/>
      <c r="AB163" s="131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</row>
    <row r="164" spans="1:102" s="105" customFormat="1" x14ac:dyDescent="0.25">
      <c r="A164" s="328" t="str">
        <f>Input!B165</f>
        <v>HCT400A/1</v>
      </c>
      <c r="B164" s="93">
        <f>Input!F165</f>
        <v>13.96</v>
      </c>
      <c r="C164" s="93" t="str">
        <f>Input!D165&amp;"-"&amp;Input!E165</f>
        <v>1000-2100</v>
      </c>
      <c r="D164" s="93" t="str">
        <f>Input!G165</f>
        <v>0,274</v>
      </c>
      <c r="E164" s="93" t="str">
        <f>Input!K165</f>
        <v>465</v>
      </c>
      <c r="F164" s="94" t="str">
        <f>Input!I165</f>
        <v>869X1100X1275</v>
      </c>
      <c r="G164" s="95" t="str">
        <f>Input!J165</f>
        <v>1500</v>
      </c>
      <c r="H164" s="96" t="str">
        <f>Input!L165</f>
        <v>120</v>
      </c>
      <c r="I164" s="95" t="str">
        <f>Verw.!AD164</f>
        <v>Without/SAE-0/SAE-1</v>
      </c>
      <c r="J164" s="95" t="str">
        <f>Verw.!AF164</f>
        <v>Rubber block drive, with alu. ring/(High) flexible coupling</v>
      </c>
      <c r="K164" s="95" t="str">
        <f>Verw.!AE164</f>
        <v>18 /16 /14  inch</v>
      </c>
      <c r="L164" s="97" t="str">
        <f>Verw.!AG164</f>
        <v xml:space="preserve"> Mechanical/ Electrical</v>
      </c>
      <c r="M164" s="95" t="str">
        <f>Verw.!AH164</f>
        <v>Not available</v>
      </c>
      <c r="N164" s="95">
        <f>Input!AL165</f>
        <v>0</v>
      </c>
      <c r="P164" s="98"/>
      <c r="Q164" s="128"/>
      <c r="R164" s="128"/>
      <c r="S164" s="128"/>
      <c r="T164" s="89"/>
      <c r="U164" s="127"/>
      <c r="V164" s="128"/>
      <c r="W164" s="129"/>
      <c r="X164" s="130"/>
      <c r="Y164" s="127"/>
      <c r="Z164" s="127"/>
      <c r="AA164" s="87"/>
      <c r="AB164" s="131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</row>
    <row r="165" spans="1:102" s="105" customFormat="1" x14ac:dyDescent="0.25">
      <c r="A165" s="328" t="str">
        <f>Input!B166</f>
        <v>HC600A</v>
      </c>
      <c r="B165" s="93">
        <f>Input!F166</f>
        <v>2</v>
      </c>
      <c r="C165" s="93" t="str">
        <f>Input!D166&amp;"-"&amp;Input!E166</f>
        <v>1000-2100</v>
      </c>
      <c r="D165" s="93" t="str">
        <f>Input!G166</f>
        <v>0,60</v>
      </c>
      <c r="E165" s="93" t="str">
        <f>Input!K166</f>
        <v>320</v>
      </c>
      <c r="F165" s="94" t="str">
        <f>Input!I166</f>
        <v>745X1094X1126</v>
      </c>
      <c r="G165" s="95" t="str">
        <f>Input!J166</f>
        <v>1300</v>
      </c>
      <c r="H165" s="96" t="str">
        <f>Input!L166</f>
        <v>90</v>
      </c>
      <c r="I165" s="95" t="str">
        <f>Verw.!AD165</f>
        <v>Without/SAE-00</v>
      </c>
      <c r="J165" s="95" t="str">
        <f>Verw.!AF165</f>
        <v>Rubber block drive, with alu. ring/(High) flexible coupling</v>
      </c>
      <c r="K165" s="95" t="str">
        <f>Verw.!AE165</f>
        <v>21 /18  inch</v>
      </c>
      <c r="L165" s="97" t="str">
        <f>Verw.!AG165</f>
        <v/>
      </c>
      <c r="M165" s="95" t="str">
        <f>Verw.!AH165</f>
        <v>Not available</v>
      </c>
      <c r="N165" s="95">
        <f>Input!AL166</f>
        <v>0</v>
      </c>
      <c r="P165" s="98"/>
      <c r="Q165" s="128"/>
      <c r="R165" s="128"/>
      <c r="S165" s="128"/>
      <c r="T165" s="89"/>
      <c r="U165" s="127"/>
      <c r="V165" s="128"/>
      <c r="W165" s="129"/>
      <c r="X165" s="130"/>
      <c r="Y165" s="127"/>
      <c r="Z165" s="127"/>
      <c r="AA165" s="87"/>
      <c r="AB165" s="131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</row>
    <row r="166" spans="1:102" s="105" customFormat="1" x14ac:dyDescent="0.25">
      <c r="A166" s="328" t="str">
        <f>Input!B167</f>
        <v>HC600A</v>
      </c>
      <c r="B166" s="93">
        <f>Input!F167</f>
        <v>2.48</v>
      </c>
      <c r="C166" s="93" t="str">
        <f>Input!D167&amp;"-"&amp;Input!E167</f>
        <v>1000-2100</v>
      </c>
      <c r="D166" s="93" t="str">
        <f>Input!G167</f>
        <v>0,60</v>
      </c>
      <c r="E166" s="93" t="str">
        <f>Input!K167</f>
        <v>320</v>
      </c>
      <c r="F166" s="94" t="str">
        <f>Input!I167</f>
        <v>745X1094X1126</v>
      </c>
      <c r="G166" s="95" t="str">
        <f>Input!J167</f>
        <v>1300</v>
      </c>
      <c r="H166" s="96" t="str">
        <f>Input!L167</f>
        <v>90</v>
      </c>
      <c r="I166" s="95" t="str">
        <f>Verw.!AD166</f>
        <v>Without/SAE-00</v>
      </c>
      <c r="J166" s="95" t="str">
        <f>Verw.!AF166</f>
        <v>Rubber block drive, with alu. ring/(High) flexible coupling</v>
      </c>
      <c r="K166" s="95" t="str">
        <f>Verw.!AE166</f>
        <v>21 /18  inch</v>
      </c>
      <c r="L166" s="97" t="str">
        <f>Verw.!AG166</f>
        <v/>
      </c>
      <c r="M166" s="95" t="str">
        <f>Verw.!AH166</f>
        <v>Not available</v>
      </c>
      <c r="N166" s="95">
        <f>Input!AL167</f>
        <v>0</v>
      </c>
      <c r="P166" s="98"/>
      <c r="Q166" s="128"/>
      <c r="R166" s="128"/>
      <c r="S166" s="128"/>
      <c r="T166" s="89"/>
      <c r="U166" s="127"/>
      <c r="V166" s="128"/>
      <c r="W166" s="129"/>
      <c r="X166" s="130"/>
      <c r="Y166" s="127"/>
      <c r="Z166" s="127"/>
      <c r="AA166" s="87"/>
      <c r="AB166" s="131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</row>
    <row r="167" spans="1:102" s="105" customFormat="1" x14ac:dyDescent="0.25">
      <c r="A167" s="328" t="str">
        <f>Input!B168</f>
        <v>HC600A</v>
      </c>
      <c r="B167" s="93">
        <f>Input!F168</f>
        <v>2.66</v>
      </c>
      <c r="C167" s="93" t="str">
        <f>Input!D168&amp;"-"&amp;Input!E168</f>
        <v>1000-2100</v>
      </c>
      <c r="D167" s="93" t="str">
        <f>Input!G168</f>
        <v>0,60</v>
      </c>
      <c r="E167" s="93" t="str">
        <f>Input!K168</f>
        <v>320</v>
      </c>
      <c r="F167" s="94" t="str">
        <f>Input!I168</f>
        <v>745X1094X1126</v>
      </c>
      <c r="G167" s="95" t="str">
        <f>Input!J168</f>
        <v>1300</v>
      </c>
      <c r="H167" s="96" t="str">
        <f>Input!L168</f>
        <v>90</v>
      </c>
      <c r="I167" s="95" t="str">
        <f>Verw.!AD167</f>
        <v>Without/SAE-00</v>
      </c>
      <c r="J167" s="95" t="str">
        <f>Verw.!AF167</f>
        <v>Rubber block drive, with alu. ring/(High) flexible coupling</v>
      </c>
      <c r="K167" s="95" t="str">
        <f>Verw.!AE167</f>
        <v>21 /18  inch</v>
      </c>
      <c r="L167" s="97" t="str">
        <f>Verw.!AG167</f>
        <v/>
      </c>
      <c r="M167" s="95" t="str">
        <f>Verw.!AH167</f>
        <v>Not available</v>
      </c>
      <c r="N167" s="95">
        <f>Input!AL168</f>
        <v>0</v>
      </c>
      <c r="P167" s="98"/>
      <c r="Q167" s="128"/>
      <c r="R167" s="128"/>
      <c r="S167" s="128"/>
      <c r="T167" s="89"/>
      <c r="U167" s="127"/>
      <c r="V167" s="128"/>
      <c r="W167" s="129"/>
      <c r="X167" s="130"/>
      <c r="Y167" s="127"/>
      <c r="Z167" s="127"/>
      <c r="AA167" s="87"/>
      <c r="AB167" s="131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</row>
    <row r="168" spans="1:102" s="105" customFormat="1" x14ac:dyDescent="0.25">
      <c r="A168" s="328" t="str">
        <f>Input!B169</f>
        <v>HC600A</v>
      </c>
      <c r="B168" s="93">
        <f>Input!F169</f>
        <v>2.78</v>
      </c>
      <c r="C168" s="93" t="str">
        <f>Input!D169&amp;"-"&amp;Input!E169</f>
        <v>1000-2100</v>
      </c>
      <c r="D168" s="93" t="str">
        <f>Input!G169</f>
        <v>0,60</v>
      </c>
      <c r="E168" s="93" t="str">
        <f>Input!K169</f>
        <v>320</v>
      </c>
      <c r="F168" s="94" t="str">
        <f>Input!I169</f>
        <v>745X1094X1126</v>
      </c>
      <c r="G168" s="95" t="str">
        <f>Input!J169</f>
        <v>1300</v>
      </c>
      <c r="H168" s="96" t="str">
        <f>Input!L169</f>
        <v>90</v>
      </c>
      <c r="I168" s="95" t="str">
        <f>Verw.!AD168</f>
        <v>Without/SAE-00</v>
      </c>
      <c r="J168" s="95" t="str">
        <f>Verw.!AF168</f>
        <v>Rubber block drive, with alu. ring/(High) flexible coupling</v>
      </c>
      <c r="K168" s="95" t="str">
        <f>Verw.!AE168</f>
        <v>21 /18  inch</v>
      </c>
      <c r="L168" s="97" t="str">
        <f>Verw.!AG168</f>
        <v/>
      </c>
      <c r="M168" s="95" t="str">
        <f>Verw.!AH168</f>
        <v>Not available</v>
      </c>
      <c r="N168" s="95">
        <f>Input!AL169</f>
        <v>0</v>
      </c>
      <c r="P168" s="98"/>
      <c r="Q168" s="128"/>
      <c r="R168" s="128"/>
      <c r="S168" s="128"/>
      <c r="T168" s="89"/>
      <c r="U168" s="127"/>
      <c r="V168" s="128"/>
      <c r="W168" s="129"/>
      <c r="X168" s="130"/>
      <c r="Y168" s="127"/>
      <c r="Z168" s="127"/>
      <c r="AA168" s="87"/>
      <c r="AB168" s="131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</row>
    <row r="169" spans="1:102" s="105" customFormat="1" x14ac:dyDescent="0.25">
      <c r="A169" s="328" t="str">
        <f>Input!B170</f>
        <v>HC600A</v>
      </c>
      <c r="B169" s="93">
        <f>Input!F170</f>
        <v>3</v>
      </c>
      <c r="C169" s="93" t="str">
        <f>Input!D170&amp;"-"&amp;Input!E170</f>
        <v>1000-2100</v>
      </c>
      <c r="D169" s="93" t="str">
        <f>Input!G170</f>
        <v>0,60</v>
      </c>
      <c r="E169" s="93" t="str">
        <f>Input!K170</f>
        <v>320</v>
      </c>
      <c r="F169" s="94" t="str">
        <f>Input!I170</f>
        <v>745X1094X1126</v>
      </c>
      <c r="G169" s="95" t="str">
        <f>Input!J170</f>
        <v>1300</v>
      </c>
      <c r="H169" s="96" t="str">
        <f>Input!L170</f>
        <v>90</v>
      </c>
      <c r="I169" s="95" t="str">
        <f>Verw.!AD169</f>
        <v>Without/SAE-00</v>
      </c>
      <c r="J169" s="95" t="str">
        <f>Verw.!AF169</f>
        <v>Rubber block drive, with alu. ring/(High) flexible coupling</v>
      </c>
      <c r="K169" s="95" t="str">
        <f>Verw.!AE169</f>
        <v>21 /18  inch</v>
      </c>
      <c r="L169" s="97" t="str">
        <f>Verw.!AG169</f>
        <v/>
      </c>
      <c r="M169" s="95" t="str">
        <f>Verw.!AH169</f>
        <v>Not available</v>
      </c>
      <c r="N169" s="95">
        <f>Input!AL170</f>
        <v>0</v>
      </c>
      <c r="P169" s="98"/>
      <c r="Q169" s="128"/>
      <c r="R169" s="128"/>
      <c r="S169" s="128"/>
      <c r="T169" s="89"/>
      <c r="U169" s="127"/>
      <c r="V169" s="128"/>
      <c r="W169" s="129"/>
      <c r="X169" s="130"/>
      <c r="Y169" s="127"/>
      <c r="Z169" s="127"/>
      <c r="AA169" s="87"/>
      <c r="AB169" s="131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</row>
    <row r="170" spans="1:102" s="105" customFormat="1" x14ac:dyDescent="0.25">
      <c r="A170" s="328" t="str">
        <f>Input!B171</f>
        <v>HC600A</v>
      </c>
      <c r="B170" s="93">
        <f>Input!F171</f>
        <v>3.58</v>
      </c>
      <c r="C170" s="93" t="str">
        <f>Input!D171&amp;"-"&amp;Input!E171</f>
        <v>1000-2100</v>
      </c>
      <c r="D170" s="93" t="str">
        <f>Input!G171</f>
        <v>0,54</v>
      </c>
      <c r="E170" s="93" t="str">
        <f>Input!K171</f>
        <v>320</v>
      </c>
      <c r="F170" s="94" t="str">
        <f>Input!I171</f>
        <v>745X1094X1126</v>
      </c>
      <c r="G170" s="95" t="str">
        <f>Input!J171</f>
        <v>1300</v>
      </c>
      <c r="H170" s="96" t="str">
        <f>Input!L171</f>
        <v>90</v>
      </c>
      <c r="I170" s="95" t="str">
        <f>Verw.!AD170</f>
        <v>Without/SAE-00</v>
      </c>
      <c r="J170" s="95" t="str">
        <f>Verw.!AF170</f>
        <v>Rubber block drive, with alu. ring/(High) flexible coupling</v>
      </c>
      <c r="K170" s="95" t="str">
        <f>Verw.!AE170</f>
        <v>21 /18  inch</v>
      </c>
      <c r="L170" s="97" t="str">
        <f>Verw.!AG170</f>
        <v/>
      </c>
      <c r="M170" s="95" t="str">
        <f>Verw.!AH170</f>
        <v>Not available</v>
      </c>
      <c r="N170" s="95">
        <f>Input!AL171</f>
        <v>0</v>
      </c>
      <c r="P170" s="98"/>
      <c r="Q170" s="128"/>
      <c r="R170" s="128"/>
      <c r="S170" s="128"/>
      <c r="T170" s="89"/>
      <c r="U170" s="127"/>
      <c r="V170" s="128"/>
      <c r="W170" s="129"/>
      <c r="X170" s="130"/>
      <c r="Y170" s="127"/>
      <c r="Z170" s="127"/>
      <c r="AA170" s="87"/>
      <c r="AB170" s="131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</row>
    <row r="171" spans="1:102" s="105" customFormat="1" x14ac:dyDescent="0.25">
      <c r="A171" s="328" t="str">
        <f>Input!B172</f>
        <v>HC600A</v>
      </c>
      <c r="B171" s="93">
        <f>Input!F172</f>
        <v>3.89</v>
      </c>
      <c r="C171" s="93" t="str">
        <f>Input!D172&amp;"-"&amp;Input!E172</f>
        <v>1000-2100</v>
      </c>
      <c r="D171" s="93" t="str">
        <f>Input!G172</f>
        <v>0,49</v>
      </c>
      <c r="E171" s="93" t="str">
        <f>Input!K172</f>
        <v>320</v>
      </c>
      <c r="F171" s="94" t="str">
        <f>Input!I172</f>
        <v>745X1094X1126</v>
      </c>
      <c r="G171" s="95" t="str">
        <f>Input!J172</f>
        <v>1300</v>
      </c>
      <c r="H171" s="96" t="str">
        <f>Input!L172</f>
        <v>90</v>
      </c>
      <c r="I171" s="95" t="str">
        <f>Verw.!AD171</f>
        <v>Without/SAE-00</v>
      </c>
      <c r="J171" s="95" t="str">
        <f>Verw.!AF171</f>
        <v>Rubber block drive, with alu. ring/(High) flexible coupling</v>
      </c>
      <c r="K171" s="95" t="str">
        <f>Verw.!AE171</f>
        <v>21 /18  inch</v>
      </c>
      <c r="L171" s="97" t="str">
        <f>Verw.!AG171</f>
        <v/>
      </c>
      <c r="M171" s="95" t="str">
        <f>Verw.!AH171</f>
        <v>Not available</v>
      </c>
      <c r="N171" s="95">
        <f>Input!AL172</f>
        <v>0</v>
      </c>
      <c r="P171" s="98"/>
      <c r="Q171" s="128"/>
      <c r="R171" s="128"/>
      <c r="S171" s="128"/>
      <c r="T171" s="89"/>
      <c r="U171" s="127"/>
      <c r="V171" s="128"/>
      <c r="W171" s="129"/>
      <c r="X171" s="130"/>
      <c r="Y171" s="127"/>
      <c r="Z171" s="127"/>
      <c r="AA171" s="87"/>
      <c r="AB171" s="131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</row>
    <row r="172" spans="1:102" s="105" customFormat="1" x14ac:dyDescent="0.25">
      <c r="A172" s="328" t="str">
        <f>Input!B173</f>
        <v>HCD600A</v>
      </c>
      <c r="B172" s="93">
        <f>Input!F173</f>
        <v>3.32</v>
      </c>
      <c r="C172" s="93" t="str">
        <f>Input!D173&amp;"-"&amp;Input!E173</f>
        <v>1000-2100</v>
      </c>
      <c r="D172" s="93" t="str">
        <f>Input!G173</f>
        <v>0,65</v>
      </c>
      <c r="E172" s="93" t="str">
        <f>Input!K173</f>
        <v>415</v>
      </c>
      <c r="F172" s="94" t="str">
        <f>Input!I173</f>
        <v>745X1094X1271</v>
      </c>
      <c r="G172" s="95" t="str">
        <f>Input!J173</f>
        <v>1550</v>
      </c>
      <c r="H172" s="96" t="str">
        <f>Input!L173</f>
        <v>90</v>
      </c>
      <c r="I172" s="95" t="str">
        <f>Verw.!AD172</f>
        <v>Without/SAE-00</v>
      </c>
      <c r="J172" s="95" t="str">
        <f>Verw.!AF172</f>
        <v>Rubber block drive, with alu. ring/(High) flexible coupling</v>
      </c>
      <c r="K172" s="95" t="str">
        <f>Verw.!AE172</f>
        <v>21 /18 /14  inch</v>
      </c>
      <c r="L172" s="97" t="str">
        <f>Verw.!AG172</f>
        <v xml:space="preserve"> Mechanical</v>
      </c>
      <c r="M172" s="95" t="str">
        <f>Verw.!AH172</f>
        <v>Not available</v>
      </c>
      <c r="N172" s="95">
        <f>Input!AL173</f>
        <v>0</v>
      </c>
      <c r="P172" s="98"/>
      <c r="Q172" s="128"/>
      <c r="R172" s="128"/>
      <c r="S172" s="128"/>
      <c r="T172" s="89"/>
      <c r="U172" s="127"/>
      <c r="V172" s="128"/>
      <c r="W172" s="129"/>
      <c r="X172" s="130"/>
      <c r="Y172" s="127"/>
      <c r="Z172" s="127"/>
      <c r="AA172" s="87"/>
      <c r="AB172" s="131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</row>
    <row r="173" spans="1:102" s="105" customFormat="1" x14ac:dyDescent="0.25">
      <c r="A173" s="328" t="str">
        <f>Input!B174</f>
        <v>HCD600A</v>
      </c>
      <c r="B173" s="93">
        <f>Input!F174</f>
        <v>4.18</v>
      </c>
      <c r="C173" s="93" t="str">
        <f>Input!D174&amp;"-"&amp;Input!E174</f>
        <v>1000-2100</v>
      </c>
      <c r="D173" s="93" t="str">
        <f>Input!G174</f>
        <v>0,60</v>
      </c>
      <c r="E173" s="93" t="str">
        <f>Input!K174</f>
        <v>415</v>
      </c>
      <c r="F173" s="94" t="str">
        <f>Input!I174</f>
        <v>745X1094X1271</v>
      </c>
      <c r="G173" s="95" t="str">
        <f>Input!J174</f>
        <v>1550</v>
      </c>
      <c r="H173" s="96" t="str">
        <f>Input!L174</f>
        <v>90</v>
      </c>
      <c r="I173" s="95" t="str">
        <f>Verw.!AD173</f>
        <v>Without/SAE-00</v>
      </c>
      <c r="J173" s="95" t="str">
        <f>Verw.!AF173</f>
        <v>Rubber block drive, with alu. ring/(High) flexible coupling</v>
      </c>
      <c r="K173" s="95" t="str">
        <f>Verw.!AE173</f>
        <v>21 /18 /14  inch</v>
      </c>
      <c r="L173" s="97" t="str">
        <f>Verw.!AG173</f>
        <v xml:space="preserve"> Mechanical</v>
      </c>
      <c r="M173" s="95" t="str">
        <f>Verw.!AH173</f>
        <v>Not available</v>
      </c>
      <c r="N173" s="95">
        <f>Input!AL174</f>
        <v>0</v>
      </c>
      <c r="P173" s="98"/>
      <c r="Q173" s="128"/>
      <c r="R173" s="128"/>
      <c r="S173" s="128"/>
      <c r="T173" s="89"/>
      <c r="U173" s="127"/>
      <c r="V173" s="128"/>
      <c r="W173" s="129"/>
      <c r="X173" s="130"/>
      <c r="Y173" s="127"/>
      <c r="Z173" s="127"/>
      <c r="AA173" s="87"/>
      <c r="AB173" s="131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</row>
    <row r="174" spans="1:102" s="105" customFormat="1" x14ac:dyDescent="0.25">
      <c r="A174" s="328" t="str">
        <f>Input!B175</f>
        <v>HCD600A</v>
      </c>
      <c r="B174" s="93">
        <f>Input!F175</f>
        <v>4.43</v>
      </c>
      <c r="C174" s="93" t="str">
        <f>Input!D175&amp;"-"&amp;Input!E175</f>
        <v>1000-2100</v>
      </c>
      <c r="D174" s="93" t="str">
        <f>Input!G175</f>
        <v>0,60</v>
      </c>
      <c r="E174" s="93" t="str">
        <f>Input!K175</f>
        <v>415</v>
      </c>
      <c r="F174" s="94" t="str">
        <f>Input!I175</f>
        <v>745X1094X1271</v>
      </c>
      <c r="G174" s="95" t="str">
        <f>Input!J175</f>
        <v>1550</v>
      </c>
      <c r="H174" s="96" t="str">
        <f>Input!L175</f>
        <v>90</v>
      </c>
      <c r="I174" s="95" t="str">
        <f>Verw.!AD174</f>
        <v>Without/SAE-00</v>
      </c>
      <c r="J174" s="95" t="str">
        <f>Verw.!AF174</f>
        <v>Rubber block drive, with alu. ring/(High) flexible coupling</v>
      </c>
      <c r="K174" s="95" t="str">
        <f>Verw.!AE174</f>
        <v>21 /18 /14  inch</v>
      </c>
      <c r="L174" s="97" t="str">
        <f>Verw.!AG174</f>
        <v xml:space="preserve"> Mechanical</v>
      </c>
      <c r="M174" s="95" t="str">
        <f>Verw.!AH174</f>
        <v>Not available</v>
      </c>
      <c r="N174" s="95">
        <f>Input!AL175</f>
        <v>0</v>
      </c>
      <c r="P174" s="98"/>
      <c r="Q174" s="128"/>
      <c r="R174" s="128"/>
      <c r="S174" s="128"/>
      <c r="T174" s="89"/>
      <c r="U174" s="127"/>
      <c r="V174" s="128"/>
      <c r="W174" s="129"/>
      <c r="X174" s="130"/>
      <c r="Y174" s="127"/>
      <c r="Z174" s="127"/>
      <c r="AA174" s="87"/>
      <c r="AB174" s="131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</row>
    <row r="175" spans="1:102" s="105" customFormat="1" x14ac:dyDescent="0.25">
      <c r="A175" s="328" t="str">
        <f>Input!B176</f>
        <v>HCD600A</v>
      </c>
      <c r="B175" s="93">
        <f>Input!F176</f>
        <v>4.7</v>
      </c>
      <c r="C175" s="93" t="str">
        <f>Input!D176&amp;"-"&amp;Input!E176</f>
        <v>1000-2100</v>
      </c>
      <c r="D175" s="93" t="str">
        <f>Input!G176</f>
        <v>0,57</v>
      </c>
      <c r="E175" s="93" t="str">
        <f>Input!K176</f>
        <v>415</v>
      </c>
      <c r="F175" s="94" t="str">
        <f>Input!I176</f>
        <v>745X1094X1271</v>
      </c>
      <c r="G175" s="95" t="str">
        <f>Input!J176</f>
        <v>1550</v>
      </c>
      <c r="H175" s="96" t="str">
        <f>Input!L176</f>
        <v>90</v>
      </c>
      <c r="I175" s="95" t="str">
        <f>Verw.!AD175</f>
        <v>Without/SAE-00</v>
      </c>
      <c r="J175" s="95" t="str">
        <f>Verw.!AF175</f>
        <v>Rubber block drive, with alu. ring/(High) flexible coupling</v>
      </c>
      <c r="K175" s="95" t="str">
        <f>Verw.!AE175</f>
        <v>21 /18 /14  inch</v>
      </c>
      <c r="L175" s="97" t="str">
        <f>Verw.!AG175</f>
        <v xml:space="preserve"> Mechanical</v>
      </c>
      <c r="M175" s="95" t="str">
        <f>Verw.!AH175</f>
        <v>Not available</v>
      </c>
      <c r="N175" s="95">
        <f>Input!AL176</f>
        <v>0</v>
      </c>
      <c r="P175" s="98"/>
      <c r="Q175" s="128"/>
      <c r="R175" s="128"/>
      <c r="S175" s="128"/>
      <c r="T175" s="89"/>
      <c r="U175" s="127"/>
      <c r="V175" s="128"/>
      <c r="W175" s="129"/>
      <c r="X175" s="130"/>
      <c r="Y175" s="127"/>
      <c r="Z175" s="127"/>
      <c r="AA175" s="87"/>
      <c r="AB175" s="131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107"/>
      <c r="BR175" s="107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</row>
    <row r="176" spans="1:102" s="105" customFormat="1" x14ac:dyDescent="0.25">
      <c r="A176" s="328" t="str">
        <f>Input!B177</f>
        <v>HCD600A</v>
      </c>
      <c r="B176" s="93">
        <f>Input!F177</f>
        <v>5</v>
      </c>
      <c r="C176" s="93" t="str">
        <f>Input!D177&amp;"-"&amp;Input!E177</f>
        <v>1000-2100</v>
      </c>
      <c r="D176" s="93" t="str">
        <f>Input!G177</f>
        <v>0,54</v>
      </c>
      <c r="E176" s="93" t="str">
        <f>Input!K177</f>
        <v>415</v>
      </c>
      <c r="F176" s="94" t="str">
        <f>Input!I177</f>
        <v>745X1094X1271</v>
      </c>
      <c r="G176" s="95" t="str">
        <f>Input!J177</f>
        <v>1550</v>
      </c>
      <c r="H176" s="96" t="str">
        <f>Input!L177</f>
        <v>90</v>
      </c>
      <c r="I176" s="95" t="str">
        <f>Verw.!AD176</f>
        <v>Without/SAE-00</v>
      </c>
      <c r="J176" s="95" t="str">
        <f>Verw.!AF176</f>
        <v>Rubber block drive, with alu. ring/(High) flexible coupling</v>
      </c>
      <c r="K176" s="95" t="str">
        <f>Verw.!AE176</f>
        <v>21 /18 /14  inch</v>
      </c>
      <c r="L176" s="97" t="str">
        <f>Verw.!AG176</f>
        <v xml:space="preserve"> Mechanical</v>
      </c>
      <c r="M176" s="95" t="str">
        <f>Verw.!AH176</f>
        <v>Not available</v>
      </c>
      <c r="N176" s="95">
        <f>Input!AL177</f>
        <v>0</v>
      </c>
      <c r="P176" s="98"/>
      <c r="Q176" s="128"/>
      <c r="R176" s="128"/>
      <c r="S176" s="128"/>
      <c r="T176" s="89"/>
      <c r="U176" s="127"/>
      <c r="V176" s="128"/>
      <c r="W176" s="129"/>
      <c r="X176" s="130"/>
      <c r="Y176" s="127"/>
      <c r="Z176" s="127"/>
      <c r="AA176" s="87"/>
      <c r="AB176" s="131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</row>
    <row r="177" spans="1:102" s="105" customFormat="1" x14ac:dyDescent="0.25">
      <c r="A177" s="328" t="str">
        <f>Input!B178</f>
        <v>HCD600A</v>
      </c>
      <c r="B177" s="93">
        <f>Input!F178</f>
        <v>5.44</v>
      </c>
      <c r="C177" s="93" t="str">
        <f>Input!D178&amp;"-"&amp;Input!E178</f>
        <v>1000-2100</v>
      </c>
      <c r="D177" s="93" t="str">
        <f>Input!G178</f>
        <v>0,49</v>
      </c>
      <c r="E177" s="93" t="str">
        <f>Input!K178</f>
        <v>415</v>
      </c>
      <c r="F177" s="94" t="str">
        <f>Input!I178</f>
        <v>745X1094X1271</v>
      </c>
      <c r="G177" s="95" t="str">
        <f>Input!J178</f>
        <v>1550</v>
      </c>
      <c r="H177" s="96" t="str">
        <f>Input!L178</f>
        <v>90</v>
      </c>
      <c r="I177" s="95" t="str">
        <f>Verw.!AD177</f>
        <v>Without/SAE-00</v>
      </c>
      <c r="J177" s="95" t="str">
        <f>Verw.!AF177</f>
        <v>Rubber block drive, with alu. ring/(High) flexible coupling</v>
      </c>
      <c r="K177" s="95" t="str">
        <f>Verw.!AE177</f>
        <v>21 /18 /14  inch</v>
      </c>
      <c r="L177" s="97" t="str">
        <f>Verw.!AG177</f>
        <v xml:space="preserve"> Mechanical</v>
      </c>
      <c r="M177" s="95" t="str">
        <f>Verw.!AH177</f>
        <v>Not available</v>
      </c>
      <c r="N177" s="95">
        <f>Input!AL178</f>
        <v>0</v>
      </c>
      <c r="P177" s="98"/>
      <c r="Q177" s="128"/>
      <c r="R177" s="128"/>
      <c r="S177" s="128"/>
      <c r="T177" s="89"/>
      <c r="U177" s="127"/>
      <c r="V177" s="128"/>
      <c r="W177" s="129"/>
      <c r="X177" s="130"/>
      <c r="Y177" s="127"/>
      <c r="Z177" s="127"/>
      <c r="AA177" s="87"/>
      <c r="AB177" s="131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</row>
    <row r="178" spans="1:102" s="105" customFormat="1" x14ac:dyDescent="0.25">
      <c r="A178" s="328" t="str">
        <f>Input!B179</f>
        <v>HCD600A</v>
      </c>
      <c r="B178" s="93">
        <f>Input!F179</f>
        <v>5.71</v>
      </c>
      <c r="C178" s="93" t="str">
        <f>Input!D179&amp;"-"&amp;Input!E179</f>
        <v>1000-2100</v>
      </c>
      <c r="D178" s="93" t="str">
        <f>Input!G179</f>
        <v>0,49</v>
      </c>
      <c r="E178" s="93" t="str">
        <f>Input!K179</f>
        <v>415</v>
      </c>
      <c r="F178" s="94" t="str">
        <f>Input!I179</f>
        <v>745X1094X1271</v>
      </c>
      <c r="G178" s="95" t="str">
        <f>Input!J179</f>
        <v>1550</v>
      </c>
      <c r="H178" s="96" t="str">
        <f>Input!L179</f>
        <v>90</v>
      </c>
      <c r="I178" s="95" t="str">
        <f>Verw.!AD178</f>
        <v>Without/SAE-00</v>
      </c>
      <c r="J178" s="95" t="str">
        <f>Verw.!AF178</f>
        <v>Rubber block drive, with alu. ring/(High) flexible coupling</v>
      </c>
      <c r="K178" s="95" t="str">
        <f>Verw.!AE178</f>
        <v>21 /18 /14  inch</v>
      </c>
      <c r="L178" s="97" t="str">
        <f>Verw.!AG178</f>
        <v xml:space="preserve"> Mechanical</v>
      </c>
      <c r="M178" s="95" t="str">
        <f>Verw.!AH178</f>
        <v>Not available</v>
      </c>
      <c r="N178" s="95">
        <f>Input!AL179</f>
        <v>0</v>
      </c>
      <c r="P178" s="98"/>
      <c r="Q178" s="128"/>
      <c r="R178" s="128"/>
      <c r="S178" s="128"/>
      <c r="T178" s="89"/>
      <c r="U178" s="127"/>
      <c r="V178" s="128"/>
      <c r="W178" s="129"/>
      <c r="X178" s="130"/>
      <c r="Y178" s="127"/>
      <c r="Z178" s="127"/>
      <c r="AA178" s="87"/>
      <c r="AB178" s="131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</row>
    <row r="179" spans="1:102" s="105" customFormat="1" x14ac:dyDescent="0.25">
      <c r="A179" s="328" t="str">
        <f>Input!B180</f>
        <v>HCT600A</v>
      </c>
      <c r="B179" s="93">
        <f>Input!F180</f>
        <v>6.06</v>
      </c>
      <c r="C179" s="93" t="str">
        <f>Input!D180&amp;"-"&amp;Input!E180</f>
        <v>1000-2100</v>
      </c>
      <c r="D179" s="93" t="str">
        <f>Input!G180</f>
        <v>0,55</v>
      </c>
      <c r="E179" s="93" t="str">
        <f>Input!K180</f>
        <v>415</v>
      </c>
      <c r="F179" s="94" t="str">
        <f>Input!I180</f>
        <v>805x1094x1271</v>
      </c>
      <c r="G179" s="95" t="str">
        <f>Input!J180</f>
        <v>1600</v>
      </c>
      <c r="H179" s="96" t="str">
        <f>Input!L180</f>
        <v>90</v>
      </c>
      <c r="I179" s="95" t="str">
        <f>Verw.!AD179</f>
        <v>Without/SAE-00</v>
      </c>
      <c r="J179" s="95" t="str">
        <f>Verw.!AF179</f>
        <v>Rubber block drive, with alu. ring/(High) flexible coupling</v>
      </c>
      <c r="K179" s="95" t="str">
        <f>Verw.!AE179</f>
        <v>21 /18 /14  inch</v>
      </c>
      <c r="L179" s="97" t="str">
        <f>Verw.!AG179</f>
        <v xml:space="preserve"> Mechanical</v>
      </c>
      <c r="M179" s="95" t="str">
        <f>Verw.!AH179</f>
        <v>Not available</v>
      </c>
      <c r="N179" s="95">
        <f>Input!AL180</f>
        <v>0</v>
      </c>
      <c r="P179" s="98"/>
      <c r="Q179" s="128"/>
      <c r="R179" s="128"/>
      <c r="S179" s="128"/>
      <c r="T179" s="89"/>
      <c r="U179" s="127"/>
      <c r="V179" s="128"/>
      <c r="W179" s="129"/>
      <c r="X179" s="130"/>
      <c r="Y179" s="127"/>
      <c r="Z179" s="127"/>
      <c r="AA179" s="87"/>
      <c r="AB179" s="131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</row>
    <row r="180" spans="1:102" s="105" customFormat="1" x14ac:dyDescent="0.25">
      <c r="A180" s="328" t="str">
        <f>Input!B181</f>
        <v>HCT600A</v>
      </c>
      <c r="B180" s="93">
        <f>Input!F181</f>
        <v>6.49</v>
      </c>
      <c r="C180" s="93" t="str">
        <f>Input!D181&amp;"-"&amp;Input!E181</f>
        <v>1000-2100</v>
      </c>
      <c r="D180" s="93" t="str">
        <f>Input!G181</f>
        <v>0,49</v>
      </c>
      <c r="E180" s="93" t="str">
        <f>Input!K181</f>
        <v>415</v>
      </c>
      <c r="F180" s="94" t="str">
        <f>Input!I181</f>
        <v>805x1094x1271</v>
      </c>
      <c r="G180" s="95" t="str">
        <f>Input!J181</f>
        <v>1600</v>
      </c>
      <c r="H180" s="96" t="str">
        <f>Input!L181</f>
        <v>90</v>
      </c>
      <c r="I180" s="95" t="str">
        <f>Verw.!AD180</f>
        <v>Without/SAE-00</v>
      </c>
      <c r="J180" s="95" t="str">
        <f>Verw.!AF180</f>
        <v>Rubber block drive, with alu. ring/(High) flexible coupling</v>
      </c>
      <c r="K180" s="95" t="str">
        <f>Verw.!AE180</f>
        <v>21 /18 /14  inch</v>
      </c>
      <c r="L180" s="97" t="str">
        <f>Verw.!AG180</f>
        <v xml:space="preserve"> Mechanical</v>
      </c>
      <c r="M180" s="95" t="str">
        <f>Verw.!AH180</f>
        <v>Not available</v>
      </c>
      <c r="N180" s="95">
        <f>Input!AL181</f>
        <v>0</v>
      </c>
      <c r="P180" s="98"/>
      <c r="Q180" s="128"/>
      <c r="R180" s="128"/>
      <c r="S180" s="128"/>
      <c r="T180" s="89"/>
      <c r="U180" s="127"/>
      <c r="V180" s="128"/>
      <c r="W180" s="129"/>
      <c r="X180" s="130"/>
      <c r="Y180" s="127"/>
      <c r="Z180" s="127"/>
      <c r="AA180" s="87"/>
      <c r="AB180" s="131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</row>
    <row r="181" spans="1:102" s="105" customFormat="1" x14ac:dyDescent="0.25">
      <c r="A181" s="328" t="str">
        <f>Input!B182</f>
        <v>HCT600A</v>
      </c>
      <c r="B181" s="93">
        <f>Input!F182</f>
        <v>6.97</v>
      </c>
      <c r="C181" s="93" t="str">
        <f>Input!D182&amp;"-"&amp;Input!E182</f>
        <v>1000-2100</v>
      </c>
      <c r="D181" s="93" t="str">
        <f>Input!G182</f>
        <v>0,45</v>
      </c>
      <c r="E181" s="93" t="str">
        <f>Input!K182</f>
        <v>415</v>
      </c>
      <c r="F181" s="94" t="str">
        <f>Input!I182</f>
        <v>805x1094x1271</v>
      </c>
      <c r="G181" s="95" t="str">
        <f>Input!J182</f>
        <v>1600</v>
      </c>
      <c r="H181" s="96" t="str">
        <f>Input!L182</f>
        <v>90</v>
      </c>
      <c r="I181" s="95" t="str">
        <f>Verw.!AD181</f>
        <v>Without/SAE-00</v>
      </c>
      <c r="J181" s="95" t="str">
        <f>Verw.!AF181</f>
        <v>Rubber block drive, with alu. ring/(High) flexible coupling</v>
      </c>
      <c r="K181" s="95" t="str">
        <f>Verw.!AE181</f>
        <v>21 /18 /14  inch</v>
      </c>
      <c r="L181" s="97" t="str">
        <f>Verw.!AG181</f>
        <v xml:space="preserve"> Mechanical</v>
      </c>
      <c r="M181" s="95" t="str">
        <f>Verw.!AH181</f>
        <v>Not available</v>
      </c>
      <c r="N181" s="95">
        <f>Input!AL182</f>
        <v>0</v>
      </c>
      <c r="P181" s="98"/>
      <c r="Q181" s="128"/>
      <c r="R181" s="128"/>
      <c r="S181" s="128"/>
      <c r="T181" s="89"/>
      <c r="U181" s="127"/>
      <c r="V181" s="128"/>
      <c r="W181" s="129"/>
      <c r="X181" s="130"/>
      <c r="Y181" s="127"/>
      <c r="Z181" s="127"/>
      <c r="AA181" s="87"/>
      <c r="AB181" s="131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</row>
    <row r="182" spans="1:102" s="105" customFormat="1" x14ac:dyDescent="0.25">
      <c r="A182" s="328" t="str">
        <f>Input!B183</f>
        <v>HCT600A</v>
      </c>
      <c r="B182" s="93">
        <f>Input!F183</f>
        <v>7.51</v>
      </c>
      <c r="C182" s="93" t="str">
        <f>Input!D183&amp;"-"&amp;Input!E183</f>
        <v>1000-2100</v>
      </c>
      <c r="D182" s="93" t="str">
        <f>Input!G183</f>
        <v>0,45</v>
      </c>
      <c r="E182" s="93" t="str">
        <f>Input!K183</f>
        <v>415</v>
      </c>
      <c r="F182" s="94" t="str">
        <f>Input!I183</f>
        <v>805x1094x1271</v>
      </c>
      <c r="G182" s="95" t="str">
        <f>Input!J183</f>
        <v>1600</v>
      </c>
      <c r="H182" s="96" t="str">
        <f>Input!L183</f>
        <v>90</v>
      </c>
      <c r="I182" s="95" t="str">
        <f>Verw.!AD182</f>
        <v>Without/SAE-00</v>
      </c>
      <c r="J182" s="95" t="str">
        <f>Verw.!AF182</f>
        <v>Rubber block drive, with alu. ring/(High) flexible coupling</v>
      </c>
      <c r="K182" s="95" t="str">
        <f>Verw.!AE182</f>
        <v>21 /18 /14  inch</v>
      </c>
      <c r="L182" s="97" t="str">
        <f>Verw.!AG182</f>
        <v xml:space="preserve"> Mechanical</v>
      </c>
      <c r="M182" s="95" t="str">
        <f>Verw.!AH182</f>
        <v>Not available</v>
      </c>
      <c r="N182" s="95">
        <f>Input!AL183</f>
        <v>0</v>
      </c>
      <c r="P182" s="98"/>
      <c r="Q182" s="128"/>
      <c r="R182" s="128"/>
      <c r="S182" s="128"/>
      <c r="T182" s="89"/>
      <c r="U182" s="127"/>
      <c r="V182" s="128"/>
      <c r="W182" s="129"/>
      <c r="X182" s="130"/>
      <c r="Y182" s="127"/>
      <c r="Z182" s="127"/>
      <c r="AA182" s="87"/>
      <c r="AB182" s="131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</row>
    <row r="183" spans="1:102" s="105" customFormat="1" x14ac:dyDescent="0.25">
      <c r="A183" s="328" t="str">
        <f>Input!B184</f>
        <v>HCT600A</v>
      </c>
      <c r="B183" s="93">
        <f>Input!F184</f>
        <v>8.0399999999999991</v>
      </c>
      <c r="C183" s="93" t="str">
        <f>Input!D184&amp;"-"&amp;Input!E184</f>
        <v>1000-2100</v>
      </c>
      <c r="D183" s="93" t="str">
        <f>Input!G184</f>
        <v>0,41</v>
      </c>
      <c r="E183" s="93" t="str">
        <f>Input!K184</f>
        <v>415</v>
      </c>
      <c r="F183" s="94" t="str">
        <f>Input!I184</f>
        <v>805x1094x1271</v>
      </c>
      <c r="G183" s="95" t="str">
        <f>Input!J184</f>
        <v>1600</v>
      </c>
      <c r="H183" s="96" t="str">
        <f>Input!L184</f>
        <v>90</v>
      </c>
      <c r="I183" s="95" t="str">
        <f>Verw.!AD183</f>
        <v>Without/SAE-00</v>
      </c>
      <c r="J183" s="95" t="str">
        <f>Verw.!AF183</f>
        <v>Rubber block drive, with alu. ring/(High) flexible coupling</v>
      </c>
      <c r="K183" s="95" t="str">
        <f>Verw.!AE183</f>
        <v>21 /18 /14  inch</v>
      </c>
      <c r="L183" s="97" t="str">
        <f>Verw.!AG183</f>
        <v xml:space="preserve"> Mechanical</v>
      </c>
      <c r="M183" s="95" t="str">
        <f>Verw.!AH183</f>
        <v>Not available</v>
      </c>
      <c r="N183" s="95">
        <f>Input!AL184</f>
        <v>0</v>
      </c>
      <c r="P183" s="98"/>
      <c r="Q183" s="128"/>
      <c r="R183" s="128"/>
      <c r="S183" s="128"/>
      <c r="T183" s="89"/>
      <c r="U183" s="127"/>
      <c r="V183" s="128"/>
      <c r="W183" s="129"/>
      <c r="X183" s="130"/>
      <c r="Y183" s="127"/>
      <c r="Z183" s="127"/>
      <c r="AA183" s="87"/>
      <c r="AB183" s="131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</row>
    <row r="184" spans="1:102" s="105" customFormat="1" x14ac:dyDescent="0.25">
      <c r="A184" s="328" t="str">
        <f>Input!B185</f>
        <v>HCT600A</v>
      </c>
      <c r="B184" s="93">
        <f>Input!F185</f>
        <v>8.66</v>
      </c>
      <c r="C184" s="93" t="str">
        <f>Input!D185&amp;"-"&amp;Input!E185</f>
        <v>1000-2100</v>
      </c>
      <c r="D184" s="93" t="str">
        <f>Input!G185</f>
        <v>0,36</v>
      </c>
      <c r="E184" s="93" t="str">
        <f>Input!K185</f>
        <v>415</v>
      </c>
      <c r="F184" s="94" t="str">
        <f>Input!I185</f>
        <v>805x1094x1271</v>
      </c>
      <c r="G184" s="95" t="str">
        <f>Input!J185</f>
        <v>1600</v>
      </c>
      <c r="H184" s="96" t="str">
        <f>Input!L185</f>
        <v>90</v>
      </c>
      <c r="I184" s="95" t="str">
        <f>Verw.!AD184</f>
        <v>Without/SAE-00</v>
      </c>
      <c r="J184" s="95" t="str">
        <f>Verw.!AF184</f>
        <v>Rubber block drive, with alu. ring/(High) flexible coupling</v>
      </c>
      <c r="K184" s="95" t="str">
        <f>Verw.!AE184</f>
        <v>21 /18 /14  inch</v>
      </c>
      <c r="L184" s="97" t="str">
        <f>Verw.!AG184</f>
        <v xml:space="preserve"> Mechanical</v>
      </c>
      <c r="M184" s="95" t="str">
        <f>Verw.!AH184</f>
        <v>Not available</v>
      </c>
      <c r="N184" s="95">
        <f>Input!AL185</f>
        <v>0</v>
      </c>
      <c r="P184" s="98"/>
      <c r="Q184" s="128"/>
      <c r="R184" s="128"/>
      <c r="S184" s="128"/>
      <c r="T184" s="89"/>
      <c r="U184" s="127"/>
      <c r="V184" s="128"/>
      <c r="W184" s="129"/>
      <c r="X184" s="130"/>
      <c r="Y184" s="127"/>
      <c r="Z184" s="127"/>
      <c r="AA184" s="87"/>
      <c r="AB184" s="131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</row>
    <row r="185" spans="1:102" s="105" customFormat="1" x14ac:dyDescent="0.25">
      <c r="A185" s="328" t="str">
        <f>Input!B186</f>
        <v>HCT600A</v>
      </c>
      <c r="B185" s="93">
        <f>Input!F186</f>
        <v>9.35</v>
      </c>
      <c r="C185" s="93" t="str">
        <f>Input!D186&amp;"-"&amp;Input!E186</f>
        <v>1000-2100</v>
      </c>
      <c r="D185" s="93" t="str">
        <f>Input!G186</f>
        <v>0,35</v>
      </c>
      <c r="E185" s="93" t="str">
        <f>Input!K186</f>
        <v>415</v>
      </c>
      <c r="F185" s="94" t="str">
        <f>Input!I186</f>
        <v>805x1094x1271</v>
      </c>
      <c r="G185" s="95" t="str">
        <f>Input!J186</f>
        <v>1600</v>
      </c>
      <c r="H185" s="96" t="str">
        <f>Input!L186</f>
        <v>90</v>
      </c>
      <c r="I185" s="95" t="str">
        <f>Verw.!AD185</f>
        <v>Without/SAE-00</v>
      </c>
      <c r="J185" s="95" t="str">
        <f>Verw.!AF185</f>
        <v>Rubber block drive, with alu. ring/(High) flexible coupling</v>
      </c>
      <c r="K185" s="95" t="str">
        <f>Verw.!AE185</f>
        <v>21 /18 /14  inch</v>
      </c>
      <c r="L185" s="97" t="str">
        <f>Verw.!AG185</f>
        <v xml:space="preserve"> Mechanical</v>
      </c>
      <c r="M185" s="95" t="str">
        <f>Verw.!AH185</f>
        <v>Not available</v>
      </c>
      <c r="N185" s="95">
        <f>Input!AL186</f>
        <v>0</v>
      </c>
      <c r="P185" s="98"/>
      <c r="Q185" s="128"/>
      <c r="R185" s="128"/>
      <c r="S185" s="128"/>
      <c r="T185" s="89"/>
      <c r="U185" s="127"/>
      <c r="V185" s="128"/>
      <c r="W185" s="129"/>
      <c r="X185" s="130"/>
      <c r="Y185" s="127"/>
      <c r="Z185" s="127"/>
      <c r="AA185" s="87"/>
      <c r="AB185" s="131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</row>
    <row r="186" spans="1:102" s="105" customFormat="1" x14ac:dyDescent="0.25">
      <c r="A186" s="328" t="str">
        <f>Input!B187</f>
        <v>HCT600A/1</v>
      </c>
      <c r="B186" s="93">
        <f>Input!F187</f>
        <v>7.69</v>
      </c>
      <c r="C186" s="93" t="str">
        <f>Input!D187&amp;"-"&amp;Input!E187</f>
        <v>1000-2100</v>
      </c>
      <c r="D186" s="93" t="str">
        <f>Input!G187</f>
        <v>0,55</v>
      </c>
      <c r="E186" s="93" t="str">
        <f>Input!K187</f>
        <v>500</v>
      </c>
      <c r="F186" s="94" t="str">
        <f>Input!I187</f>
        <v>878x1224x1346</v>
      </c>
      <c r="G186" s="95" t="str">
        <f>Input!J187</f>
        <v>1700</v>
      </c>
      <c r="H186" s="96" t="str">
        <f>Input!L187</f>
        <v>140</v>
      </c>
      <c r="I186" s="95" t="str">
        <f>Verw.!AD186</f>
        <v>Without/SAE-00</v>
      </c>
      <c r="J186" s="95" t="str">
        <f>Verw.!AF186</f>
        <v>Rubber block drive, with alu. ring/(High) flexible coupling</v>
      </c>
      <c r="K186" s="95" t="str">
        <f>Verw.!AE186</f>
        <v>21 /18 /14  inch</v>
      </c>
      <c r="L186" s="97" t="str">
        <f>Verw.!AG186</f>
        <v xml:space="preserve"> Mechanical</v>
      </c>
      <c r="M186" s="95" t="str">
        <f>Verw.!AH186</f>
        <v>Not available</v>
      </c>
      <c r="N186" s="95">
        <f>Input!AL187</f>
        <v>0</v>
      </c>
      <c r="P186" s="98"/>
      <c r="Q186" s="128"/>
      <c r="R186" s="128"/>
      <c r="S186" s="128"/>
      <c r="T186" s="89"/>
      <c r="U186" s="127"/>
      <c r="V186" s="128"/>
      <c r="W186" s="129"/>
      <c r="X186" s="130"/>
      <c r="Y186" s="127"/>
      <c r="Z186" s="127"/>
      <c r="AA186" s="87"/>
      <c r="AB186" s="131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</row>
    <row r="187" spans="1:102" s="105" customFormat="1" x14ac:dyDescent="0.25">
      <c r="A187" s="328" t="str">
        <f>Input!B188</f>
        <v>HCT600A/1</v>
      </c>
      <c r="B187" s="93">
        <f>Input!F188</f>
        <v>8.23</v>
      </c>
      <c r="C187" s="93" t="str">
        <f>Input!D188&amp;"-"&amp;Input!E188</f>
        <v>1000-2100</v>
      </c>
      <c r="D187" s="93" t="str">
        <f>Input!G188</f>
        <v>0,55</v>
      </c>
      <c r="E187" s="93" t="str">
        <f>Input!K188</f>
        <v>500</v>
      </c>
      <c r="F187" s="94" t="str">
        <f>Input!I188</f>
        <v>878x1224x1346</v>
      </c>
      <c r="G187" s="95" t="str">
        <f>Input!J188</f>
        <v>1700</v>
      </c>
      <c r="H187" s="96" t="str">
        <f>Input!L188</f>
        <v>140</v>
      </c>
      <c r="I187" s="95" t="str">
        <f>Verw.!AD187</f>
        <v>Without/SAE-00</v>
      </c>
      <c r="J187" s="95" t="str">
        <f>Verw.!AF187</f>
        <v>Rubber block drive, with alu. ring/(High) flexible coupling</v>
      </c>
      <c r="K187" s="95" t="str">
        <f>Verw.!AE187</f>
        <v>21 /18 /14  inch</v>
      </c>
      <c r="L187" s="97" t="str">
        <f>Verw.!AG187</f>
        <v xml:space="preserve"> Mechanical</v>
      </c>
      <c r="M187" s="95" t="str">
        <f>Verw.!AH187</f>
        <v>Not available</v>
      </c>
      <c r="N187" s="95">
        <f>Input!AL188</f>
        <v>0</v>
      </c>
      <c r="P187" s="98"/>
      <c r="Q187" s="128"/>
      <c r="R187" s="128"/>
      <c r="S187" s="128"/>
      <c r="T187" s="89"/>
      <c r="U187" s="127"/>
      <c r="V187" s="128"/>
      <c r="W187" s="129"/>
      <c r="X187" s="130"/>
      <c r="Y187" s="127"/>
      <c r="Z187" s="127"/>
      <c r="AA187" s="87"/>
      <c r="AB187" s="131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</row>
    <row r="188" spans="1:102" s="105" customFormat="1" x14ac:dyDescent="0.25">
      <c r="A188" s="328" t="str">
        <f>Input!B189</f>
        <v>HCT600A/1</v>
      </c>
      <c r="B188" s="93">
        <f>Input!F189</f>
        <v>8.82</v>
      </c>
      <c r="C188" s="93" t="str">
        <f>Input!D189&amp;"-"&amp;Input!E189</f>
        <v>1000-2100</v>
      </c>
      <c r="D188" s="93" t="str">
        <f>Input!G189</f>
        <v>0,51</v>
      </c>
      <c r="E188" s="93" t="str">
        <f>Input!K189</f>
        <v>500</v>
      </c>
      <c r="F188" s="94" t="str">
        <f>Input!I189</f>
        <v>878x1224x1346</v>
      </c>
      <c r="G188" s="95" t="str">
        <f>Input!J189</f>
        <v>1700</v>
      </c>
      <c r="H188" s="96" t="str">
        <f>Input!L189</f>
        <v>140</v>
      </c>
      <c r="I188" s="95" t="str">
        <f>Verw.!AD188</f>
        <v>Without/SAE-00</v>
      </c>
      <c r="J188" s="95" t="str">
        <f>Verw.!AF188</f>
        <v>Rubber block drive, with alu. ring/(High) flexible coupling</v>
      </c>
      <c r="K188" s="95" t="str">
        <f>Verw.!AE188</f>
        <v>21 /18 /14  inch</v>
      </c>
      <c r="L188" s="97" t="str">
        <f>Verw.!AG188</f>
        <v xml:space="preserve"> Mechanical</v>
      </c>
      <c r="M188" s="95" t="str">
        <f>Verw.!AH188</f>
        <v>Not available</v>
      </c>
      <c r="N188" s="95">
        <f>Input!AL189</f>
        <v>0</v>
      </c>
      <c r="P188" s="98"/>
      <c r="Q188" s="128"/>
      <c r="R188" s="128"/>
      <c r="S188" s="128"/>
      <c r="T188" s="89"/>
      <c r="U188" s="127"/>
      <c r="V188" s="128"/>
      <c r="W188" s="129"/>
      <c r="X188" s="130"/>
      <c r="Y188" s="127"/>
      <c r="Z188" s="127"/>
      <c r="AA188" s="87"/>
      <c r="AB188" s="131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</row>
    <row r="189" spans="1:102" s="105" customFormat="1" x14ac:dyDescent="0.25">
      <c r="A189" s="328" t="str">
        <f>Input!B190</f>
        <v>HCT600A/1</v>
      </c>
      <c r="B189" s="93">
        <f>Input!F190</f>
        <v>9.4700000000000006</v>
      </c>
      <c r="C189" s="93" t="str">
        <f>Input!D190&amp;"-"&amp;Input!E190</f>
        <v>1000-2100</v>
      </c>
      <c r="D189" s="93" t="str">
        <f>Input!G190</f>
        <v>0,49</v>
      </c>
      <c r="E189" s="93" t="str">
        <f>Input!K190</f>
        <v>500</v>
      </c>
      <c r="F189" s="94" t="str">
        <f>Input!I190</f>
        <v>878x1224x1346</v>
      </c>
      <c r="G189" s="95" t="str">
        <f>Input!J190</f>
        <v>1700</v>
      </c>
      <c r="H189" s="96" t="str">
        <f>Input!L190</f>
        <v>140</v>
      </c>
      <c r="I189" s="95" t="str">
        <f>Verw.!AD189</f>
        <v>Without/SAE-00</v>
      </c>
      <c r="J189" s="95" t="str">
        <f>Verw.!AF189</f>
        <v>Rubber block drive, with alu. ring/(High) flexible coupling</v>
      </c>
      <c r="K189" s="95" t="str">
        <f>Verw.!AE189</f>
        <v>21 /18 /14  inch</v>
      </c>
      <c r="L189" s="97" t="str">
        <f>Verw.!AG189</f>
        <v xml:space="preserve"> Mechanical</v>
      </c>
      <c r="M189" s="95" t="str">
        <f>Verw.!AH189</f>
        <v>Not available</v>
      </c>
      <c r="N189" s="95">
        <f>Input!AL190</f>
        <v>0</v>
      </c>
      <c r="P189" s="98"/>
      <c r="Q189" s="128"/>
      <c r="R189" s="128"/>
      <c r="S189" s="128"/>
      <c r="T189" s="89"/>
      <c r="U189" s="127"/>
      <c r="V189" s="128"/>
      <c r="W189" s="129"/>
      <c r="X189" s="130"/>
      <c r="Y189" s="127"/>
      <c r="Z189" s="127"/>
      <c r="AA189" s="87"/>
      <c r="AB189" s="131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</row>
    <row r="190" spans="1:102" s="105" customFormat="1" x14ac:dyDescent="0.25">
      <c r="A190" s="328" t="str">
        <f>Input!B191</f>
        <v>HCT600A/1</v>
      </c>
      <c r="B190" s="93">
        <f>Input!F191</f>
        <v>10.1</v>
      </c>
      <c r="C190" s="93" t="str">
        <f>Input!D191&amp;"-"&amp;Input!E191</f>
        <v>1000-2100</v>
      </c>
      <c r="D190" s="93" t="str">
        <f>Input!G191</f>
        <v>0,464</v>
      </c>
      <c r="E190" s="93" t="str">
        <f>Input!K191</f>
        <v>500</v>
      </c>
      <c r="F190" s="94" t="str">
        <f>Input!I191</f>
        <v>878x1224x1346</v>
      </c>
      <c r="G190" s="95" t="str">
        <f>Input!J191</f>
        <v>1700</v>
      </c>
      <c r="H190" s="96" t="str">
        <f>Input!L191</f>
        <v>140</v>
      </c>
      <c r="I190" s="95" t="str">
        <f>Verw.!AD190</f>
        <v>Without/SAE-00</v>
      </c>
      <c r="J190" s="95" t="str">
        <f>Verw.!AF190</f>
        <v>Rubber block drive, with alu. ring/(High) flexible coupling</v>
      </c>
      <c r="K190" s="95" t="str">
        <f>Verw.!AE190</f>
        <v>21 /18 /14  inch</v>
      </c>
      <c r="L190" s="97" t="str">
        <f>Verw.!AG190</f>
        <v xml:space="preserve"> Mechanical</v>
      </c>
      <c r="M190" s="95" t="str">
        <f>Verw.!AH190</f>
        <v>Not available</v>
      </c>
      <c r="N190" s="95">
        <f>Input!AL191</f>
        <v>0</v>
      </c>
      <c r="P190" s="98"/>
      <c r="Q190" s="128"/>
      <c r="R190" s="128"/>
      <c r="S190" s="128"/>
      <c r="T190" s="89"/>
      <c r="U190" s="127"/>
      <c r="V190" s="128"/>
      <c r="W190" s="129"/>
      <c r="X190" s="130"/>
      <c r="Y190" s="127"/>
      <c r="Z190" s="127"/>
      <c r="AA190" s="87"/>
      <c r="AB190" s="131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</row>
    <row r="191" spans="1:102" s="105" customFormat="1" x14ac:dyDescent="0.25">
      <c r="A191" s="328" t="str">
        <f>Input!B192</f>
        <v>HCT600A/1</v>
      </c>
      <c r="B191" s="93">
        <f>Input!F192</f>
        <v>10.8</v>
      </c>
      <c r="C191" s="93" t="str">
        <f>Input!D192&amp;"-"&amp;Input!E192</f>
        <v>1000-2100</v>
      </c>
      <c r="D191" s="93" t="str">
        <f>Input!G192</f>
        <v>0,464</v>
      </c>
      <c r="E191" s="93" t="str">
        <f>Input!K192</f>
        <v>500</v>
      </c>
      <c r="F191" s="94" t="str">
        <f>Input!I192</f>
        <v>878x1224x1346</v>
      </c>
      <c r="G191" s="95" t="str">
        <f>Input!J192</f>
        <v>1700</v>
      </c>
      <c r="H191" s="96" t="str">
        <f>Input!L192</f>
        <v>140</v>
      </c>
      <c r="I191" s="95" t="str">
        <f>Verw.!AD191</f>
        <v>Without/SAE-00</v>
      </c>
      <c r="J191" s="95" t="str">
        <f>Verw.!AF191</f>
        <v>Rubber block drive, with alu. ring/(High) flexible coupling</v>
      </c>
      <c r="K191" s="95" t="str">
        <f>Verw.!AE191</f>
        <v>21 /18 /14  inch</v>
      </c>
      <c r="L191" s="97" t="str">
        <f>Verw.!AG191</f>
        <v xml:space="preserve"> Mechanical</v>
      </c>
      <c r="M191" s="95" t="str">
        <f>Verw.!AH191</f>
        <v>Not available</v>
      </c>
      <c r="N191" s="95">
        <f>Input!AL192</f>
        <v>0</v>
      </c>
      <c r="P191" s="98"/>
      <c r="Q191" s="128"/>
      <c r="R191" s="128"/>
      <c r="S191" s="128"/>
      <c r="T191" s="89"/>
      <c r="U191" s="127"/>
      <c r="V191" s="128"/>
      <c r="W191" s="129"/>
      <c r="X191" s="130"/>
      <c r="Y191" s="127"/>
      <c r="Z191" s="127"/>
      <c r="AA191" s="87"/>
      <c r="AB191" s="131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</row>
    <row r="192" spans="1:102" s="105" customFormat="1" x14ac:dyDescent="0.25">
      <c r="A192" s="328" t="str">
        <f>Input!B193</f>
        <v>HCT600A/1</v>
      </c>
      <c r="B192" s="93">
        <f>Input!F193</f>
        <v>11.65</v>
      </c>
      <c r="C192" s="93" t="str">
        <f>Input!D193&amp;"-"&amp;Input!E193</f>
        <v>1000-2100</v>
      </c>
      <c r="D192" s="93" t="str">
        <f>Input!G193</f>
        <v>0,437</v>
      </c>
      <c r="E192" s="93" t="str">
        <f>Input!K193</f>
        <v>500</v>
      </c>
      <c r="F192" s="94" t="str">
        <f>Input!I193</f>
        <v>878x1224x1346</v>
      </c>
      <c r="G192" s="95" t="str">
        <f>Input!J193</f>
        <v>1700</v>
      </c>
      <c r="H192" s="96" t="str">
        <f>Input!L193</f>
        <v>140</v>
      </c>
      <c r="I192" s="95" t="str">
        <f>Verw.!AD192</f>
        <v>Without/SAE-00</v>
      </c>
      <c r="J192" s="95" t="str">
        <f>Verw.!AF192</f>
        <v>Rubber block drive, with alu. ring/(High) flexible coupling</v>
      </c>
      <c r="K192" s="95" t="str">
        <f>Verw.!AE192</f>
        <v>21 /18 /14  inch</v>
      </c>
      <c r="L192" s="97" t="str">
        <f>Verw.!AG192</f>
        <v xml:space="preserve"> Mechanical</v>
      </c>
      <c r="M192" s="95" t="str">
        <f>Verw.!AH192</f>
        <v>Not available</v>
      </c>
      <c r="N192" s="95">
        <f>Input!AL193</f>
        <v>0</v>
      </c>
      <c r="P192" s="98"/>
      <c r="Q192" s="128"/>
      <c r="R192" s="128"/>
      <c r="S192" s="128"/>
      <c r="T192" s="89"/>
      <c r="U192" s="127"/>
      <c r="V192" s="128"/>
      <c r="W192" s="129"/>
      <c r="X192" s="130"/>
      <c r="Y192" s="127"/>
      <c r="Z192" s="127"/>
      <c r="AA192" s="87"/>
      <c r="AB192" s="131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</row>
    <row r="193" spans="1:102" s="105" customFormat="1" x14ac:dyDescent="0.25">
      <c r="A193" s="328" t="str">
        <f>Input!B194</f>
        <v>HCT600A/1</v>
      </c>
      <c r="B193" s="93">
        <f>Input!F194</f>
        <v>12.57</v>
      </c>
      <c r="C193" s="93" t="str">
        <f>Input!D194&amp;"-"&amp;Input!E194</f>
        <v>1000-2100</v>
      </c>
      <c r="D193" s="93" t="str">
        <f>Input!G194</f>
        <v>0,41</v>
      </c>
      <c r="E193" s="93" t="str">
        <f>Input!K194</f>
        <v>500</v>
      </c>
      <c r="F193" s="94" t="str">
        <f>Input!I194</f>
        <v>878x1224x1346</v>
      </c>
      <c r="G193" s="95" t="str">
        <f>Input!J194</f>
        <v>1700</v>
      </c>
      <c r="H193" s="96" t="str">
        <f>Input!L194</f>
        <v>140</v>
      </c>
      <c r="I193" s="95" t="str">
        <f>Verw.!AD193</f>
        <v>Without/SAE-00</v>
      </c>
      <c r="J193" s="95" t="str">
        <f>Verw.!AF193</f>
        <v>Rubber block drive, with alu. ring/(High) flexible coupling</v>
      </c>
      <c r="K193" s="95" t="str">
        <f>Verw.!AE193</f>
        <v>21 /18 /14  inch</v>
      </c>
      <c r="L193" s="97" t="str">
        <f>Verw.!AG193</f>
        <v xml:space="preserve"> Mechanical</v>
      </c>
      <c r="M193" s="95" t="str">
        <f>Verw.!AH193</f>
        <v>Not available</v>
      </c>
      <c r="N193" s="95">
        <f>Input!AL194</f>
        <v>0</v>
      </c>
      <c r="P193" s="98"/>
      <c r="Q193" s="128"/>
      <c r="R193" s="128"/>
      <c r="S193" s="128"/>
      <c r="T193" s="89"/>
      <c r="U193" s="127"/>
      <c r="V193" s="128"/>
      <c r="W193" s="129"/>
      <c r="X193" s="130"/>
      <c r="Y193" s="127"/>
      <c r="Z193" s="127"/>
      <c r="AA193" s="87"/>
      <c r="AB193" s="131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</row>
    <row r="194" spans="1:102" s="105" customFormat="1" x14ac:dyDescent="0.25">
      <c r="A194" s="328" t="str">
        <f>Input!B195</f>
        <v>HCT600A/1</v>
      </c>
      <c r="B194" s="93">
        <f>Input!F195</f>
        <v>14.44</v>
      </c>
      <c r="C194" s="93" t="str">
        <f>Input!D195&amp;"-"&amp;Input!E195</f>
        <v>1000-2100</v>
      </c>
      <c r="D194" s="93" t="str">
        <f>Input!G195</f>
        <v>0,32</v>
      </c>
      <c r="E194" s="93" t="str">
        <f>Input!K195</f>
        <v>500</v>
      </c>
      <c r="F194" s="94" t="str">
        <f>Input!I195</f>
        <v>878x1224x1346</v>
      </c>
      <c r="G194" s="95" t="str">
        <f>Input!J195</f>
        <v>1700</v>
      </c>
      <c r="H194" s="96" t="str">
        <f>Input!L195</f>
        <v>140</v>
      </c>
      <c r="I194" s="95" t="str">
        <f>Verw.!AD194</f>
        <v>Without/SAE-00</v>
      </c>
      <c r="J194" s="95" t="str">
        <f>Verw.!AF194</f>
        <v>Rubber block drive, with alu. ring/(High) flexible coupling</v>
      </c>
      <c r="K194" s="95" t="str">
        <f>Verw.!AE194</f>
        <v>21 /18 /14  inch</v>
      </c>
      <c r="L194" s="97" t="str">
        <f>Verw.!AG194</f>
        <v xml:space="preserve"> Mechanical</v>
      </c>
      <c r="M194" s="95" t="str">
        <f>Verw.!AH194</f>
        <v>Not available</v>
      </c>
      <c r="N194" s="95">
        <f>Input!AL195</f>
        <v>0</v>
      </c>
      <c r="P194" s="98"/>
      <c r="Q194" s="128"/>
      <c r="R194" s="128"/>
      <c r="S194" s="128"/>
      <c r="T194" s="89"/>
      <c r="U194" s="127"/>
      <c r="V194" s="128"/>
      <c r="W194" s="129"/>
      <c r="X194" s="130"/>
      <c r="Y194" s="127"/>
      <c r="Z194" s="127"/>
      <c r="AA194" s="87"/>
      <c r="AB194" s="131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</row>
    <row r="195" spans="1:102" s="105" customFormat="1" x14ac:dyDescent="0.25">
      <c r="A195" s="328" t="str">
        <f>Input!B196</f>
        <v>HCT600A/1</v>
      </c>
      <c r="B195" s="93">
        <f>Input!F196</f>
        <v>15.91</v>
      </c>
      <c r="C195" s="93" t="str">
        <f>Input!D196&amp;"-"&amp;Input!E196</f>
        <v>1000-2100</v>
      </c>
      <c r="D195" s="93" t="str">
        <f>Input!G196</f>
        <v>0,255</v>
      </c>
      <c r="E195" s="93" t="str">
        <f>Input!K196</f>
        <v>500</v>
      </c>
      <c r="F195" s="94" t="str">
        <f>Input!I196</f>
        <v>878x1224x1346</v>
      </c>
      <c r="G195" s="95" t="str">
        <f>Input!J196</f>
        <v>1700</v>
      </c>
      <c r="H195" s="96" t="str">
        <f>Input!L196</f>
        <v>140</v>
      </c>
      <c r="I195" s="95" t="str">
        <f>Verw.!AD195</f>
        <v>Without/SAE-00</v>
      </c>
      <c r="J195" s="95" t="str">
        <f>Verw.!AF195</f>
        <v>Rubber block drive, with alu. ring/(High) flexible coupling</v>
      </c>
      <c r="K195" s="95" t="str">
        <f>Verw.!AE195</f>
        <v>21 /18 /14  inch</v>
      </c>
      <c r="L195" s="97" t="str">
        <f>Verw.!AG195</f>
        <v xml:space="preserve"> Mechanical</v>
      </c>
      <c r="M195" s="95" t="str">
        <f>Verw.!AH195</f>
        <v>Not available</v>
      </c>
      <c r="N195" s="95">
        <f>Input!AL196</f>
        <v>0</v>
      </c>
      <c r="P195" s="98"/>
      <c r="Q195" s="128"/>
      <c r="R195" s="128"/>
      <c r="S195" s="128"/>
      <c r="T195" s="89"/>
      <c r="U195" s="127"/>
      <c r="V195" s="128"/>
      <c r="W195" s="129"/>
      <c r="X195" s="130"/>
      <c r="Y195" s="127"/>
      <c r="Z195" s="127"/>
      <c r="AA195" s="87"/>
      <c r="AB195" s="131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</row>
    <row r="196" spans="1:102" s="105" customFormat="1" x14ac:dyDescent="0.25">
      <c r="A196" s="328" t="str">
        <f>Input!B197</f>
        <v>HCD800</v>
      </c>
      <c r="B196" s="93">
        <f>Input!F197</f>
        <v>3.4289999999999998</v>
      </c>
      <c r="C196" s="93" t="str">
        <f>Input!D197&amp;"-"&amp;Input!E197</f>
        <v>1000-1800</v>
      </c>
      <c r="D196" s="93" t="str">
        <f>Input!G197</f>
        <v>0,85</v>
      </c>
      <c r="E196" s="93" t="str">
        <f>Input!K197</f>
        <v>450</v>
      </c>
      <c r="F196" s="94" t="str">
        <f>Input!I197</f>
        <v>1056x1280x1341</v>
      </c>
      <c r="G196" s="95" t="str">
        <f>Input!J197</f>
        <v>2200</v>
      </c>
      <c r="H196" s="96" t="str">
        <f>Input!L197</f>
        <v>110</v>
      </c>
      <c r="I196" s="95" t="str">
        <f>Verw.!AD196</f>
        <v>Without/SAE-00</v>
      </c>
      <c r="J196" s="95" t="str">
        <f>Verw.!AF196</f>
        <v>Rubber block drive, with alu. ring</v>
      </c>
      <c r="K196" s="95" t="str">
        <f>Verw.!AE196</f>
        <v>21 /18  inch</v>
      </c>
      <c r="L196" s="97" t="str">
        <f>Verw.!AG196</f>
        <v xml:space="preserve"> Mechanical</v>
      </c>
      <c r="M196" s="95" t="str">
        <f>Verw.!AH196</f>
        <v>Not available</v>
      </c>
      <c r="N196" s="95">
        <f>Input!AL197</f>
        <v>0</v>
      </c>
      <c r="P196" s="98"/>
      <c r="Q196" s="128"/>
      <c r="R196" s="128"/>
      <c r="S196" s="128"/>
      <c r="T196" s="89"/>
      <c r="U196" s="127"/>
      <c r="V196" s="128"/>
      <c r="W196" s="129"/>
      <c r="X196" s="130"/>
      <c r="Y196" s="127"/>
      <c r="Z196" s="127"/>
      <c r="AA196" s="87"/>
      <c r="AB196" s="131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</row>
    <row r="197" spans="1:102" s="105" customFormat="1" x14ac:dyDescent="0.25">
      <c r="A197" s="328" t="str">
        <f>Input!B198</f>
        <v>HCD800</v>
      </c>
      <c r="B197" s="93">
        <f>Input!F198</f>
        <v>3.96</v>
      </c>
      <c r="C197" s="93" t="str">
        <f>Input!D198&amp;"-"&amp;Input!E198</f>
        <v>1000-1800</v>
      </c>
      <c r="D197" s="93" t="str">
        <f>Input!G198</f>
        <v>0,85</v>
      </c>
      <c r="E197" s="93" t="str">
        <f>Input!K198</f>
        <v>450</v>
      </c>
      <c r="F197" s="94" t="str">
        <f>Input!I198</f>
        <v>1056x1280x1341</v>
      </c>
      <c r="G197" s="95" t="str">
        <f>Input!J198</f>
        <v>2200</v>
      </c>
      <c r="H197" s="96" t="str">
        <f>Input!L198</f>
        <v>110</v>
      </c>
      <c r="I197" s="95" t="str">
        <f>Verw.!AD197</f>
        <v>Without/SAE-00</v>
      </c>
      <c r="J197" s="95" t="str">
        <f>Verw.!AF197</f>
        <v>Rubber block drive, with alu. ring</v>
      </c>
      <c r="K197" s="95" t="str">
        <f>Verw.!AE197</f>
        <v>21 /18  inch</v>
      </c>
      <c r="L197" s="97" t="str">
        <f>Verw.!AG197</f>
        <v xml:space="preserve"> Mechanical</v>
      </c>
      <c r="M197" s="95" t="str">
        <f>Verw.!AH197</f>
        <v>Not available</v>
      </c>
      <c r="N197" s="95">
        <f>Input!AL198</f>
        <v>0</v>
      </c>
      <c r="P197" s="98"/>
      <c r="Q197" s="128"/>
      <c r="R197" s="128"/>
      <c r="S197" s="128"/>
      <c r="T197" s="89"/>
      <c r="U197" s="127"/>
      <c r="V197" s="128"/>
      <c r="W197" s="129"/>
      <c r="X197" s="130"/>
      <c r="Y197" s="127"/>
      <c r="Z197" s="127"/>
      <c r="AA197" s="87"/>
      <c r="AB197" s="131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</row>
    <row r="198" spans="1:102" s="105" customFormat="1" x14ac:dyDescent="0.25">
      <c r="A198" s="328" t="str">
        <f>Input!B199</f>
        <v>HCD800</v>
      </c>
      <c r="B198" s="93">
        <f>Input!F199</f>
        <v>4.1669999999999998</v>
      </c>
      <c r="C198" s="93" t="str">
        <f>Input!D199&amp;"-"&amp;Input!E199</f>
        <v>1000-1800</v>
      </c>
      <c r="D198" s="93" t="str">
        <f>Input!G199</f>
        <v>0,85</v>
      </c>
      <c r="E198" s="93" t="str">
        <f>Input!K199</f>
        <v>450</v>
      </c>
      <c r="F198" s="94" t="str">
        <f>Input!I199</f>
        <v>1056x1280x1341</v>
      </c>
      <c r="G198" s="95" t="str">
        <f>Input!J199</f>
        <v>2200</v>
      </c>
      <c r="H198" s="96" t="str">
        <f>Input!L199</f>
        <v>110</v>
      </c>
      <c r="I198" s="95" t="str">
        <f>Verw.!AD198</f>
        <v>Without/SAE-00</v>
      </c>
      <c r="J198" s="95" t="str">
        <f>Verw.!AF198</f>
        <v>Rubber block drive, with alu. ring</v>
      </c>
      <c r="K198" s="95" t="str">
        <f>Verw.!AE198</f>
        <v>21 /18  inch</v>
      </c>
      <c r="L198" s="97" t="str">
        <f>Verw.!AG198</f>
        <v xml:space="preserve"> Mechanical</v>
      </c>
      <c r="M198" s="95" t="str">
        <f>Verw.!AH198</f>
        <v>Not available</v>
      </c>
      <c r="N198" s="95">
        <f>Input!AL199</f>
        <v>0</v>
      </c>
      <c r="P198" s="98"/>
      <c r="Q198" s="128"/>
      <c r="R198" s="128"/>
      <c r="S198" s="128"/>
      <c r="T198" s="89"/>
      <c r="U198" s="127"/>
      <c r="V198" s="128"/>
      <c r="W198" s="129"/>
      <c r="X198" s="130"/>
      <c r="Y198" s="127"/>
      <c r="Z198" s="127"/>
      <c r="AA198" s="87"/>
      <c r="AB198" s="131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</row>
    <row r="199" spans="1:102" s="105" customFormat="1" x14ac:dyDescent="0.25">
      <c r="A199" s="328" t="str">
        <f>Input!B200</f>
        <v>HCD800</v>
      </c>
      <c r="B199" s="93">
        <f>Input!F200</f>
        <v>4.391</v>
      </c>
      <c r="C199" s="93" t="str">
        <f>Input!D200&amp;"-"&amp;Input!E200</f>
        <v>1000-1800</v>
      </c>
      <c r="D199" s="93" t="str">
        <f>Input!G200</f>
        <v>0,85</v>
      </c>
      <c r="E199" s="93" t="str">
        <f>Input!K200</f>
        <v>450</v>
      </c>
      <c r="F199" s="94" t="str">
        <f>Input!I200</f>
        <v>1056x1280x1341</v>
      </c>
      <c r="G199" s="95" t="str">
        <f>Input!J200</f>
        <v>2200</v>
      </c>
      <c r="H199" s="96" t="str">
        <f>Input!L200</f>
        <v>110</v>
      </c>
      <c r="I199" s="95" t="str">
        <f>Verw.!AD199</f>
        <v>Without/SAE-00</v>
      </c>
      <c r="J199" s="95" t="str">
        <f>Verw.!AF199</f>
        <v>Rubber block drive, with alu. ring</v>
      </c>
      <c r="K199" s="95" t="str">
        <f>Verw.!AE199</f>
        <v>21 /18  inch</v>
      </c>
      <c r="L199" s="97" t="str">
        <f>Verw.!AG199</f>
        <v xml:space="preserve"> Mechanical</v>
      </c>
      <c r="M199" s="95" t="str">
        <f>Verw.!AH199</f>
        <v>Not available</v>
      </c>
      <c r="N199" s="95">
        <f>Input!AL200</f>
        <v>0</v>
      </c>
      <c r="P199" s="98"/>
      <c r="Q199" s="128"/>
      <c r="R199" s="128"/>
      <c r="S199" s="128"/>
      <c r="T199" s="89"/>
      <c r="U199" s="127"/>
      <c r="V199" s="128"/>
      <c r="W199" s="129"/>
      <c r="X199" s="130"/>
      <c r="Y199" s="127"/>
      <c r="Z199" s="127"/>
      <c r="AA199" s="87"/>
      <c r="AB199" s="131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</row>
    <row r="200" spans="1:102" s="105" customFormat="1" x14ac:dyDescent="0.25">
      <c r="A200" s="328" t="str">
        <f>Input!B201</f>
        <v>HCD800</v>
      </c>
      <c r="B200" s="93">
        <f>Input!F201</f>
        <v>4.9050000000000002</v>
      </c>
      <c r="C200" s="93" t="str">
        <f>Input!D201&amp;"-"&amp;Input!E201</f>
        <v>1000-1800</v>
      </c>
      <c r="D200" s="93" t="str">
        <f>Input!G201</f>
        <v>0,80</v>
      </c>
      <c r="E200" s="93" t="str">
        <f>Input!K201</f>
        <v>450</v>
      </c>
      <c r="F200" s="94" t="str">
        <f>Input!I201</f>
        <v>1056x1280x1341</v>
      </c>
      <c r="G200" s="95" t="str">
        <f>Input!J201</f>
        <v>2200</v>
      </c>
      <c r="H200" s="96" t="str">
        <f>Input!L201</f>
        <v>110</v>
      </c>
      <c r="I200" s="95" t="str">
        <f>Verw.!AD200</f>
        <v>Without/SAE-00</v>
      </c>
      <c r="J200" s="95" t="str">
        <f>Verw.!AF200</f>
        <v>Rubber block drive, with alu. ring</v>
      </c>
      <c r="K200" s="95" t="str">
        <f>Verw.!AE200</f>
        <v>21 /18  inch</v>
      </c>
      <c r="L200" s="97" t="str">
        <f>Verw.!AG200</f>
        <v xml:space="preserve"> Mechanical</v>
      </c>
      <c r="M200" s="95" t="str">
        <f>Verw.!AH200</f>
        <v>Not available</v>
      </c>
      <c r="N200" s="95">
        <f>Input!AL201</f>
        <v>0</v>
      </c>
      <c r="P200" s="98"/>
      <c r="Q200" s="128"/>
      <c r="R200" s="128"/>
      <c r="S200" s="128"/>
      <c r="T200" s="89"/>
      <c r="U200" s="127"/>
      <c r="V200" s="128"/>
      <c r="W200" s="129"/>
      <c r="X200" s="130"/>
      <c r="Y200" s="127"/>
      <c r="Z200" s="127"/>
      <c r="AA200" s="87"/>
      <c r="AB200" s="131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</row>
    <row r="201" spans="1:102" s="105" customFormat="1" x14ac:dyDescent="0.25">
      <c r="A201" s="328" t="str">
        <f>Input!B202</f>
        <v>HCD800</v>
      </c>
      <c r="B201" s="93">
        <f>Input!F202</f>
        <v>5.4740000000000002</v>
      </c>
      <c r="C201" s="93" t="str">
        <f>Input!D202&amp;"-"&amp;Input!E202</f>
        <v>1000-1800</v>
      </c>
      <c r="D201" s="93" t="str">
        <f>Input!G202</f>
        <v>0,75</v>
      </c>
      <c r="E201" s="93" t="str">
        <f>Input!K202</f>
        <v>450</v>
      </c>
      <c r="F201" s="94" t="str">
        <f>Input!I202</f>
        <v>1056x1280x1341</v>
      </c>
      <c r="G201" s="95" t="str">
        <f>Input!J202</f>
        <v>2200</v>
      </c>
      <c r="H201" s="96" t="str">
        <f>Input!L202</f>
        <v>110</v>
      </c>
      <c r="I201" s="95" t="str">
        <f>Verw.!AD201</f>
        <v>Without/SAE-00</v>
      </c>
      <c r="J201" s="95" t="str">
        <f>Verw.!AF201</f>
        <v>Rubber block drive, with alu. ring</v>
      </c>
      <c r="K201" s="95" t="str">
        <f>Verw.!AE201</f>
        <v>21 /18  inch</v>
      </c>
      <c r="L201" s="97" t="str">
        <f>Verw.!AG201</f>
        <v xml:space="preserve"> Mechanical</v>
      </c>
      <c r="M201" s="95" t="str">
        <f>Verw.!AH201</f>
        <v>Not available</v>
      </c>
      <c r="N201" s="95">
        <f>Input!AL202</f>
        <v>0</v>
      </c>
      <c r="P201" s="98"/>
      <c r="Q201" s="128"/>
      <c r="R201" s="128"/>
      <c r="S201" s="128"/>
      <c r="T201" s="89"/>
      <c r="U201" s="127"/>
      <c r="V201" s="128"/>
      <c r="W201" s="129"/>
      <c r="X201" s="130"/>
      <c r="Y201" s="127"/>
      <c r="Z201" s="127"/>
      <c r="AA201" s="87"/>
      <c r="AB201" s="131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</row>
    <row r="202" spans="1:102" s="105" customFormat="1" x14ac:dyDescent="0.25">
      <c r="A202" s="328" t="str">
        <f>Input!B203</f>
        <v>HCD800</v>
      </c>
      <c r="B202" s="93">
        <f>Input!F203</f>
        <v>5.8890000000000002</v>
      </c>
      <c r="C202" s="93" t="str">
        <f>Input!D203&amp;"-"&amp;Input!E203</f>
        <v>1000-1800</v>
      </c>
      <c r="D202" s="93" t="str">
        <f>Input!G203</f>
        <v>0,70</v>
      </c>
      <c r="E202" s="93" t="str">
        <f>Input!K203</f>
        <v>450</v>
      </c>
      <c r="F202" s="94" t="str">
        <f>Input!I203</f>
        <v>1056x1280x1341</v>
      </c>
      <c r="G202" s="95" t="str">
        <f>Input!J203</f>
        <v>2200</v>
      </c>
      <c r="H202" s="96" t="str">
        <f>Input!L203</f>
        <v>110</v>
      </c>
      <c r="I202" s="95" t="str">
        <f>Verw.!AD202</f>
        <v>Without/SAE-00</v>
      </c>
      <c r="J202" s="95" t="str">
        <f>Verw.!AF202</f>
        <v>Rubber block drive, with alu. ring</v>
      </c>
      <c r="K202" s="95" t="str">
        <f>Verw.!AE202</f>
        <v>21 /18  inch</v>
      </c>
      <c r="L202" s="97" t="str">
        <f>Verw.!AG202</f>
        <v xml:space="preserve"> Mechanical</v>
      </c>
      <c r="M202" s="95" t="str">
        <f>Verw.!AH202</f>
        <v>Not available</v>
      </c>
      <c r="N202" s="95">
        <f>Input!AL203</f>
        <v>0</v>
      </c>
      <c r="P202" s="98"/>
      <c r="Q202" s="128"/>
      <c r="R202" s="128"/>
      <c r="S202" s="128"/>
      <c r="T202" s="89"/>
      <c r="U202" s="127"/>
      <c r="V202" s="128"/>
      <c r="W202" s="129"/>
      <c r="X202" s="130"/>
      <c r="Y202" s="127"/>
      <c r="Z202" s="127"/>
      <c r="AA202" s="87"/>
      <c r="AB202" s="131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</row>
    <row r="203" spans="1:102" s="105" customFormat="1" x14ac:dyDescent="0.25">
      <c r="A203" s="328" t="str">
        <f>Input!B204</f>
        <v>HCT800</v>
      </c>
      <c r="B203" s="93">
        <f>Input!F204</f>
        <v>4.95</v>
      </c>
      <c r="C203" s="93" t="str">
        <f>Input!D204&amp;"-"&amp;Input!E204</f>
        <v>800-1800</v>
      </c>
      <c r="D203" s="93" t="str">
        <f>Input!G204</f>
        <v>0,85</v>
      </c>
      <c r="E203" s="93" t="str">
        <f>Input!K204</f>
        <v>450</v>
      </c>
      <c r="F203" s="94" t="str">
        <f>Input!I204</f>
        <v>1056X1280X1425</v>
      </c>
      <c r="G203" s="95" t="str">
        <f>Input!J204</f>
        <v>2700</v>
      </c>
      <c r="H203" s="96" t="str">
        <f>Input!L204</f>
        <v>140</v>
      </c>
      <c r="I203" s="95" t="str">
        <f>Verw.!AD203</f>
        <v>Without/SAE-00</v>
      </c>
      <c r="J203" s="95" t="str">
        <f>Verw.!AF203</f>
        <v>Rubber block drive, with alu. ring</v>
      </c>
      <c r="K203" s="95" t="str">
        <f>Verw.!AE203</f>
        <v>21 /18  inch</v>
      </c>
      <c r="L203" s="97" t="str">
        <f>Verw.!AG203</f>
        <v xml:space="preserve"> Mechanical</v>
      </c>
      <c r="M203" s="95" t="str">
        <f>Verw.!AH203</f>
        <v>Not available</v>
      </c>
      <c r="N203" s="95">
        <f>Input!AL204</f>
        <v>0</v>
      </c>
      <c r="P203" s="98"/>
      <c r="Q203" s="128"/>
      <c r="R203" s="128"/>
      <c r="S203" s="128"/>
      <c r="T203" s="89"/>
      <c r="U203" s="127"/>
      <c r="V203" s="128"/>
      <c r="W203" s="129"/>
      <c r="X203" s="130"/>
      <c r="Y203" s="127"/>
      <c r="Z203" s="127"/>
      <c r="AA203" s="87"/>
      <c r="AB203" s="131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</row>
    <row r="204" spans="1:102" s="105" customFormat="1" x14ac:dyDescent="0.25">
      <c r="A204" s="328" t="str">
        <f>Input!B205</f>
        <v>HCT800</v>
      </c>
      <c r="B204" s="93">
        <f>Input!F205</f>
        <v>5.57</v>
      </c>
      <c r="C204" s="93" t="str">
        <f>Input!D205&amp;"-"&amp;Input!E205</f>
        <v>800-1800</v>
      </c>
      <c r="D204" s="93" t="str">
        <f>Input!G205</f>
        <v>0,85</v>
      </c>
      <c r="E204" s="93" t="str">
        <f>Input!K205</f>
        <v>450</v>
      </c>
      <c r="F204" s="94" t="str">
        <f>Input!I205</f>
        <v>1056X1280X1425</v>
      </c>
      <c r="G204" s="95" t="str">
        <f>Input!J205</f>
        <v>2700</v>
      </c>
      <c r="H204" s="96" t="str">
        <f>Input!L205</f>
        <v>140</v>
      </c>
      <c r="I204" s="95" t="str">
        <f>Verw.!AD204</f>
        <v>Without/SAE-00</v>
      </c>
      <c r="J204" s="95" t="str">
        <f>Verw.!AF204</f>
        <v>Rubber block drive, with alu. ring</v>
      </c>
      <c r="K204" s="95" t="str">
        <f>Verw.!AE204</f>
        <v>21 /18  inch</v>
      </c>
      <c r="L204" s="97" t="str">
        <f>Verw.!AG204</f>
        <v xml:space="preserve"> Mechanical</v>
      </c>
      <c r="M204" s="95" t="str">
        <f>Verw.!AH204</f>
        <v>Not available</v>
      </c>
      <c r="N204" s="95">
        <f>Input!AL205</f>
        <v>0</v>
      </c>
      <c r="P204" s="98"/>
      <c r="Q204" s="128"/>
      <c r="R204" s="128"/>
      <c r="S204" s="128"/>
      <c r="T204" s="89"/>
      <c r="U204" s="127"/>
      <c r="V204" s="128"/>
      <c r="W204" s="129"/>
      <c r="X204" s="130"/>
      <c r="Y204" s="127"/>
      <c r="Z204" s="127"/>
      <c r="AA204" s="87"/>
      <c r="AB204" s="131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</row>
    <row r="205" spans="1:102" s="105" customFormat="1" x14ac:dyDescent="0.25">
      <c r="A205" s="328" t="str">
        <f>Input!B206</f>
        <v>HCT800</v>
      </c>
      <c r="B205" s="93">
        <f>Input!F206</f>
        <v>5.68</v>
      </c>
      <c r="C205" s="93" t="str">
        <f>Input!D206&amp;"-"&amp;Input!E206</f>
        <v>800-1800</v>
      </c>
      <c r="D205" s="93" t="str">
        <f>Input!G206</f>
        <v>0,85</v>
      </c>
      <c r="E205" s="93" t="str">
        <f>Input!K206</f>
        <v>450</v>
      </c>
      <c r="F205" s="94" t="str">
        <f>Input!I206</f>
        <v>1056X1280X1425</v>
      </c>
      <c r="G205" s="95" t="str">
        <f>Input!J206</f>
        <v>2700</v>
      </c>
      <c r="H205" s="96" t="str">
        <f>Input!L206</f>
        <v>140</v>
      </c>
      <c r="I205" s="95" t="str">
        <f>Verw.!AD205</f>
        <v>Without/SAE-00</v>
      </c>
      <c r="J205" s="95" t="str">
        <f>Verw.!AF205</f>
        <v>Rubber block drive, with alu. ring</v>
      </c>
      <c r="K205" s="95" t="str">
        <f>Verw.!AE205</f>
        <v>21 /18  inch</v>
      </c>
      <c r="L205" s="97" t="str">
        <f>Verw.!AG205</f>
        <v xml:space="preserve"> Mechanical</v>
      </c>
      <c r="M205" s="95" t="str">
        <f>Verw.!AH205</f>
        <v>Not available</v>
      </c>
      <c r="N205" s="95">
        <f>Input!AL206</f>
        <v>0</v>
      </c>
      <c r="P205" s="98"/>
      <c r="Q205" s="128"/>
      <c r="R205" s="128"/>
      <c r="S205" s="128"/>
      <c r="T205" s="89"/>
      <c r="U205" s="127"/>
      <c r="V205" s="128"/>
      <c r="W205" s="129"/>
      <c r="X205" s="130"/>
      <c r="Y205" s="127"/>
      <c r="Z205" s="127"/>
      <c r="AA205" s="87"/>
      <c r="AB205" s="131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</row>
    <row r="206" spans="1:102" s="105" customFormat="1" x14ac:dyDescent="0.25">
      <c r="A206" s="328" t="str">
        <f>Input!B207</f>
        <v>HCT800</v>
      </c>
      <c r="B206" s="93">
        <f>Input!F207</f>
        <v>5.93</v>
      </c>
      <c r="C206" s="93" t="str">
        <f>Input!D207&amp;"-"&amp;Input!E207</f>
        <v>800-1800</v>
      </c>
      <c r="D206" s="93" t="str">
        <f>Input!G207</f>
        <v>0,85</v>
      </c>
      <c r="E206" s="93" t="str">
        <f>Input!K207</f>
        <v>450</v>
      </c>
      <c r="F206" s="94" t="str">
        <f>Input!I207</f>
        <v>1056X1280X1425</v>
      </c>
      <c r="G206" s="95" t="str">
        <f>Input!J207</f>
        <v>2700</v>
      </c>
      <c r="H206" s="96" t="str">
        <f>Input!L207</f>
        <v>140</v>
      </c>
      <c r="I206" s="95" t="str">
        <f>Verw.!AD206</f>
        <v>Without/SAE-00</v>
      </c>
      <c r="J206" s="95" t="str">
        <f>Verw.!AF206</f>
        <v>Rubber block drive, with alu. ring</v>
      </c>
      <c r="K206" s="95" t="str">
        <f>Verw.!AE206</f>
        <v>21 /18  inch</v>
      </c>
      <c r="L206" s="97" t="str">
        <f>Verw.!AG206</f>
        <v xml:space="preserve"> Mechanical</v>
      </c>
      <c r="M206" s="95" t="str">
        <f>Verw.!AH206</f>
        <v>Not available</v>
      </c>
      <c r="N206" s="95">
        <f>Input!AL207</f>
        <v>0</v>
      </c>
      <c r="P206" s="98"/>
      <c r="Q206" s="128"/>
      <c r="R206" s="128"/>
      <c r="S206" s="128"/>
      <c r="T206" s="89"/>
      <c r="U206" s="127"/>
      <c r="V206" s="128"/>
      <c r="W206" s="129"/>
      <c r="X206" s="130"/>
      <c r="Y206" s="127"/>
      <c r="Z206" s="127"/>
      <c r="AA206" s="87"/>
      <c r="AB206" s="131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</row>
    <row r="207" spans="1:102" s="105" customFormat="1" x14ac:dyDescent="0.25">
      <c r="A207" s="328" t="str">
        <f>Input!B208</f>
        <v>HCT800</v>
      </c>
      <c r="B207" s="93">
        <f>Input!F208</f>
        <v>6.43</v>
      </c>
      <c r="C207" s="93" t="str">
        <f>Input!D208&amp;"-"&amp;Input!E208</f>
        <v>800-1800</v>
      </c>
      <c r="D207" s="93" t="str">
        <f>Input!G208</f>
        <v>0,85</v>
      </c>
      <c r="E207" s="93" t="str">
        <f>Input!K208</f>
        <v>450</v>
      </c>
      <c r="F207" s="94" t="str">
        <f>Input!I208</f>
        <v>1056X1280X1425</v>
      </c>
      <c r="G207" s="95" t="str">
        <f>Input!J208</f>
        <v>2700</v>
      </c>
      <c r="H207" s="96" t="str">
        <f>Input!L208</f>
        <v>140</v>
      </c>
      <c r="I207" s="95" t="str">
        <f>Verw.!AD207</f>
        <v>Without/SAE-00</v>
      </c>
      <c r="J207" s="95" t="str">
        <f>Verw.!AF207</f>
        <v>Rubber block drive, with alu. ring</v>
      </c>
      <c r="K207" s="95" t="str">
        <f>Verw.!AE207</f>
        <v>21 /18  inch</v>
      </c>
      <c r="L207" s="97" t="str">
        <f>Verw.!AG207</f>
        <v xml:space="preserve"> Mechanical</v>
      </c>
      <c r="M207" s="95" t="str">
        <f>Verw.!AH207</f>
        <v>Not available</v>
      </c>
      <c r="N207" s="95">
        <f>Input!AL208</f>
        <v>0</v>
      </c>
      <c r="P207" s="98"/>
      <c r="Q207" s="128"/>
      <c r="R207" s="128"/>
      <c r="S207" s="128"/>
      <c r="T207" s="89"/>
      <c r="U207" s="127"/>
      <c r="V207" s="128"/>
      <c r="W207" s="129"/>
      <c r="X207" s="130"/>
      <c r="Y207" s="127"/>
      <c r="Z207" s="127"/>
      <c r="AA207" s="87"/>
      <c r="AB207" s="131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</row>
    <row r="208" spans="1:102" s="105" customFormat="1" x14ac:dyDescent="0.25">
      <c r="A208" s="328" t="str">
        <f>Input!B209</f>
        <v>HCT800</v>
      </c>
      <c r="B208" s="93">
        <f>Input!F209</f>
        <v>6.86</v>
      </c>
      <c r="C208" s="93" t="str">
        <f>Input!D209&amp;"-"&amp;Input!E209</f>
        <v>800-1800</v>
      </c>
      <c r="D208" s="93" t="str">
        <f>Input!G209</f>
        <v>0,80</v>
      </c>
      <c r="E208" s="93" t="str">
        <f>Input!K209</f>
        <v>450</v>
      </c>
      <c r="F208" s="94" t="str">
        <f>Input!I209</f>
        <v>1056X1280X1425</v>
      </c>
      <c r="G208" s="95" t="str">
        <f>Input!J209</f>
        <v>2700</v>
      </c>
      <c r="H208" s="96" t="str">
        <f>Input!L209</f>
        <v>140</v>
      </c>
      <c r="I208" s="95" t="str">
        <f>Verw.!AD208</f>
        <v>Without/SAE-00</v>
      </c>
      <c r="J208" s="95" t="str">
        <f>Verw.!AF208</f>
        <v>Rubber block drive, with alu. ring</v>
      </c>
      <c r="K208" s="95" t="str">
        <f>Verw.!AE208</f>
        <v>21 /18  inch</v>
      </c>
      <c r="L208" s="97" t="str">
        <f>Verw.!AG208</f>
        <v xml:space="preserve"> Mechanical</v>
      </c>
      <c r="M208" s="95" t="str">
        <f>Verw.!AH208</f>
        <v>Not available</v>
      </c>
      <c r="N208" s="95">
        <f>Input!AL209</f>
        <v>0</v>
      </c>
      <c r="P208" s="98"/>
      <c r="Q208" s="128"/>
      <c r="R208" s="128"/>
      <c r="S208" s="128"/>
      <c r="T208" s="89"/>
      <c r="U208" s="127"/>
      <c r="V208" s="128"/>
      <c r="W208" s="129"/>
      <c r="X208" s="130"/>
      <c r="Y208" s="127"/>
      <c r="Z208" s="127"/>
      <c r="AA208" s="87"/>
      <c r="AB208" s="131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</row>
    <row r="209" spans="1:102" s="105" customFormat="1" x14ac:dyDescent="0.25">
      <c r="A209" s="328" t="str">
        <f>Input!B210</f>
        <v>HCT800</v>
      </c>
      <c r="B209" s="93">
        <f>Input!F210</f>
        <v>7.33</v>
      </c>
      <c r="C209" s="93" t="str">
        <f>Input!D210&amp;"-"&amp;Input!E210</f>
        <v>800-1800</v>
      </c>
      <c r="D209" s="93" t="str">
        <f>Input!G210</f>
        <v>0,75</v>
      </c>
      <c r="E209" s="93" t="str">
        <f>Input!K210</f>
        <v>450</v>
      </c>
      <c r="F209" s="94" t="str">
        <f>Input!I210</f>
        <v>1056X1280X1425</v>
      </c>
      <c r="G209" s="95" t="str">
        <f>Input!J210</f>
        <v>2700</v>
      </c>
      <c r="H209" s="96" t="str">
        <f>Input!L210</f>
        <v>140</v>
      </c>
      <c r="I209" s="95" t="str">
        <f>Verw.!AD209</f>
        <v>Without/SAE-00</v>
      </c>
      <c r="J209" s="95" t="str">
        <f>Verw.!AF209</f>
        <v>Rubber block drive, with alu. ring</v>
      </c>
      <c r="K209" s="95" t="str">
        <f>Verw.!AE209</f>
        <v>21 /18  inch</v>
      </c>
      <c r="L209" s="97" t="str">
        <f>Verw.!AG209</f>
        <v xml:space="preserve"> Mechanical</v>
      </c>
      <c r="M209" s="95" t="str">
        <f>Verw.!AH209</f>
        <v>Not available</v>
      </c>
      <c r="N209" s="95">
        <f>Input!AL210</f>
        <v>0</v>
      </c>
      <c r="P209" s="98"/>
      <c r="Q209" s="128"/>
      <c r="R209" s="128"/>
      <c r="S209" s="128"/>
      <c r="T209" s="89"/>
      <c r="U209" s="127"/>
      <c r="V209" s="128"/>
      <c r="W209" s="129"/>
      <c r="X209" s="130"/>
      <c r="Y209" s="127"/>
      <c r="Z209" s="127"/>
      <c r="AA209" s="87"/>
      <c r="AB209" s="131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</row>
    <row r="210" spans="1:102" s="105" customFormat="1" x14ac:dyDescent="0.25">
      <c r="A210" s="328" t="str">
        <f>Input!B211</f>
        <v>HCT800</v>
      </c>
      <c r="B210" s="93">
        <f>Input!F211</f>
        <v>7.84</v>
      </c>
      <c r="C210" s="93" t="str">
        <f>Input!D211&amp;"-"&amp;Input!E211</f>
        <v>800-1800</v>
      </c>
      <c r="D210" s="93" t="str">
        <f>Input!G211</f>
        <v>0,70</v>
      </c>
      <c r="E210" s="93" t="str">
        <f>Input!K211</f>
        <v>450</v>
      </c>
      <c r="F210" s="94" t="str">
        <f>Input!I211</f>
        <v>1056X1280X1425</v>
      </c>
      <c r="G210" s="95" t="str">
        <f>Input!J211</f>
        <v>2700</v>
      </c>
      <c r="H210" s="96" t="str">
        <f>Input!L211</f>
        <v>140</v>
      </c>
      <c r="I210" s="95" t="str">
        <f>Verw.!AD210</f>
        <v>Without/SAE-00</v>
      </c>
      <c r="J210" s="95" t="str">
        <f>Verw.!AF210</f>
        <v>Rubber block drive, with alu. ring</v>
      </c>
      <c r="K210" s="95" t="str">
        <f>Verw.!AE210</f>
        <v>21 /18  inch</v>
      </c>
      <c r="L210" s="97" t="str">
        <f>Verw.!AG210</f>
        <v xml:space="preserve"> Mechanical</v>
      </c>
      <c r="M210" s="95" t="str">
        <f>Verw.!AH210</f>
        <v>Not available</v>
      </c>
      <c r="N210" s="95">
        <f>Input!AL211</f>
        <v>0</v>
      </c>
      <c r="P210" s="98"/>
      <c r="Q210" s="128"/>
      <c r="R210" s="128"/>
      <c r="S210" s="128"/>
      <c r="T210" s="89"/>
      <c r="U210" s="127"/>
      <c r="V210" s="128"/>
      <c r="W210" s="129"/>
      <c r="X210" s="130"/>
      <c r="Y210" s="127"/>
      <c r="Z210" s="127"/>
      <c r="AA210" s="87"/>
      <c r="AB210" s="131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</row>
    <row r="211" spans="1:102" s="105" customFormat="1" x14ac:dyDescent="0.25">
      <c r="A211" s="328" t="str">
        <f>Input!B212</f>
        <v>HCT800</v>
      </c>
      <c r="B211" s="93">
        <f>Input!F212</f>
        <v>8.4</v>
      </c>
      <c r="C211" s="93" t="str">
        <f>Input!D212&amp;"-"&amp;Input!E212</f>
        <v>800-1800</v>
      </c>
      <c r="D211" s="93" t="str">
        <f>Input!G212</f>
        <v>0,65</v>
      </c>
      <c r="E211" s="93" t="str">
        <f>Input!K212</f>
        <v>450</v>
      </c>
      <c r="F211" s="94" t="str">
        <f>Input!I212</f>
        <v>1056X1280X1425</v>
      </c>
      <c r="G211" s="95" t="str">
        <f>Input!J212</f>
        <v>2700</v>
      </c>
      <c r="H211" s="96" t="str">
        <f>Input!L212</f>
        <v>140</v>
      </c>
      <c r="I211" s="95" t="str">
        <f>Verw.!AD211</f>
        <v>Without/SAE-00</v>
      </c>
      <c r="J211" s="95" t="str">
        <f>Verw.!AF211</f>
        <v>Rubber block drive, with alu. ring</v>
      </c>
      <c r="K211" s="95" t="str">
        <f>Verw.!AE211</f>
        <v>21 /18  inch</v>
      </c>
      <c r="L211" s="97" t="str">
        <f>Verw.!AG211</f>
        <v xml:space="preserve"> Mechanical</v>
      </c>
      <c r="M211" s="95" t="str">
        <f>Verw.!AH211</f>
        <v>Not available</v>
      </c>
      <c r="N211" s="95">
        <f>Input!AL212</f>
        <v>0</v>
      </c>
      <c r="P211" s="98"/>
      <c r="Q211" s="128"/>
      <c r="R211" s="128"/>
      <c r="S211" s="128"/>
      <c r="T211" s="89"/>
      <c r="U211" s="127"/>
      <c r="V211" s="128"/>
      <c r="W211" s="129"/>
      <c r="X211" s="130"/>
      <c r="Y211" s="127"/>
      <c r="Z211" s="127"/>
      <c r="AA211" s="87"/>
      <c r="AB211" s="131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</row>
    <row r="212" spans="1:102" s="105" customFormat="1" x14ac:dyDescent="0.25">
      <c r="A212" s="328" t="str">
        <f>Input!B213</f>
        <v>HCT800/1</v>
      </c>
      <c r="B212" s="93">
        <f>Input!F213</f>
        <v>6.91</v>
      </c>
      <c r="C212" s="93" t="str">
        <f>Input!D213&amp;"-"&amp;Input!E213</f>
        <v>800-1800</v>
      </c>
      <c r="D212" s="93" t="str">
        <f>Input!G213</f>
        <v>0,85</v>
      </c>
      <c r="E212" s="93" t="str">
        <f>Input!K213</f>
        <v>582</v>
      </c>
      <c r="F212" s="94" t="str">
        <f>Input!I213</f>
        <v>1152x1360x1557</v>
      </c>
      <c r="G212" s="95" t="str">
        <f>Input!J213</f>
        <v>3200</v>
      </c>
      <c r="H212" s="96" t="str">
        <f>Input!L213</f>
        <v>220</v>
      </c>
      <c r="I212" s="95" t="str">
        <f>Verw.!AD212</f>
        <v>Without/SAE-00</v>
      </c>
      <c r="J212" s="95" t="str">
        <f>Verw.!AF212</f>
        <v>Rubber block drive, with alu. ring</v>
      </c>
      <c r="K212" s="95" t="str">
        <f>Verw.!AE212</f>
        <v>21 /18  inch</v>
      </c>
      <c r="L212" s="97" t="str">
        <f>Verw.!AG212</f>
        <v xml:space="preserve"> Mechanical</v>
      </c>
      <c r="M212" s="95" t="str">
        <f>Verw.!AH212</f>
        <v>Not available</v>
      </c>
      <c r="N212" s="95">
        <f>Input!AL213</f>
        <v>0</v>
      </c>
      <c r="P212" s="98"/>
      <c r="Q212" s="128"/>
      <c r="R212" s="128"/>
      <c r="S212" s="128"/>
      <c r="T212" s="89"/>
      <c r="U212" s="127"/>
      <c r="V212" s="128"/>
      <c r="W212" s="129"/>
      <c r="X212" s="130"/>
      <c r="Y212" s="127"/>
      <c r="Z212" s="127"/>
      <c r="AA212" s="87"/>
      <c r="AB212" s="131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</row>
    <row r="213" spans="1:102" s="105" customFormat="1" x14ac:dyDescent="0.25">
      <c r="A213" s="328" t="str">
        <f>Input!B214</f>
        <v>HCT800/1</v>
      </c>
      <c r="B213" s="93">
        <f>Input!F214</f>
        <v>7.28</v>
      </c>
      <c r="C213" s="93" t="str">
        <f>Input!D214&amp;"-"&amp;Input!E214</f>
        <v>800-1800</v>
      </c>
      <c r="D213" s="93" t="str">
        <f>Input!G214</f>
        <v>0,85</v>
      </c>
      <c r="E213" s="93" t="str">
        <f>Input!K214</f>
        <v>582</v>
      </c>
      <c r="F213" s="94" t="str">
        <f>Input!I214</f>
        <v>1152x1360x1557</v>
      </c>
      <c r="G213" s="95" t="str">
        <f>Input!J214</f>
        <v>3200</v>
      </c>
      <c r="H213" s="96" t="str">
        <f>Input!L214</f>
        <v>220</v>
      </c>
      <c r="I213" s="95" t="str">
        <f>Verw.!AD213</f>
        <v>Without/SAE-00</v>
      </c>
      <c r="J213" s="95" t="str">
        <f>Verw.!AF213</f>
        <v>Rubber block drive, with alu. ring</v>
      </c>
      <c r="K213" s="95" t="str">
        <f>Verw.!AE213</f>
        <v>21 /18  inch</v>
      </c>
      <c r="L213" s="97" t="str">
        <f>Verw.!AG213</f>
        <v xml:space="preserve"> Mechanical</v>
      </c>
      <c r="M213" s="95" t="str">
        <f>Verw.!AH213</f>
        <v>Not available</v>
      </c>
      <c r="N213" s="95">
        <f>Input!AL214</f>
        <v>0</v>
      </c>
      <c r="P213" s="98"/>
      <c r="Q213" s="128"/>
      <c r="R213" s="128"/>
      <c r="S213" s="128"/>
      <c r="T213" s="89"/>
      <c r="U213" s="127"/>
      <c r="V213" s="128"/>
      <c r="W213" s="129"/>
      <c r="X213" s="130"/>
      <c r="Y213" s="127"/>
      <c r="Z213" s="127"/>
      <c r="AA213" s="87"/>
      <c r="AB213" s="131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</row>
    <row r="214" spans="1:102" s="105" customFormat="1" x14ac:dyDescent="0.25">
      <c r="A214" s="328" t="str">
        <f>Input!B215</f>
        <v>HCT800/1</v>
      </c>
      <c r="B214" s="93">
        <f>Input!F215</f>
        <v>7.69</v>
      </c>
      <c r="C214" s="93" t="str">
        <f>Input!D215&amp;"-"&amp;Input!E215</f>
        <v>800-1800</v>
      </c>
      <c r="D214" s="93" t="str">
        <f>Input!G215</f>
        <v>0,85</v>
      </c>
      <c r="E214" s="93" t="str">
        <f>Input!K215</f>
        <v>582</v>
      </c>
      <c r="F214" s="94" t="str">
        <f>Input!I215</f>
        <v>1152x1360x1557</v>
      </c>
      <c r="G214" s="95" t="str">
        <f>Input!J215</f>
        <v>3200</v>
      </c>
      <c r="H214" s="96" t="str">
        <f>Input!L215</f>
        <v>220</v>
      </c>
      <c r="I214" s="95" t="str">
        <f>Verw.!AD214</f>
        <v>Without/SAE-00</v>
      </c>
      <c r="J214" s="95" t="str">
        <f>Verw.!AF214</f>
        <v>Rubber block drive, with alu. ring</v>
      </c>
      <c r="K214" s="95" t="str">
        <f>Verw.!AE214</f>
        <v>21 /18  inch</v>
      </c>
      <c r="L214" s="97" t="str">
        <f>Verw.!AG214</f>
        <v xml:space="preserve"> Mechanical</v>
      </c>
      <c r="M214" s="95" t="str">
        <f>Verw.!AH214</f>
        <v>Not available</v>
      </c>
      <c r="N214" s="95">
        <f>Input!AL215</f>
        <v>0</v>
      </c>
      <c r="P214" s="98"/>
      <c r="Q214" s="128"/>
      <c r="R214" s="128"/>
      <c r="S214" s="128"/>
      <c r="T214" s="89"/>
      <c r="U214" s="127"/>
      <c r="V214" s="128"/>
      <c r="W214" s="129"/>
      <c r="X214" s="130"/>
      <c r="Y214" s="127"/>
      <c r="Z214" s="127"/>
      <c r="AA214" s="87"/>
      <c r="AB214" s="131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</row>
    <row r="215" spans="1:102" s="105" customFormat="1" x14ac:dyDescent="0.25">
      <c r="A215" s="328" t="str">
        <f>Input!B216</f>
        <v>HCT800/1</v>
      </c>
      <c r="B215" s="93">
        <f>Input!F216</f>
        <v>8.1199999999999992</v>
      </c>
      <c r="C215" s="93" t="str">
        <f>Input!D216&amp;"-"&amp;Input!E216</f>
        <v>800-1800</v>
      </c>
      <c r="D215" s="93" t="str">
        <f>Input!G216</f>
        <v>0,85</v>
      </c>
      <c r="E215" s="93" t="str">
        <f>Input!K216</f>
        <v>582</v>
      </c>
      <c r="F215" s="94" t="str">
        <f>Input!I216</f>
        <v>1152x1360x1557</v>
      </c>
      <c r="G215" s="95" t="str">
        <f>Input!J216</f>
        <v>3200</v>
      </c>
      <c r="H215" s="96" t="str">
        <f>Input!L216</f>
        <v>220</v>
      </c>
      <c r="I215" s="95" t="str">
        <f>Verw.!AD215</f>
        <v>Without/SAE-00</v>
      </c>
      <c r="J215" s="95" t="str">
        <f>Verw.!AF215</f>
        <v>Rubber block drive, with alu. ring</v>
      </c>
      <c r="K215" s="95" t="str">
        <f>Verw.!AE215</f>
        <v>21 /18  inch</v>
      </c>
      <c r="L215" s="97" t="str">
        <f>Verw.!AG215</f>
        <v xml:space="preserve"> Mechanical</v>
      </c>
      <c r="M215" s="95" t="str">
        <f>Verw.!AH215</f>
        <v>Not available</v>
      </c>
      <c r="N215" s="95">
        <f>Input!AL216</f>
        <v>0</v>
      </c>
      <c r="P215" s="98"/>
      <c r="Q215" s="128"/>
      <c r="R215" s="128"/>
      <c r="S215" s="128"/>
      <c r="T215" s="89"/>
      <c r="U215" s="127"/>
      <c r="V215" s="128"/>
      <c r="W215" s="129"/>
      <c r="X215" s="130"/>
      <c r="Y215" s="127"/>
      <c r="Z215" s="127"/>
      <c r="AA215" s="87"/>
      <c r="AB215" s="131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</row>
    <row r="216" spans="1:102" s="105" customFormat="1" x14ac:dyDescent="0.25">
      <c r="A216" s="328" t="str">
        <f>Input!B217</f>
        <v>HCT800/1</v>
      </c>
      <c r="B216" s="93">
        <f>Input!F217</f>
        <v>8.6</v>
      </c>
      <c r="C216" s="93" t="str">
        <f>Input!D217&amp;"-"&amp;Input!E217</f>
        <v>800-1800</v>
      </c>
      <c r="D216" s="93" t="str">
        <f>Input!G217</f>
        <v>0,85</v>
      </c>
      <c r="E216" s="93" t="str">
        <f>Input!K217</f>
        <v>582</v>
      </c>
      <c r="F216" s="94" t="str">
        <f>Input!I217</f>
        <v>1152x1360x1557</v>
      </c>
      <c r="G216" s="95" t="str">
        <f>Input!J217</f>
        <v>3200</v>
      </c>
      <c r="H216" s="96" t="str">
        <f>Input!L217</f>
        <v>220</v>
      </c>
      <c r="I216" s="95" t="str">
        <f>Verw.!AD216</f>
        <v>Without/SAE-00</v>
      </c>
      <c r="J216" s="95" t="str">
        <f>Verw.!AF216</f>
        <v>Rubber block drive, with alu. ring</v>
      </c>
      <c r="K216" s="95" t="str">
        <f>Verw.!AE216</f>
        <v>21 /18  inch</v>
      </c>
      <c r="L216" s="97" t="str">
        <f>Verw.!AG216</f>
        <v xml:space="preserve"> Mechanical</v>
      </c>
      <c r="M216" s="95" t="str">
        <f>Verw.!AH216</f>
        <v>Not available</v>
      </c>
      <c r="N216" s="95">
        <f>Input!AL217</f>
        <v>0</v>
      </c>
      <c r="P216" s="98"/>
      <c r="Q216" s="128"/>
      <c r="R216" s="128"/>
      <c r="S216" s="128"/>
      <c r="T216" s="89"/>
      <c r="U216" s="127"/>
      <c r="V216" s="128"/>
      <c r="W216" s="129"/>
      <c r="X216" s="130"/>
      <c r="Y216" s="127"/>
      <c r="Z216" s="127"/>
      <c r="AA216" s="87"/>
      <c r="AB216" s="131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</row>
    <row r="217" spans="1:102" s="105" customFormat="1" x14ac:dyDescent="0.25">
      <c r="A217" s="328" t="str">
        <f>Input!B218</f>
        <v>HCT800/1</v>
      </c>
      <c r="B217" s="93">
        <f>Input!F218</f>
        <v>9.1199999999999992</v>
      </c>
      <c r="C217" s="93" t="str">
        <f>Input!D218&amp;"-"&amp;Input!E218</f>
        <v>800-1800</v>
      </c>
      <c r="D217" s="93" t="str">
        <f>Input!G218</f>
        <v>0,85</v>
      </c>
      <c r="E217" s="93" t="str">
        <f>Input!K218</f>
        <v>582</v>
      </c>
      <c r="F217" s="94" t="str">
        <f>Input!I218</f>
        <v>1152x1360x1557</v>
      </c>
      <c r="G217" s="95" t="str">
        <f>Input!J218</f>
        <v>3200</v>
      </c>
      <c r="H217" s="96" t="str">
        <f>Input!L218</f>
        <v>220</v>
      </c>
      <c r="I217" s="95" t="str">
        <f>Verw.!AD217</f>
        <v>Without/SAE-00</v>
      </c>
      <c r="J217" s="95" t="str">
        <f>Verw.!AF217</f>
        <v>Rubber block drive, with alu. ring</v>
      </c>
      <c r="K217" s="95" t="str">
        <f>Verw.!AE217</f>
        <v>21 /18  inch</v>
      </c>
      <c r="L217" s="97" t="str">
        <f>Verw.!AG217</f>
        <v xml:space="preserve"> Mechanical</v>
      </c>
      <c r="M217" s="95" t="str">
        <f>Verw.!AH217</f>
        <v>Not available</v>
      </c>
      <c r="N217" s="95">
        <f>Input!AL218</f>
        <v>0</v>
      </c>
      <c r="P217" s="98"/>
      <c r="Q217" s="128"/>
      <c r="R217" s="128"/>
      <c r="S217" s="128"/>
      <c r="T217" s="89"/>
      <c r="U217" s="127"/>
      <c r="V217" s="128"/>
      <c r="W217" s="129"/>
      <c r="X217" s="130"/>
      <c r="Y217" s="127"/>
      <c r="Z217" s="127"/>
      <c r="AA217" s="87"/>
      <c r="AB217" s="131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</row>
    <row r="218" spans="1:102" s="105" customFormat="1" x14ac:dyDescent="0.25">
      <c r="A218" s="328" t="str">
        <f>Input!B219</f>
        <v>HCT800/1</v>
      </c>
      <c r="B218" s="93">
        <f>Input!F219</f>
        <v>9.68</v>
      </c>
      <c r="C218" s="93" t="str">
        <f>Input!D219&amp;"-"&amp;Input!E219</f>
        <v>800-1800</v>
      </c>
      <c r="D218" s="93" t="str">
        <f>Input!G219</f>
        <v>0,85</v>
      </c>
      <c r="E218" s="93" t="str">
        <f>Input!K219</f>
        <v>582</v>
      </c>
      <c r="F218" s="94" t="str">
        <f>Input!I219</f>
        <v>1152x1360x1557</v>
      </c>
      <c r="G218" s="95" t="str">
        <f>Input!J219</f>
        <v>3200</v>
      </c>
      <c r="H218" s="96" t="str">
        <f>Input!L219</f>
        <v>220</v>
      </c>
      <c r="I218" s="95" t="str">
        <f>Verw.!AD218</f>
        <v>Without/SAE-00</v>
      </c>
      <c r="J218" s="95" t="str">
        <f>Verw.!AF218</f>
        <v>Rubber block drive, with alu. ring</v>
      </c>
      <c r="K218" s="95" t="str">
        <f>Verw.!AE218</f>
        <v>21 /18  inch</v>
      </c>
      <c r="L218" s="97" t="str">
        <f>Verw.!AG218</f>
        <v xml:space="preserve"> Mechanical</v>
      </c>
      <c r="M218" s="95" t="str">
        <f>Verw.!AH218</f>
        <v>Not available</v>
      </c>
      <c r="N218" s="95">
        <f>Input!AL219</f>
        <v>0</v>
      </c>
      <c r="P218" s="98"/>
      <c r="Q218" s="128"/>
      <c r="R218" s="128"/>
      <c r="S218" s="128"/>
      <c r="T218" s="89"/>
      <c r="U218" s="127"/>
      <c r="V218" s="128"/>
      <c r="W218" s="129"/>
      <c r="X218" s="130"/>
      <c r="Y218" s="127"/>
      <c r="Z218" s="127"/>
      <c r="AA218" s="87"/>
      <c r="AB218" s="131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</row>
    <row r="219" spans="1:102" s="105" customFormat="1" x14ac:dyDescent="0.25">
      <c r="A219" s="328" t="str">
        <f>Input!B220</f>
        <v>HCT800/1</v>
      </c>
      <c r="B219" s="93">
        <f>Input!F220</f>
        <v>10.3</v>
      </c>
      <c r="C219" s="93" t="str">
        <f>Input!D220&amp;"-"&amp;Input!E220</f>
        <v>800-1800</v>
      </c>
      <c r="D219" s="93" t="str">
        <f>Input!G220</f>
        <v>0,83</v>
      </c>
      <c r="E219" s="93" t="str">
        <f>Input!K220</f>
        <v>582</v>
      </c>
      <c r="F219" s="94" t="str">
        <f>Input!I220</f>
        <v>1152x1360x1557</v>
      </c>
      <c r="G219" s="95" t="str">
        <f>Input!J220</f>
        <v>3200</v>
      </c>
      <c r="H219" s="96" t="str">
        <f>Input!L220</f>
        <v>220</v>
      </c>
      <c r="I219" s="95" t="str">
        <f>Verw.!AD219</f>
        <v>Without/SAE-00</v>
      </c>
      <c r="J219" s="95" t="str">
        <f>Verw.!AF219</f>
        <v>Rubber block drive, with alu. ring</v>
      </c>
      <c r="K219" s="95" t="str">
        <f>Verw.!AE219</f>
        <v>21 /18  inch</v>
      </c>
      <c r="L219" s="97" t="str">
        <f>Verw.!AG219</f>
        <v xml:space="preserve"> Mechanical</v>
      </c>
      <c r="M219" s="95" t="str">
        <f>Verw.!AH219</f>
        <v>Not available</v>
      </c>
      <c r="N219" s="95">
        <f>Input!AL220</f>
        <v>0</v>
      </c>
      <c r="P219" s="98"/>
      <c r="Q219" s="128"/>
      <c r="R219" s="128"/>
      <c r="S219" s="128"/>
      <c r="T219" s="89"/>
      <c r="U219" s="127"/>
      <c r="V219" s="128"/>
      <c r="W219" s="129"/>
      <c r="X219" s="130"/>
      <c r="Y219" s="127"/>
      <c r="Z219" s="127"/>
      <c r="AA219" s="87"/>
      <c r="AB219" s="131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</row>
    <row r="220" spans="1:102" s="105" customFormat="1" x14ac:dyDescent="0.25">
      <c r="A220" s="328" t="str">
        <f>Input!B221</f>
        <v>HCT800/1</v>
      </c>
      <c r="B220" s="93">
        <f>Input!F221</f>
        <v>10.98</v>
      </c>
      <c r="C220" s="93" t="str">
        <f>Input!D221&amp;"-"&amp;Input!E221</f>
        <v>800-1800</v>
      </c>
      <c r="D220" s="93" t="str">
        <f>Input!G221</f>
        <v>0,78</v>
      </c>
      <c r="E220" s="93" t="str">
        <f>Input!K221</f>
        <v>582</v>
      </c>
      <c r="F220" s="94" t="str">
        <f>Input!I221</f>
        <v>1152x1360x1557</v>
      </c>
      <c r="G220" s="95" t="str">
        <f>Input!J221</f>
        <v>3200</v>
      </c>
      <c r="H220" s="96" t="str">
        <f>Input!L221</f>
        <v>220</v>
      </c>
      <c r="I220" s="95" t="str">
        <f>Verw.!AD220</f>
        <v>Without/SAE-00</v>
      </c>
      <c r="J220" s="95" t="str">
        <f>Verw.!AF220</f>
        <v>Rubber block drive, with alu. ring</v>
      </c>
      <c r="K220" s="95" t="str">
        <f>Verw.!AE220</f>
        <v>21 /18  inch</v>
      </c>
      <c r="L220" s="97" t="str">
        <f>Verw.!AG220</f>
        <v xml:space="preserve"> Mechanical</v>
      </c>
      <c r="M220" s="95" t="str">
        <f>Verw.!AH220</f>
        <v>Not available</v>
      </c>
      <c r="N220" s="95">
        <f>Input!AL221</f>
        <v>0</v>
      </c>
      <c r="P220" s="98"/>
      <c r="Q220" s="128"/>
      <c r="R220" s="128"/>
      <c r="S220" s="128"/>
      <c r="T220" s="89"/>
      <c r="U220" s="127"/>
      <c r="V220" s="128"/>
      <c r="W220" s="129"/>
      <c r="X220" s="130"/>
      <c r="Y220" s="127"/>
      <c r="Z220" s="127"/>
      <c r="AA220" s="87"/>
      <c r="AB220" s="131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</row>
    <row r="221" spans="1:102" s="105" customFormat="1" x14ac:dyDescent="0.25">
      <c r="A221" s="328" t="str">
        <f>Input!B222</f>
        <v>HCT800/1</v>
      </c>
      <c r="B221" s="93">
        <f>Input!F222</f>
        <v>11.76</v>
      </c>
      <c r="C221" s="93" t="str">
        <f>Input!D222&amp;"-"&amp;Input!E222</f>
        <v>800-1800</v>
      </c>
      <c r="D221" s="93" t="str">
        <f>Input!G222</f>
        <v>0,75</v>
      </c>
      <c r="E221" s="93" t="str">
        <f>Input!K222</f>
        <v>582</v>
      </c>
      <c r="F221" s="94" t="str">
        <f>Input!I222</f>
        <v>1152x1360x1557</v>
      </c>
      <c r="G221" s="95" t="str">
        <f>Input!J222</f>
        <v>3200</v>
      </c>
      <c r="H221" s="96" t="str">
        <f>Input!L222</f>
        <v>220</v>
      </c>
      <c r="I221" s="95" t="str">
        <f>Verw.!AD221</f>
        <v>Without/SAE-00</v>
      </c>
      <c r="J221" s="95" t="str">
        <f>Verw.!AF221</f>
        <v>Rubber block drive, with alu. ring</v>
      </c>
      <c r="K221" s="95" t="str">
        <f>Verw.!AE221</f>
        <v>21 /18  inch</v>
      </c>
      <c r="L221" s="97" t="str">
        <f>Verw.!AG221</f>
        <v xml:space="preserve"> Mechanical</v>
      </c>
      <c r="M221" s="95" t="str">
        <f>Verw.!AH221</f>
        <v>Not available</v>
      </c>
      <c r="N221" s="95">
        <f>Input!AL222</f>
        <v>0</v>
      </c>
      <c r="P221" s="98"/>
      <c r="Q221" s="128"/>
      <c r="R221" s="128"/>
      <c r="S221" s="128"/>
      <c r="T221" s="89"/>
      <c r="U221" s="127"/>
      <c r="V221" s="128"/>
      <c r="W221" s="129"/>
      <c r="X221" s="130"/>
      <c r="Y221" s="127"/>
      <c r="Z221" s="127"/>
      <c r="AA221" s="87"/>
      <c r="AB221" s="131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</row>
    <row r="222" spans="1:102" s="105" customFormat="1" x14ac:dyDescent="0.25">
      <c r="A222" s="328" t="str">
        <f>Input!B223</f>
        <v>HCT800/1</v>
      </c>
      <c r="B222" s="93">
        <f>Input!F223</f>
        <v>12.43</v>
      </c>
      <c r="C222" s="93" t="str">
        <f>Input!D223&amp;"-"&amp;Input!E223</f>
        <v>800-1800</v>
      </c>
      <c r="D222" s="93" t="str">
        <f>Input!G223</f>
        <v>0,71</v>
      </c>
      <c r="E222" s="93" t="str">
        <f>Input!K223</f>
        <v>582</v>
      </c>
      <c r="F222" s="94" t="str">
        <f>Input!I223</f>
        <v>1152x1360x1557</v>
      </c>
      <c r="G222" s="95" t="str">
        <f>Input!J223</f>
        <v>3200</v>
      </c>
      <c r="H222" s="96" t="str">
        <f>Input!L223</f>
        <v>220</v>
      </c>
      <c r="I222" s="95" t="str">
        <f>Verw.!AD222</f>
        <v>Without/SAE-00</v>
      </c>
      <c r="J222" s="95" t="str">
        <f>Verw.!AF222</f>
        <v>Rubber block drive, with alu. ring</v>
      </c>
      <c r="K222" s="95" t="str">
        <f>Verw.!AE222</f>
        <v>21 /18  inch</v>
      </c>
      <c r="L222" s="97" t="str">
        <f>Verw.!AG222</f>
        <v xml:space="preserve"> Mechanical</v>
      </c>
      <c r="M222" s="95" t="str">
        <f>Verw.!AH222</f>
        <v>Not available</v>
      </c>
      <c r="N222" s="95">
        <f>Input!AL223</f>
        <v>0</v>
      </c>
      <c r="P222" s="98"/>
      <c r="Q222" s="128"/>
      <c r="R222" s="128"/>
      <c r="S222" s="128"/>
      <c r="T222" s="89"/>
      <c r="U222" s="127"/>
      <c r="V222" s="128"/>
      <c r="W222" s="129"/>
      <c r="X222" s="130"/>
      <c r="Y222" s="127"/>
      <c r="Z222" s="127"/>
      <c r="AA222" s="87"/>
      <c r="AB222" s="131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</row>
    <row r="223" spans="1:102" s="105" customFormat="1" x14ac:dyDescent="0.25">
      <c r="A223" s="328" t="str">
        <f>Input!B224</f>
        <v>HCT800/1</v>
      </c>
      <c r="B223" s="93">
        <f>Input!F224</f>
        <v>13.17</v>
      </c>
      <c r="C223" s="93" t="str">
        <f>Input!D224&amp;"-"&amp;Input!E224</f>
        <v>800-1800</v>
      </c>
      <c r="D223" s="93" t="str">
        <f>Input!G224</f>
        <v>0,67</v>
      </c>
      <c r="E223" s="93" t="str">
        <f>Input!K224</f>
        <v>582</v>
      </c>
      <c r="F223" s="94" t="str">
        <f>Input!I224</f>
        <v>1152x1360x1557</v>
      </c>
      <c r="G223" s="95" t="str">
        <f>Input!J224</f>
        <v>3200</v>
      </c>
      <c r="H223" s="96" t="str">
        <f>Input!L224</f>
        <v>220</v>
      </c>
      <c r="I223" s="95" t="str">
        <f>Verw.!AD223</f>
        <v>Without/SAE-00</v>
      </c>
      <c r="J223" s="95" t="str">
        <f>Verw.!AF223</f>
        <v>Rubber block drive, with alu. ring</v>
      </c>
      <c r="K223" s="95" t="str">
        <f>Verw.!AE223</f>
        <v>21 /18  inch</v>
      </c>
      <c r="L223" s="97" t="str">
        <f>Verw.!AG223</f>
        <v xml:space="preserve"> Mechanical</v>
      </c>
      <c r="M223" s="95" t="str">
        <f>Verw.!AH223</f>
        <v>Not available</v>
      </c>
      <c r="N223" s="95">
        <f>Input!AL224</f>
        <v>0</v>
      </c>
      <c r="P223" s="98"/>
      <c r="Q223" s="128"/>
      <c r="R223" s="128"/>
      <c r="S223" s="128"/>
      <c r="T223" s="89"/>
      <c r="U223" s="127"/>
      <c r="V223" s="128"/>
      <c r="W223" s="129"/>
      <c r="X223" s="130"/>
      <c r="Y223" s="127"/>
      <c r="Z223" s="127"/>
      <c r="AA223" s="87"/>
      <c r="AB223" s="131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</row>
    <row r="224" spans="1:102" s="105" customFormat="1" x14ac:dyDescent="0.25">
      <c r="A224" s="328" t="str">
        <f>Input!B225</f>
        <v>HCT800/1</v>
      </c>
      <c r="B224" s="93">
        <f>Input!F225</f>
        <v>13.97</v>
      </c>
      <c r="C224" s="93" t="str">
        <f>Input!D225&amp;"-"&amp;Input!E225</f>
        <v>800-1800</v>
      </c>
      <c r="D224" s="93" t="str">
        <f>Input!G225</f>
        <v>0,63</v>
      </c>
      <c r="E224" s="93" t="str">
        <f>Input!K225</f>
        <v>582</v>
      </c>
      <c r="F224" s="94" t="str">
        <f>Input!I225</f>
        <v>1152x1360x1557</v>
      </c>
      <c r="G224" s="95" t="str">
        <f>Input!J225</f>
        <v>3200</v>
      </c>
      <c r="H224" s="96" t="str">
        <f>Input!L225</f>
        <v>220</v>
      </c>
      <c r="I224" s="95" t="str">
        <f>Verw.!AD224</f>
        <v>Without/SAE-00</v>
      </c>
      <c r="J224" s="95" t="str">
        <f>Verw.!AF224</f>
        <v>Rubber block drive, with alu. ring</v>
      </c>
      <c r="K224" s="95" t="str">
        <f>Verw.!AE224</f>
        <v>21 /18  inch</v>
      </c>
      <c r="L224" s="97" t="str">
        <f>Verw.!AG224</f>
        <v xml:space="preserve"> Mechanical</v>
      </c>
      <c r="M224" s="95" t="str">
        <f>Verw.!AH224</f>
        <v>Not available</v>
      </c>
      <c r="N224" s="95">
        <f>Input!AL225</f>
        <v>0</v>
      </c>
      <c r="P224" s="98"/>
      <c r="Q224" s="128"/>
      <c r="R224" s="128"/>
      <c r="S224" s="128"/>
      <c r="T224" s="89"/>
      <c r="U224" s="127"/>
      <c r="V224" s="128"/>
      <c r="W224" s="129"/>
      <c r="X224" s="130"/>
      <c r="Y224" s="127"/>
      <c r="Z224" s="127"/>
      <c r="AA224" s="87"/>
      <c r="AB224" s="131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</row>
    <row r="225" spans="1:102" s="105" customFormat="1" x14ac:dyDescent="0.25">
      <c r="A225" s="328" t="str">
        <f>Input!B226</f>
        <v>HCT800/1</v>
      </c>
      <c r="B225" s="93">
        <f>Input!F226</f>
        <v>14.85</v>
      </c>
      <c r="C225" s="93" t="str">
        <f>Input!D226&amp;"-"&amp;Input!E226</f>
        <v>800-1800</v>
      </c>
      <c r="D225" s="93" t="str">
        <f>Input!G226</f>
        <v>0,59</v>
      </c>
      <c r="E225" s="93" t="str">
        <f>Input!K226</f>
        <v>582</v>
      </c>
      <c r="F225" s="94" t="str">
        <f>Input!I226</f>
        <v>1152x1360x1557</v>
      </c>
      <c r="G225" s="95" t="str">
        <f>Input!J226</f>
        <v>3200</v>
      </c>
      <c r="H225" s="96" t="str">
        <f>Input!L226</f>
        <v>220</v>
      </c>
      <c r="I225" s="95" t="str">
        <f>Verw.!AD225</f>
        <v>Without/SAE-00</v>
      </c>
      <c r="J225" s="95" t="str">
        <f>Verw.!AF225</f>
        <v>Rubber block drive, with alu. ring</v>
      </c>
      <c r="K225" s="95" t="str">
        <f>Verw.!AE225</f>
        <v>21 /18  inch</v>
      </c>
      <c r="L225" s="97" t="str">
        <f>Verw.!AG225</f>
        <v xml:space="preserve"> Mechanical</v>
      </c>
      <c r="M225" s="95" t="str">
        <f>Verw.!AH225</f>
        <v>Not available</v>
      </c>
      <c r="N225" s="95">
        <f>Input!AL226</f>
        <v>0</v>
      </c>
      <c r="P225" s="98"/>
      <c r="Q225" s="128"/>
      <c r="R225" s="128"/>
      <c r="S225" s="128"/>
      <c r="T225" s="89"/>
      <c r="U225" s="127"/>
      <c r="V225" s="128"/>
      <c r="W225" s="129"/>
      <c r="X225" s="130"/>
      <c r="Y225" s="127"/>
      <c r="Z225" s="127"/>
      <c r="AA225" s="87"/>
      <c r="AB225" s="131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</row>
    <row r="226" spans="1:102" s="105" customFormat="1" x14ac:dyDescent="0.25">
      <c r="A226" s="328" t="str">
        <f>Input!B227</f>
        <v>HCT800/1</v>
      </c>
      <c r="B226" s="93">
        <f>Input!F227</f>
        <v>15.82</v>
      </c>
      <c r="C226" s="93" t="str">
        <f>Input!D227&amp;"-"&amp;Input!E227</f>
        <v>800-1800</v>
      </c>
      <c r="D226" s="93" t="str">
        <f>Input!G227</f>
        <v>0,55</v>
      </c>
      <c r="E226" s="93" t="str">
        <f>Input!K227</f>
        <v>582</v>
      </c>
      <c r="F226" s="94" t="str">
        <f>Input!I227</f>
        <v>1152x1360x1557</v>
      </c>
      <c r="G226" s="95" t="str">
        <f>Input!J227</f>
        <v>3200</v>
      </c>
      <c r="H226" s="96" t="str">
        <f>Input!L227</f>
        <v>220</v>
      </c>
      <c r="I226" s="95" t="str">
        <f>Verw.!AD226</f>
        <v>Without/SAE-00</v>
      </c>
      <c r="J226" s="95" t="str">
        <f>Verw.!AF226</f>
        <v>Rubber block drive, with alu. ring</v>
      </c>
      <c r="K226" s="95" t="str">
        <f>Verw.!AE226</f>
        <v>21 /18  inch</v>
      </c>
      <c r="L226" s="97" t="str">
        <f>Verw.!AG226</f>
        <v xml:space="preserve"> Mechanical</v>
      </c>
      <c r="M226" s="95" t="str">
        <f>Verw.!AH226</f>
        <v>Not available</v>
      </c>
      <c r="N226" s="95">
        <f>Input!AL227</f>
        <v>0</v>
      </c>
      <c r="P226" s="98"/>
      <c r="Q226" s="128"/>
      <c r="R226" s="128"/>
      <c r="S226" s="128"/>
      <c r="T226" s="89"/>
      <c r="U226" s="127"/>
      <c r="V226" s="128"/>
      <c r="W226" s="129"/>
      <c r="X226" s="130"/>
      <c r="Y226" s="127"/>
      <c r="Z226" s="127"/>
      <c r="AA226" s="87"/>
      <c r="AB226" s="131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</row>
    <row r="227" spans="1:102" s="105" customFormat="1" x14ac:dyDescent="0.25">
      <c r="A227" s="328" t="str">
        <f>Input!B228</f>
        <v>HCT800/1</v>
      </c>
      <c r="B227" s="93">
        <f>Input!F228</f>
        <v>16.579999999999998</v>
      </c>
      <c r="C227" s="93" t="str">
        <f>Input!D228&amp;"-"&amp;Input!E228</f>
        <v>800-1800</v>
      </c>
      <c r="D227" s="93" t="str">
        <f>Input!G228</f>
        <v>0,52</v>
      </c>
      <c r="E227" s="93" t="str">
        <f>Input!K228</f>
        <v>582</v>
      </c>
      <c r="F227" s="94" t="str">
        <f>Input!I228</f>
        <v>1152x1360x1557</v>
      </c>
      <c r="G227" s="95" t="str">
        <f>Input!J228</f>
        <v>3200</v>
      </c>
      <c r="H227" s="96" t="str">
        <f>Input!L228</f>
        <v>220</v>
      </c>
      <c r="I227" s="95" t="str">
        <f>Verw.!AD227</f>
        <v>Without/SAE-00</v>
      </c>
      <c r="J227" s="95" t="str">
        <f>Verw.!AF227</f>
        <v>Rubber block drive, with alu. ring</v>
      </c>
      <c r="K227" s="95" t="str">
        <f>Verw.!AE227</f>
        <v>21 /18  inch</v>
      </c>
      <c r="L227" s="97" t="str">
        <f>Verw.!AG227</f>
        <v xml:space="preserve"> Mechanical</v>
      </c>
      <c r="M227" s="95" t="str">
        <f>Verw.!AH227</f>
        <v>Not available</v>
      </c>
      <c r="N227" s="95">
        <f>Input!AL228</f>
        <v>0</v>
      </c>
      <c r="P227" s="98"/>
      <c r="Q227" s="128"/>
      <c r="R227" s="128"/>
      <c r="S227" s="128"/>
      <c r="T227" s="89"/>
      <c r="U227" s="127"/>
      <c r="V227" s="128"/>
      <c r="W227" s="129"/>
      <c r="X227" s="130"/>
      <c r="Y227" s="127"/>
      <c r="Z227" s="127"/>
      <c r="AA227" s="87"/>
      <c r="AB227" s="131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</row>
    <row r="228" spans="1:102" s="105" customFormat="1" x14ac:dyDescent="0.25">
      <c r="A228" s="328" t="str">
        <f>Input!B229</f>
        <v>HCT800/1</v>
      </c>
      <c r="B228" s="93">
        <f>Input!F229</f>
        <v>20.100000000000001</v>
      </c>
      <c r="C228" s="93" t="str">
        <f>Input!D229&amp;"-"&amp;Input!E229</f>
        <v>800-1800</v>
      </c>
      <c r="D228" s="93" t="str">
        <f>Input!G229</f>
        <v>0,39</v>
      </c>
      <c r="E228" s="93" t="str">
        <f>Input!K229</f>
        <v>582</v>
      </c>
      <c r="F228" s="94" t="str">
        <f>Input!I229</f>
        <v>1152x1360x1557</v>
      </c>
      <c r="G228" s="95" t="str">
        <f>Input!J229</f>
        <v>3200</v>
      </c>
      <c r="H228" s="96" t="str">
        <f>Input!L229</f>
        <v>220</v>
      </c>
      <c r="I228" s="95" t="str">
        <f>Verw.!AD228</f>
        <v>Without/SAE-00</v>
      </c>
      <c r="J228" s="95" t="str">
        <f>Verw.!AF228</f>
        <v>Rubber block drive, with alu. ring</v>
      </c>
      <c r="K228" s="95" t="str">
        <f>Verw.!AE228</f>
        <v>21 /18  inch</v>
      </c>
      <c r="L228" s="97" t="str">
        <f>Verw.!AG228</f>
        <v xml:space="preserve"> Mechanical</v>
      </c>
      <c r="M228" s="95" t="str">
        <f>Verw.!AH228</f>
        <v>Not available</v>
      </c>
      <c r="N228" s="95">
        <f>Input!AL229</f>
        <v>0</v>
      </c>
      <c r="P228" s="98"/>
      <c r="Q228" s="128"/>
      <c r="R228" s="128"/>
      <c r="S228" s="128"/>
      <c r="T228" s="89"/>
      <c r="U228" s="127"/>
      <c r="V228" s="128"/>
      <c r="W228" s="129"/>
      <c r="X228" s="130"/>
      <c r="Y228" s="127"/>
      <c r="Z228" s="127"/>
      <c r="AA228" s="87"/>
      <c r="AB228" s="131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</row>
    <row r="229" spans="1:102" s="105" customFormat="1" x14ac:dyDescent="0.25">
      <c r="A229" s="328" t="str">
        <f>Input!B230</f>
        <v>HCT800/2</v>
      </c>
      <c r="B229" s="93">
        <f>Input!F230</f>
        <v>13.118</v>
      </c>
      <c r="C229" s="93" t="str">
        <f>Input!D230&amp;"-"&amp;Input!E230</f>
        <v>800-1800</v>
      </c>
      <c r="D229" s="93" t="str">
        <f>Input!G230</f>
        <v>0,9273</v>
      </c>
      <c r="E229" s="93" t="str">
        <f>Input!K230</f>
        <v>666</v>
      </c>
      <c r="F229" s="94" t="str">
        <f>Input!I230</f>
        <v>1190x1490x1707</v>
      </c>
      <c r="G229" s="95" t="str">
        <f>Input!J230</f>
        <v>3600</v>
      </c>
      <c r="H229" s="96" t="str">
        <f>Input!L230</f>
        <v>220</v>
      </c>
      <c r="I229" s="95" t="str">
        <f>Verw.!AD229</f>
        <v>Without/SAE-00</v>
      </c>
      <c r="J229" s="95" t="str">
        <f>Verw.!AF229</f>
        <v>Rubber block drive, with alu. ring</v>
      </c>
      <c r="K229" s="95" t="str">
        <f>Verw.!AE229</f>
        <v>21 /18  inch</v>
      </c>
      <c r="L229" s="97" t="str">
        <f>Verw.!AG229</f>
        <v xml:space="preserve"> Mechanical</v>
      </c>
      <c r="M229" s="95" t="str">
        <f>Verw.!AH229</f>
        <v>Not available</v>
      </c>
      <c r="N229" s="95">
        <f>Input!AL230</f>
        <v>0</v>
      </c>
      <c r="P229" s="98"/>
      <c r="Q229" s="128"/>
      <c r="R229" s="128"/>
      <c r="S229" s="128"/>
      <c r="T229" s="89"/>
      <c r="U229" s="127"/>
      <c r="V229" s="128"/>
      <c r="W229" s="129"/>
      <c r="X229" s="130"/>
      <c r="Y229" s="127"/>
      <c r="Z229" s="127"/>
      <c r="AA229" s="87"/>
      <c r="AB229" s="131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</row>
    <row r="230" spans="1:102" s="105" customFormat="1" x14ac:dyDescent="0.25">
      <c r="A230" s="328" t="str">
        <f>Input!B231</f>
        <v>HCT800/2</v>
      </c>
      <c r="B230" s="93">
        <f>Input!F231</f>
        <v>13.811</v>
      </c>
      <c r="C230" s="93" t="str">
        <f>Input!D231&amp;"-"&amp;Input!E231</f>
        <v>800-1800</v>
      </c>
      <c r="D230" s="93" t="str">
        <f>Input!G231</f>
        <v>0,8808</v>
      </c>
      <c r="E230" s="93" t="str">
        <f>Input!K231</f>
        <v>666</v>
      </c>
      <c r="F230" s="94" t="str">
        <f>Input!I231</f>
        <v>1190x1490x1707</v>
      </c>
      <c r="G230" s="95" t="str">
        <f>Input!J231</f>
        <v>3600</v>
      </c>
      <c r="H230" s="96" t="str">
        <f>Input!L231</f>
        <v>220</v>
      </c>
      <c r="I230" s="95" t="str">
        <f>Verw.!AD230</f>
        <v>Without/SAE-00</v>
      </c>
      <c r="J230" s="95" t="str">
        <f>Verw.!AF230</f>
        <v>Rubber block drive, with alu. ring</v>
      </c>
      <c r="K230" s="95" t="str">
        <f>Verw.!AE230</f>
        <v>21 /18  inch</v>
      </c>
      <c r="L230" s="97" t="str">
        <f>Verw.!AG230</f>
        <v xml:space="preserve"> Mechanical</v>
      </c>
      <c r="M230" s="95" t="str">
        <f>Verw.!AH230</f>
        <v>Not available</v>
      </c>
      <c r="N230" s="95">
        <f>Input!AL231</f>
        <v>0</v>
      </c>
      <c r="P230" s="98"/>
      <c r="Q230" s="128"/>
      <c r="R230" s="128"/>
      <c r="S230" s="128"/>
      <c r="T230" s="89"/>
      <c r="U230" s="127"/>
      <c r="V230" s="128"/>
      <c r="W230" s="129"/>
      <c r="X230" s="130"/>
      <c r="Y230" s="127"/>
      <c r="Z230" s="127"/>
      <c r="AA230" s="87"/>
      <c r="AB230" s="131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</row>
    <row r="231" spans="1:102" s="105" customFormat="1" x14ac:dyDescent="0.25">
      <c r="A231" s="328" t="str">
        <f>Input!B232</f>
        <v>HCT800/2</v>
      </c>
      <c r="B231" s="93">
        <f>Input!F232</f>
        <v>14.545</v>
      </c>
      <c r="C231" s="93" t="str">
        <f>Input!D232&amp;"-"&amp;Input!E232</f>
        <v>800-1800</v>
      </c>
      <c r="D231" s="93" t="str">
        <f>Input!G232</f>
        <v>0,8363</v>
      </c>
      <c r="E231" s="93" t="str">
        <f>Input!K232</f>
        <v>666</v>
      </c>
      <c r="F231" s="94" t="str">
        <f>Input!I232</f>
        <v>1190x1490x1707</v>
      </c>
      <c r="G231" s="95" t="str">
        <f>Input!J232</f>
        <v>3600</v>
      </c>
      <c r="H231" s="96" t="str">
        <f>Input!L232</f>
        <v>220</v>
      </c>
      <c r="I231" s="95" t="str">
        <f>Verw.!AD231</f>
        <v>Without/SAE-00</v>
      </c>
      <c r="J231" s="95" t="str">
        <f>Verw.!AF231</f>
        <v>Rubber block drive, with alu. ring</v>
      </c>
      <c r="K231" s="95" t="str">
        <f>Verw.!AE231</f>
        <v>21 /18  inch</v>
      </c>
      <c r="L231" s="97" t="str">
        <f>Verw.!AG231</f>
        <v xml:space="preserve"> Mechanical</v>
      </c>
      <c r="M231" s="95" t="str">
        <f>Verw.!AH231</f>
        <v>Not available</v>
      </c>
      <c r="N231" s="95">
        <f>Input!AL232</f>
        <v>0</v>
      </c>
      <c r="P231" s="98"/>
      <c r="Q231" s="128"/>
      <c r="R231" s="128"/>
      <c r="S231" s="128"/>
      <c r="T231" s="89"/>
      <c r="U231" s="127"/>
      <c r="V231" s="128"/>
      <c r="W231" s="129"/>
      <c r="X231" s="130"/>
      <c r="Y231" s="127"/>
      <c r="Z231" s="127"/>
      <c r="AA231" s="87"/>
      <c r="AB231" s="131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</row>
    <row r="232" spans="1:102" s="105" customFormat="1" x14ac:dyDescent="0.25">
      <c r="A232" s="328" t="str">
        <f>Input!B233</f>
        <v>HCT800/2</v>
      </c>
      <c r="B232" s="93">
        <f>Input!F233</f>
        <v>15.326000000000001</v>
      </c>
      <c r="C232" s="93" t="str">
        <f>Input!D233&amp;"-"&amp;Input!E233</f>
        <v>800-1800</v>
      </c>
      <c r="D232" s="93" t="str">
        <f>Input!G233</f>
        <v>0,7937</v>
      </c>
      <c r="E232" s="93" t="str">
        <f>Input!K233</f>
        <v>666</v>
      </c>
      <c r="F232" s="94" t="str">
        <f>Input!I233</f>
        <v>1190x1490x1707</v>
      </c>
      <c r="G232" s="95" t="str">
        <f>Input!J233</f>
        <v>3600</v>
      </c>
      <c r="H232" s="96" t="str">
        <f>Input!L233</f>
        <v>220</v>
      </c>
      <c r="I232" s="95" t="str">
        <f>Verw.!AD232</f>
        <v>Without/SAE-00</v>
      </c>
      <c r="J232" s="95" t="str">
        <f>Verw.!AF232</f>
        <v>Rubber block drive, with alu. ring</v>
      </c>
      <c r="K232" s="95" t="str">
        <f>Verw.!AE232</f>
        <v>21 /18  inch</v>
      </c>
      <c r="L232" s="97" t="str">
        <f>Verw.!AG232</f>
        <v xml:space="preserve"> Mechanical</v>
      </c>
      <c r="M232" s="95" t="str">
        <f>Verw.!AH232</f>
        <v>Not available</v>
      </c>
      <c r="N232" s="95">
        <f>Input!AL233</f>
        <v>0</v>
      </c>
      <c r="P232" s="98"/>
      <c r="Q232" s="128"/>
      <c r="R232" s="128"/>
      <c r="S232" s="128"/>
      <c r="T232" s="89"/>
      <c r="U232" s="127"/>
      <c r="V232" s="128"/>
      <c r="W232" s="129"/>
      <c r="X232" s="130"/>
      <c r="Y232" s="127"/>
      <c r="Z232" s="127"/>
      <c r="AA232" s="87"/>
      <c r="AB232" s="131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</row>
    <row r="233" spans="1:102" s="105" customFormat="1" x14ac:dyDescent="0.25">
      <c r="A233" s="328" t="str">
        <f>Input!B234</f>
        <v>HCT800/2</v>
      </c>
      <c r="B233" s="93">
        <f>Input!F234</f>
        <v>16.157</v>
      </c>
      <c r="C233" s="93" t="str">
        <f>Input!D234&amp;"-"&amp;Input!E234</f>
        <v>800-1800</v>
      </c>
      <c r="D233" s="93" t="str">
        <f>Input!G234</f>
        <v>0,7529</v>
      </c>
      <c r="E233" s="93" t="str">
        <f>Input!K234</f>
        <v>666</v>
      </c>
      <c r="F233" s="94" t="str">
        <f>Input!I234</f>
        <v>1190x1490x1707</v>
      </c>
      <c r="G233" s="95" t="str">
        <f>Input!J234</f>
        <v>3600</v>
      </c>
      <c r="H233" s="96" t="str">
        <f>Input!L234</f>
        <v>220</v>
      </c>
      <c r="I233" s="95" t="str">
        <f>Verw.!AD233</f>
        <v>Without/SAE-00</v>
      </c>
      <c r="J233" s="95" t="str">
        <f>Verw.!AF233</f>
        <v>Rubber block drive, with alu. ring</v>
      </c>
      <c r="K233" s="95" t="str">
        <f>Verw.!AE233</f>
        <v>21 /18  inch</v>
      </c>
      <c r="L233" s="97" t="str">
        <f>Verw.!AG233</f>
        <v xml:space="preserve"> Mechanical</v>
      </c>
      <c r="M233" s="95" t="str">
        <f>Verw.!AH233</f>
        <v>Not available</v>
      </c>
      <c r="N233" s="95">
        <f>Input!AL234</f>
        <v>0</v>
      </c>
      <c r="P233" s="98"/>
      <c r="Q233" s="128"/>
      <c r="R233" s="128"/>
      <c r="S233" s="128"/>
      <c r="T233" s="89"/>
      <c r="U233" s="127"/>
      <c r="V233" s="128"/>
      <c r="W233" s="129"/>
      <c r="X233" s="130"/>
      <c r="Y233" s="127"/>
      <c r="Z233" s="127"/>
      <c r="AA233" s="87"/>
      <c r="AB233" s="131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</row>
    <row r="234" spans="1:102" s="105" customFormat="1" x14ac:dyDescent="0.25">
      <c r="A234" s="328" t="str">
        <f>Input!B235</f>
        <v>HCT800/2</v>
      </c>
      <c r="B234" s="93">
        <f>Input!F235</f>
        <v>17.044</v>
      </c>
      <c r="C234" s="93" t="str">
        <f>Input!D235&amp;"-"&amp;Input!E235</f>
        <v>800-1800</v>
      </c>
      <c r="D234" s="93" t="str">
        <f>Input!G235</f>
        <v>0,7143</v>
      </c>
      <c r="E234" s="93" t="str">
        <f>Input!K235</f>
        <v>666</v>
      </c>
      <c r="F234" s="94" t="str">
        <f>Input!I235</f>
        <v>1190x1490x1707</v>
      </c>
      <c r="G234" s="95" t="str">
        <f>Input!J235</f>
        <v>3600</v>
      </c>
      <c r="H234" s="96" t="str">
        <f>Input!L235</f>
        <v>220</v>
      </c>
      <c r="I234" s="95" t="str">
        <f>Verw.!AD234</f>
        <v>Without/SAE-00</v>
      </c>
      <c r="J234" s="95" t="str">
        <f>Verw.!AF234</f>
        <v>Rubber block drive, with alu. ring</v>
      </c>
      <c r="K234" s="95" t="str">
        <f>Verw.!AE234</f>
        <v>21 /18  inch</v>
      </c>
      <c r="L234" s="97" t="str">
        <f>Verw.!AG234</f>
        <v xml:space="preserve"> Mechanical</v>
      </c>
      <c r="M234" s="95" t="str">
        <f>Verw.!AH234</f>
        <v>Not available</v>
      </c>
      <c r="N234" s="95">
        <f>Input!AL235</f>
        <v>0</v>
      </c>
      <c r="P234" s="98"/>
      <c r="Q234" s="128"/>
      <c r="R234" s="128"/>
      <c r="S234" s="128"/>
      <c r="T234" s="89"/>
      <c r="U234" s="127"/>
      <c r="V234" s="128"/>
      <c r="W234" s="129"/>
      <c r="X234" s="130"/>
      <c r="Y234" s="127"/>
      <c r="Z234" s="127"/>
      <c r="AA234" s="87"/>
      <c r="AB234" s="131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</row>
    <row r="235" spans="1:102" s="105" customFormat="1" x14ac:dyDescent="0.25">
      <c r="A235" s="328" t="str">
        <f>Input!B236</f>
        <v>HCT800/2</v>
      </c>
      <c r="B235" s="93">
        <f>Input!F236</f>
        <v>17.991</v>
      </c>
      <c r="C235" s="93" t="str">
        <f>Input!D236&amp;"-"&amp;Input!E236</f>
        <v>800-1800</v>
      </c>
      <c r="D235" s="93" t="str">
        <f>Input!G236</f>
        <v>0,6762</v>
      </c>
      <c r="E235" s="93" t="str">
        <f>Input!K236</f>
        <v>666</v>
      </c>
      <c r="F235" s="94" t="str">
        <f>Input!I236</f>
        <v>1190x1490x1707</v>
      </c>
      <c r="G235" s="95" t="str">
        <f>Input!J236</f>
        <v>3600</v>
      </c>
      <c r="H235" s="96" t="str">
        <f>Input!L236</f>
        <v>220</v>
      </c>
      <c r="I235" s="95" t="str">
        <f>Verw.!AD235</f>
        <v>Without/SAE-00</v>
      </c>
      <c r="J235" s="95" t="str">
        <f>Verw.!AF235</f>
        <v>Rubber block drive, with alu. ring</v>
      </c>
      <c r="K235" s="95" t="str">
        <f>Verw.!AE235</f>
        <v>21 /18  inch</v>
      </c>
      <c r="L235" s="97" t="str">
        <f>Verw.!AG235</f>
        <v xml:space="preserve"> Mechanical</v>
      </c>
      <c r="M235" s="95" t="str">
        <f>Verw.!AH235</f>
        <v>Not available</v>
      </c>
      <c r="N235" s="95">
        <f>Input!AL236</f>
        <v>0</v>
      </c>
      <c r="P235" s="98"/>
      <c r="Q235" s="128"/>
      <c r="R235" s="128"/>
      <c r="S235" s="128"/>
      <c r="T235" s="89"/>
      <c r="U235" s="127"/>
      <c r="V235" s="128"/>
      <c r="W235" s="129"/>
      <c r="X235" s="130"/>
      <c r="Y235" s="127"/>
      <c r="Z235" s="127"/>
      <c r="AA235" s="87"/>
      <c r="AB235" s="131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</row>
    <row r="236" spans="1:102" s="105" customFormat="1" x14ac:dyDescent="0.25">
      <c r="A236" s="328" t="str">
        <f>Input!B237</f>
        <v>HCT800/2</v>
      </c>
      <c r="B236" s="93">
        <f>Input!F237</f>
        <v>20.266999999999999</v>
      </c>
      <c r="C236" s="93" t="str">
        <f>Input!D237&amp;"-"&amp;Input!E237</f>
        <v>800-1800</v>
      </c>
      <c r="D236" s="93" t="str">
        <f>Input!G237</f>
        <v>0,60</v>
      </c>
      <c r="E236" s="93" t="str">
        <f>Input!K237</f>
        <v>666</v>
      </c>
      <c r="F236" s="94" t="str">
        <f>Input!I237</f>
        <v>1190x1490x1707</v>
      </c>
      <c r="G236" s="95" t="str">
        <f>Input!J237</f>
        <v>3600</v>
      </c>
      <c r="H236" s="96" t="str">
        <f>Input!L237</f>
        <v>220</v>
      </c>
      <c r="I236" s="95" t="str">
        <f>Verw.!AD236</f>
        <v>Without/SAE-00</v>
      </c>
      <c r="J236" s="95" t="str">
        <f>Verw.!AF236</f>
        <v>Rubber block drive, with alu. ring</v>
      </c>
      <c r="K236" s="95" t="str">
        <f>Verw.!AE236</f>
        <v>21 /18  inch</v>
      </c>
      <c r="L236" s="97" t="str">
        <f>Verw.!AG236</f>
        <v xml:space="preserve"> Mechanical</v>
      </c>
      <c r="M236" s="95" t="str">
        <f>Verw.!AH236</f>
        <v>Not available</v>
      </c>
      <c r="N236" s="95">
        <f>Input!AL237</f>
        <v>0</v>
      </c>
      <c r="P236" s="98"/>
      <c r="Q236" s="128"/>
      <c r="R236" s="128"/>
      <c r="S236" s="128"/>
      <c r="T236" s="89"/>
      <c r="U236" s="127"/>
      <c r="V236" s="128"/>
      <c r="W236" s="129"/>
      <c r="X236" s="130"/>
      <c r="Y236" s="127"/>
      <c r="Z236" s="127"/>
      <c r="AA236" s="87"/>
      <c r="AB236" s="131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</row>
    <row r="237" spans="1:102" s="105" customFormat="1" x14ac:dyDescent="0.25">
      <c r="A237" s="328" t="str">
        <f>Input!B238</f>
        <v>HCT800/2</v>
      </c>
      <c r="B237" s="93">
        <f>Input!F238</f>
        <v>22.175999999999998</v>
      </c>
      <c r="C237" s="93" t="str">
        <f>Input!D238&amp;"-"&amp;Input!E238</f>
        <v>800-1800</v>
      </c>
      <c r="D237" s="93" t="str">
        <f>Input!G238</f>
        <v>0,5483</v>
      </c>
      <c r="E237" s="93" t="str">
        <f>Input!K238</f>
        <v>666</v>
      </c>
      <c r="F237" s="94" t="str">
        <f>Input!I238</f>
        <v>1190x1490x1707</v>
      </c>
      <c r="G237" s="95" t="str">
        <f>Input!J238</f>
        <v>3600</v>
      </c>
      <c r="H237" s="96" t="str">
        <f>Input!L238</f>
        <v>220</v>
      </c>
      <c r="I237" s="95" t="str">
        <f>Verw.!AD237</f>
        <v>Without/SAE-00</v>
      </c>
      <c r="J237" s="95" t="str">
        <f>Verw.!AF237</f>
        <v>Rubber block drive, with alu. ring</v>
      </c>
      <c r="K237" s="95" t="str">
        <f>Verw.!AE237</f>
        <v>21 /18  inch</v>
      </c>
      <c r="L237" s="97" t="str">
        <f>Verw.!AG237</f>
        <v xml:space="preserve"> Mechanical</v>
      </c>
      <c r="M237" s="95" t="str">
        <f>Verw.!AH237</f>
        <v>Not available</v>
      </c>
      <c r="N237" s="95">
        <f>Input!AL238</f>
        <v>0</v>
      </c>
      <c r="P237" s="98"/>
      <c r="Q237" s="128"/>
      <c r="R237" s="128"/>
      <c r="S237" s="128"/>
      <c r="T237" s="89"/>
      <c r="U237" s="127"/>
      <c r="V237" s="128"/>
      <c r="W237" s="129"/>
      <c r="X237" s="130"/>
      <c r="Y237" s="127"/>
      <c r="Z237" s="127"/>
      <c r="AA237" s="87"/>
      <c r="AB237" s="131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</row>
    <row r="238" spans="1:102" s="105" customFormat="1" x14ac:dyDescent="0.25">
      <c r="A238" s="328" t="str">
        <f>Input!B239</f>
        <v>HCT800/3</v>
      </c>
      <c r="B238" s="93">
        <f>Input!F239</f>
        <v>16.559999999999999</v>
      </c>
      <c r="C238" s="93" t="str">
        <f>Input!D239&amp;"-"&amp;Input!E239</f>
        <v>800-1800</v>
      </c>
      <c r="D238" s="93" t="str">
        <f>Input!G239</f>
        <v>0,81</v>
      </c>
      <c r="E238" s="93" t="str">
        <f>Input!K239</f>
        <v>736</v>
      </c>
      <c r="F238" s="94" t="str">
        <f>Input!I239</f>
        <v>1235x1570x1789</v>
      </c>
      <c r="G238" s="95" t="str">
        <f>Input!J239</f>
        <v>4200</v>
      </c>
      <c r="H238" s="96" t="str">
        <f>Input!L239</f>
        <v>240</v>
      </c>
      <c r="I238" s="95" t="str">
        <f>Verw.!AD238</f>
        <v>Without/SAE-00</v>
      </c>
      <c r="J238" s="95" t="str">
        <f>Verw.!AF238</f>
        <v>Rubber block drive, with alu. ring</v>
      </c>
      <c r="K238" s="95" t="str">
        <f>Verw.!AE238</f>
        <v>21 /18  inch</v>
      </c>
      <c r="L238" s="97" t="str">
        <f>Verw.!AG238</f>
        <v xml:space="preserve"> Mechanical</v>
      </c>
      <c r="M238" s="95" t="str">
        <f>Verw.!AH238</f>
        <v>Not available</v>
      </c>
      <c r="N238" s="95">
        <f>Input!AL239</f>
        <v>0</v>
      </c>
      <c r="P238" s="98"/>
      <c r="Q238" s="128"/>
      <c r="R238" s="128"/>
      <c r="S238" s="128"/>
      <c r="T238" s="89"/>
      <c r="U238" s="127"/>
      <c r="V238" s="128"/>
      <c r="W238" s="129"/>
      <c r="X238" s="130"/>
      <c r="Y238" s="127"/>
      <c r="Z238" s="127"/>
      <c r="AA238" s="87"/>
      <c r="AB238" s="131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</row>
    <row r="239" spans="1:102" s="105" customFormat="1" x14ac:dyDescent="0.25">
      <c r="A239" s="328" t="str">
        <f>Input!B240</f>
        <v>HCT800/3</v>
      </c>
      <c r="B239" s="93">
        <f>Input!F240</f>
        <v>17.95</v>
      </c>
      <c r="C239" s="93" t="str">
        <f>Input!D240&amp;"-"&amp;Input!E240</f>
        <v>800-1800</v>
      </c>
      <c r="D239" s="93" t="str">
        <f>Input!G240</f>
        <v>0,75</v>
      </c>
      <c r="E239" s="93" t="str">
        <f>Input!K240</f>
        <v>736</v>
      </c>
      <c r="F239" s="94" t="str">
        <f>Input!I240</f>
        <v>1235x1570x1789</v>
      </c>
      <c r="G239" s="95" t="str">
        <f>Input!J240</f>
        <v>4200</v>
      </c>
      <c r="H239" s="96" t="str">
        <f>Input!L240</f>
        <v>240</v>
      </c>
      <c r="I239" s="95" t="str">
        <f>Verw.!AD239</f>
        <v>Without/SAE-00</v>
      </c>
      <c r="J239" s="95" t="str">
        <f>Verw.!AF239</f>
        <v>Rubber block drive, with alu. ring</v>
      </c>
      <c r="K239" s="95" t="str">
        <f>Verw.!AE239</f>
        <v>21 /18  inch</v>
      </c>
      <c r="L239" s="97" t="str">
        <f>Verw.!AG239</f>
        <v xml:space="preserve"> Mechanical</v>
      </c>
      <c r="M239" s="95" t="str">
        <f>Verw.!AH239</f>
        <v>Not available</v>
      </c>
      <c r="N239" s="95">
        <f>Input!AL240</f>
        <v>0</v>
      </c>
      <c r="P239" s="98"/>
      <c r="Q239" s="128"/>
      <c r="R239" s="128"/>
      <c r="S239" s="128"/>
      <c r="T239" s="89"/>
      <c r="U239" s="127"/>
      <c r="V239" s="128"/>
      <c r="W239" s="129"/>
      <c r="X239" s="130"/>
      <c r="Y239" s="127"/>
      <c r="Z239" s="127"/>
      <c r="AA239" s="87"/>
      <c r="AB239" s="131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</row>
    <row r="240" spans="1:102" s="105" customFormat="1" x14ac:dyDescent="0.25">
      <c r="A240" s="328" t="str">
        <f>Input!B241</f>
        <v>HCT800/3</v>
      </c>
      <c r="B240" s="93">
        <f>Input!F241</f>
        <v>20.2</v>
      </c>
      <c r="C240" s="93" t="str">
        <f>Input!D241&amp;"-"&amp;Input!E241</f>
        <v>800-1800</v>
      </c>
      <c r="D240" s="93" t="str">
        <f>Input!G241</f>
        <v>0,67</v>
      </c>
      <c r="E240" s="93" t="str">
        <f>Input!K241</f>
        <v>736</v>
      </c>
      <c r="F240" s="94" t="str">
        <f>Input!I241</f>
        <v>1235x1570x1789</v>
      </c>
      <c r="G240" s="95" t="str">
        <f>Input!J241</f>
        <v>4200</v>
      </c>
      <c r="H240" s="96" t="str">
        <f>Input!L241</f>
        <v>240</v>
      </c>
      <c r="I240" s="95" t="str">
        <f>Verw.!AD240</f>
        <v>Without/SAE-00</v>
      </c>
      <c r="J240" s="95" t="str">
        <f>Verw.!AF240</f>
        <v>Rubber block drive, with alu. ring</v>
      </c>
      <c r="K240" s="95" t="str">
        <f>Verw.!AE240</f>
        <v>21 /18  inch</v>
      </c>
      <c r="L240" s="97" t="str">
        <f>Verw.!AG240</f>
        <v xml:space="preserve"> Mechanical</v>
      </c>
      <c r="M240" s="95" t="str">
        <f>Verw.!AH240</f>
        <v>Not available</v>
      </c>
      <c r="N240" s="95">
        <f>Input!AL241</f>
        <v>0</v>
      </c>
      <c r="P240" s="98"/>
      <c r="Q240" s="128"/>
      <c r="R240" s="128"/>
      <c r="S240" s="128"/>
      <c r="T240" s="89"/>
      <c r="U240" s="127"/>
      <c r="V240" s="128"/>
      <c r="W240" s="129"/>
      <c r="X240" s="130"/>
      <c r="Y240" s="127"/>
      <c r="Z240" s="127"/>
      <c r="AA240" s="87"/>
      <c r="AB240" s="131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</row>
    <row r="241" spans="1:102" s="105" customFormat="1" x14ac:dyDescent="0.25">
      <c r="A241" s="328" t="str">
        <f>Input!B242</f>
        <v>HC1000</v>
      </c>
      <c r="B241" s="93">
        <f>Input!F242</f>
        <v>2</v>
      </c>
      <c r="C241" s="93" t="str">
        <f>Input!D242&amp;"-"&amp;Input!E242</f>
        <v>600-1900</v>
      </c>
      <c r="D241" s="93" t="str">
        <f>Input!G242</f>
        <v>1,0</v>
      </c>
      <c r="E241" s="93" t="str">
        <f>Input!K242</f>
        <v>335</v>
      </c>
      <c r="F241" s="94" t="str">
        <f>Input!I242</f>
        <v>1082x1120x990</v>
      </c>
      <c r="G241" s="95" t="str">
        <f>Input!J242</f>
        <v>2700</v>
      </c>
      <c r="H241" s="96" t="str">
        <f>Input!L242</f>
        <v>110</v>
      </c>
      <c r="I241" s="95" t="str">
        <f>Verw.!AD241</f>
        <v>Without</v>
      </c>
      <c r="J241" s="95" t="str">
        <f>Verw.!AF241</f>
        <v>Rubber block drive, with alu. ring</v>
      </c>
      <c r="K241" s="95" t="str">
        <f>Verw.!AE241</f>
        <v>21 /18  inch</v>
      </c>
      <c r="L241" s="97" t="str">
        <f>Verw.!AG241</f>
        <v xml:space="preserve"> Mechanical/ Electrical</v>
      </c>
      <c r="M241" s="95" t="str">
        <f>Verw.!AH241</f>
        <v>Not available</v>
      </c>
      <c r="N241" s="95">
        <f>Input!AL242</f>
        <v>0</v>
      </c>
      <c r="P241" s="98"/>
      <c r="Q241" s="128"/>
      <c r="R241" s="128"/>
      <c r="S241" s="128"/>
      <c r="T241" s="89"/>
      <c r="U241" s="127"/>
      <c r="V241" s="128"/>
      <c r="W241" s="129"/>
      <c r="X241" s="130"/>
      <c r="Y241" s="127"/>
      <c r="Z241" s="127"/>
      <c r="AA241" s="87"/>
      <c r="AB241" s="131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</row>
    <row r="242" spans="1:102" s="105" customFormat="1" x14ac:dyDescent="0.25">
      <c r="A242" s="328" t="str">
        <f>Input!B243</f>
        <v>HC1000</v>
      </c>
      <c r="B242" s="93">
        <f>Input!F243</f>
        <v>2.5</v>
      </c>
      <c r="C242" s="93" t="str">
        <f>Input!D243&amp;"-"&amp;Input!E243</f>
        <v>600-1900</v>
      </c>
      <c r="D242" s="93" t="str">
        <f>Input!G243</f>
        <v>1,0</v>
      </c>
      <c r="E242" s="93" t="str">
        <f>Input!K243</f>
        <v>335</v>
      </c>
      <c r="F242" s="94" t="str">
        <f>Input!I243</f>
        <v>1082x1120x990</v>
      </c>
      <c r="G242" s="95" t="str">
        <f>Input!J243</f>
        <v>2700</v>
      </c>
      <c r="H242" s="96" t="str">
        <f>Input!L243</f>
        <v>110</v>
      </c>
      <c r="I242" s="95" t="str">
        <f>Verw.!AD242</f>
        <v>Without</v>
      </c>
      <c r="J242" s="95" t="str">
        <f>Verw.!AF242</f>
        <v>Rubber block drive, with alu. ring</v>
      </c>
      <c r="K242" s="95" t="str">
        <f>Verw.!AE242</f>
        <v>21 /18  inch</v>
      </c>
      <c r="L242" s="97" t="str">
        <f>Verw.!AG242</f>
        <v xml:space="preserve"> Mechanical/ Electrical</v>
      </c>
      <c r="M242" s="95" t="str">
        <f>Verw.!AH242</f>
        <v>Not available</v>
      </c>
      <c r="N242" s="95">
        <f>Input!AL243</f>
        <v>0</v>
      </c>
      <c r="P242" s="98"/>
      <c r="Q242" s="128"/>
      <c r="R242" s="128"/>
      <c r="S242" s="128"/>
      <c r="T242" s="89"/>
      <c r="U242" s="127"/>
      <c r="V242" s="128"/>
      <c r="W242" s="129"/>
      <c r="X242" s="130"/>
      <c r="Y242" s="127"/>
      <c r="Z242" s="127"/>
      <c r="AA242" s="87"/>
      <c r="AB242" s="131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</row>
    <row r="243" spans="1:102" s="105" customFormat="1" x14ac:dyDescent="0.25">
      <c r="A243" s="328" t="str">
        <f>Input!B244</f>
        <v>HC1000</v>
      </c>
      <c r="B243" s="93">
        <f>Input!F244</f>
        <v>3.04</v>
      </c>
      <c r="C243" s="93" t="str">
        <f>Input!D244&amp;"-"&amp;Input!E244</f>
        <v>600-1900</v>
      </c>
      <c r="D243" s="93" t="str">
        <f>Input!G244</f>
        <v>1,0</v>
      </c>
      <c r="E243" s="93" t="str">
        <f>Input!K244</f>
        <v>335</v>
      </c>
      <c r="F243" s="94" t="str">
        <f>Input!I244</f>
        <v>1082x1120x990</v>
      </c>
      <c r="G243" s="95" t="str">
        <f>Input!J244</f>
        <v>2700</v>
      </c>
      <c r="H243" s="96" t="str">
        <f>Input!L244</f>
        <v>110</v>
      </c>
      <c r="I243" s="95" t="str">
        <f>Verw.!AD243</f>
        <v>Without</v>
      </c>
      <c r="J243" s="95" t="str">
        <f>Verw.!AF243</f>
        <v>Rubber block drive, with alu. ring</v>
      </c>
      <c r="K243" s="95" t="str">
        <f>Verw.!AE243</f>
        <v>21 /18  inch</v>
      </c>
      <c r="L243" s="97" t="str">
        <f>Verw.!AG243</f>
        <v xml:space="preserve"> Mechanical/ Electrical</v>
      </c>
      <c r="M243" s="95" t="str">
        <f>Verw.!AH243</f>
        <v>Not available</v>
      </c>
      <c r="N243" s="95">
        <f>Input!AL244</f>
        <v>0</v>
      </c>
      <c r="P243" s="98"/>
      <c r="Q243" s="128"/>
      <c r="R243" s="128"/>
      <c r="S243" s="128"/>
      <c r="T243" s="89"/>
      <c r="U243" s="127"/>
      <c r="V243" s="128"/>
      <c r="W243" s="129"/>
      <c r="X243" s="130"/>
      <c r="Y243" s="127"/>
      <c r="Z243" s="127"/>
      <c r="AA243" s="87"/>
      <c r="AB243" s="131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</row>
    <row r="244" spans="1:102" s="105" customFormat="1" x14ac:dyDescent="0.25">
      <c r="A244" s="328" t="str">
        <f>Input!B245</f>
        <v>HC1000</v>
      </c>
      <c r="B244" s="93">
        <f>Input!F245</f>
        <v>3.48</v>
      </c>
      <c r="C244" s="93" t="str">
        <f>Input!D245&amp;"-"&amp;Input!E245</f>
        <v>600-1900</v>
      </c>
      <c r="D244" s="93" t="str">
        <f>Input!G245</f>
        <v>1,0</v>
      </c>
      <c r="E244" s="93" t="str">
        <f>Input!K245</f>
        <v>335</v>
      </c>
      <c r="F244" s="94" t="str">
        <f>Input!I245</f>
        <v>1082x1120x990</v>
      </c>
      <c r="G244" s="95" t="str">
        <f>Input!J245</f>
        <v>2700</v>
      </c>
      <c r="H244" s="96" t="str">
        <f>Input!L245</f>
        <v>110</v>
      </c>
      <c r="I244" s="95" t="str">
        <f>Verw.!AD244</f>
        <v>Without</v>
      </c>
      <c r="J244" s="95" t="str">
        <f>Verw.!AF244</f>
        <v>Rubber block drive, with alu. ring</v>
      </c>
      <c r="K244" s="95" t="str">
        <f>Verw.!AE244</f>
        <v>21 /18  inch</v>
      </c>
      <c r="L244" s="97" t="str">
        <f>Verw.!AG244</f>
        <v xml:space="preserve"> Mechanical/ Electrical</v>
      </c>
      <c r="M244" s="95" t="str">
        <f>Verw.!AH244</f>
        <v>Not available</v>
      </c>
      <c r="N244" s="95">
        <f>Input!AL245</f>
        <v>0</v>
      </c>
      <c r="P244" s="98"/>
      <c r="Q244" s="128"/>
      <c r="R244" s="128"/>
      <c r="S244" s="128"/>
      <c r="T244" s="89"/>
      <c r="U244" s="127"/>
      <c r="V244" s="128"/>
      <c r="W244" s="129"/>
      <c r="X244" s="130"/>
      <c r="Y244" s="127"/>
      <c r="Z244" s="127"/>
      <c r="AA244" s="87"/>
      <c r="AB244" s="131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</row>
    <row r="245" spans="1:102" s="105" customFormat="1" x14ac:dyDescent="0.25">
      <c r="A245" s="328" t="str">
        <f>Input!B246</f>
        <v>HC1000</v>
      </c>
      <c r="B245" s="93">
        <f>Input!F246</f>
        <v>3.59</v>
      </c>
      <c r="C245" s="93" t="str">
        <f>Input!D246&amp;"-"&amp;Input!E246</f>
        <v>600-1900</v>
      </c>
      <c r="D245" s="93" t="str">
        <f>Input!G246</f>
        <v>0,884</v>
      </c>
      <c r="E245" s="93" t="str">
        <f>Input!K246</f>
        <v>335</v>
      </c>
      <c r="F245" s="94" t="str">
        <f>Input!I246</f>
        <v>1082x1120x990</v>
      </c>
      <c r="G245" s="95" t="str">
        <f>Input!J246</f>
        <v>2700</v>
      </c>
      <c r="H245" s="96" t="str">
        <f>Input!L246</f>
        <v>110</v>
      </c>
      <c r="I245" s="95" t="str">
        <f>Verw.!AD245</f>
        <v>Without</v>
      </c>
      <c r="J245" s="95" t="str">
        <f>Verw.!AF245</f>
        <v>Rubber block drive, with alu. ring</v>
      </c>
      <c r="K245" s="95" t="str">
        <f>Verw.!AE245</f>
        <v>21 /18  inch</v>
      </c>
      <c r="L245" s="97" t="str">
        <f>Verw.!AG245</f>
        <v xml:space="preserve"> Mechanical/ Electrical</v>
      </c>
      <c r="M245" s="95" t="str">
        <f>Verw.!AH245</f>
        <v>Not available</v>
      </c>
      <c r="N245" s="95">
        <f>Input!AL246</f>
        <v>0</v>
      </c>
      <c r="P245" s="98"/>
      <c r="Q245" s="128"/>
      <c r="R245" s="128"/>
      <c r="S245" s="128"/>
      <c r="T245" s="89"/>
      <c r="U245" s="127"/>
      <c r="V245" s="128"/>
      <c r="W245" s="129"/>
      <c r="X245" s="130"/>
      <c r="Y245" s="127"/>
      <c r="Z245" s="127"/>
      <c r="AA245" s="87"/>
      <c r="AB245" s="131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</row>
    <row r="246" spans="1:102" s="105" customFormat="1" x14ac:dyDescent="0.25">
      <c r="A246" s="328" t="str">
        <f>Input!B247</f>
        <v>HC1000</v>
      </c>
      <c r="B246" s="93">
        <f>Input!F247</f>
        <v>4.0599999999999996</v>
      </c>
      <c r="C246" s="93" t="str">
        <f>Input!D247&amp;"-"&amp;Input!E247</f>
        <v>600-1900</v>
      </c>
      <c r="D246" s="93" t="str">
        <f>Input!G247</f>
        <v>0,884</v>
      </c>
      <c r="E246" s="93" t="str">
        <f>Input!K247</f>
        <v>335</v>
      </c>
      <c r="F246" s="94" t="str">
        <f>Input!I247</f>
        <v>1082x1120x990</v>
      </c>
      <c r="G246" s="95" t="str">
        <f>Input!J247</f>
        <v>2700</v>
      </c>
      <c r="H246" s="96" t="str">
        <f>Input!L247</f>
        <v>110</v>
      </c>
      <c r="I246" s="95" t="str">
        <f>Verw.!AD246</f>
        <v>Without</v>
      </c>
      <c r="J246" s="95" t="str">
        <f>Verw.!AF246</f>
        <v>Rubber block drive, with alu. ring</v>
      </c>
      <c r="K246" s="95" t="str">
        <f>Verw.!AE246</f>
        <v>21 /18  inch</v>
      </c>
      <c r="L246" s="97" t="str">
        <f>Verw.!AG246</f>
        <v xml:space="preserve"> Mechanical/ Electrical</v>
      </c>
      <c r="M246" s="95" t="str">
        <f>Verw.!AH246</f>
        <v>Not available</v>
      </c>
      <c r="N246" s="95">
        <f>Input!AL247</f>
        <v>0</v>
      </c>
      <c r="P246" s="98"/>
      <c r="Q246" s="128"/>
      <c r="R246" s="128"/>
      <c r="S246" s="128"/>
      <c r="T246" s="89"/>
      <c r="U246" s="127"/>
      <c r="V246" s="128"/>
      <c r="W246" s="129"/>
      <c r="X246" s="130"/>
      <c r="Y246" s="127"/>
      <c r="Z246" s="127"/>
      <c r="AA246" s="87"/>
      <c r="AB246" s="131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</row>
    <row r="247" spans="1:102" s="105" customFormat="1" x14ac:dyDescent="0.25">
      <c r="A247" s="328" t="str">
        <f>Input!B248</f>
        <v>HCD1000</v>
      </c>
      <c r="B247" s="93">
        <f>Input!F248</f>
        <v>3.4289999999999998</v>
      </c>
      <c r="C247" s="93" t="str">
        <f>Input!D248&amp;"-"&amp;Input!E248</f>
        <v>600-1900</v>
      </c>
      <c r="D247" s="93" t="str">
        <f>Input!G248</f>
        <v>1,000</v>
      </c>
      <c r="E247" s="93" t="str">
        <f>Input!K248</f>
        <v>450</v>
      </c>
      <c r="F247" s="94" t="str">
        <f>Input!I248</f>
        <v>1082x1280x1345</v>
      </c>
      <c r="G247" s="95" t="str">
        <f>Input!J248</f>
        <v>1900</v>
      </c>
      <c r="H247" s="96" t="str">
        <f>Input!L248</f>
        <v>140</v>
      </c>
      <c r="I247" s="95" t="str">
        <f>Verw.!AD247</f>
        <v>Without/SAE-00/SAE-0</v>
      </c>
      <c r="J247" s="95" t="str">
        <f>Verw.!AF247</f>
        <v>Rubber block drive, with alu. ring</v>
      </c>
      <c r="K247" s="95" t="str">
        <f>Verw.!AE247</f>
        <v>21 /18  inch</v>
      </c>
      <c r="L247" s="97" t="str">
        <f>Verw.!AG247</f>
        <v xml:space="preserve"> Mechanical/ Electrical</v>
      </c>
      <c r="M247" s="95" t="str">
        <f>Verw.!AH247</f>
        <v>Not available</v>
      </c>
      <c r="N247" s="95">
        <f>Input!AL248</f>
        <v>0</v>
      </c>
      <c r="P247" s="98"/>
      <c r="Q247" s="128"/>
      <c r="R247" s="128"/>
      <c r="S247" s="128"/>
      <c r="T247" s="89"/>
      <c r="U247" s="127"/>
      <c r="V247" s="128"/>
      <c r="W247" s="129"/>
      <c r="X247" s="130"/>
      <c r="Y247" s="127"/>
      <c r="Z247" s="127"/>
      <c r="AA247" s="87"/>
      <c r="AB247" s="131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</row>
    <row r="248" spans="1:102" s="105" customFormat="1" x14ac:dyDescent="0.25">
      <c r="A248" s="328" t="str">
        <f>Input!B249</f>
        <v>HCD1000</v>
      </c>
      <c r="B248" s="93">
        <f>Input!F249</f>
        <v>3.96</v>
      </c>
      <c r="C248" s="93" t="str">
        <f>Input!D249&amp;"-"&amp;Input!E249</f>
        <v>600-1900</v>
      </c>
      <c r="D248" s="93" t="str">
        <f>Input!G249</f>
        <v>1,000</v>
      </c>
      <c r="E248" s="93" t="str">
        <f>Input!K249</f>
        <v>450</v>
      </c>
      <c r="F248" s="94" t="str">
        <f>Input!I249</f>
        <v>1082x1280x1345</v>
      </c>
      <c r="G248" s="95" t="str">
        <f>Input!J249</f>
        <v>1900</v>
      </c>
      <c r="H248" s="96" t="str">
        <f>Input!L249</f>
        <v>140</v>
      </c>
      <c r="I248" s="95" t="str">
        <f>Verw.!AD248</f>
        <v>Without/SAE-00/SAE-0</v>
      </c>
      <c r="J248" s="95" t="str">
        <f>Verw.!AF248</f>
        <v>Rubber block drive, with alu. ring</v>
      </c>
      <c r="K248" s="95" t="str">
        <f>Verw.!AE248</f>
        <v>21 /18  inch</v>
      </c>
      <c r="L248" s="97" t="str">
        <f>Verw.!AG248</f>
        <v xml:space="preserve"> Mechanical/ Electrical</v>
      </c>
      <c r="M248" s="95" t="str">
        <f>Verw.!AH248</f>
        <v>Not available</v>
      </c>
      <c r="N248" s="95">
        <f>Input!AL249</f>
        <v>0</v>
      </c>
      <c r="P248" s="98"/>
      <c r="Q248" s="128"/>
      <c r="R248" s="128"/>
      <c r="S248" s="128"/>
      <c r="T248" s="89"/>
      <c r="U248" s="127"/>
      <c r="V248" s="128"/>
      <c r="W248" s="129"/>
      <c r="X248" s="130"/>
      <c r="Y248" s="127"/>
      <c r="Z248" s="127"/>
      <c r="AA248" s="87"/>
      <c r="AB248" s="131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</row>
    <row r="249" spans="1:102" s="105" customFormat="1" x14ac:dyDescent="0.25">
      <c r="A249" s="328" t="str">
        <f>Input!B250</f>
        <v>HCD1000</v>
      </c>
      <c r="B249" s="93">
        <f>Input!F250</f>
        <v>4.391</v>
      </c>
      <c r="C249" s="93" t="str">
        <f>Input!D250&amp;"-"&amp;Input!E250</f>
        <v>600-1900</v>
      </c>
      <c r="D249" s="93" t="str">
        <f>Input!G250</f>
        <v>1,000</v>
      </c>
      <c r="E249" s="93" t="str">
        <f>Input!K250</f>
        <v>450</v>
      </c>
      <c r="F249" s="94" t="str">
        <f>Input!I250</f>
        <v>1082x1280x1345</v>
      </c>
      <c r="G249" s="95" t="str">
        <f>Input!J250</f>
        <v>1900</v>
      </c>
      <c r="H249" s="96" t="str">
        <f>Input!L250</f>
        <v>140</v>
      </c>
      <c r="I249" s="95" t="str">
        <f>Verw.!AD249</f>
        <v>Without/SAE-00/SAE-0</v>
      </c>
      <c r="J249" s="95" t="str">
        <f>Verw.!AF249</f>
        <v>Rubber block drive, with alu. ring</v>
      </c>
      <c r="K249" s="95" t="str">
        <f>Verw.!AE249</f>
        <v>21 /18  inch</v>
      </c>
      <c r="L249" s="97" t="str">
        <f>Verw.!AG249</f>
        <v xml:space="preserve"> Mechanical/ Electrical</v>
      </c>
      <c r="M249" s="95" t="str">
        <f>Verw.!AH249</f>
        <v>Not available</v>
      </c>
      <c r="N249" s="95">
        <f>Input!AL250</f>
        <v>0</v>
      </c>
      <c r="P249" s="98"/>
      <c r="Q249" s="128"/>
      <c r="R249" s="128"/>
      <c r="S249" s="128"/>
      <c r="T249" s="89"/>
      <c r="U249" s="127"/>
      <c r="V249" s="128"/>
      <c r="W249" s="129"/>
      <c r="X249" s="130"/>
      <c r="Y249" s="127"/>
      <c r="Z249" s="127"/>
      <c r="AA249" s="87"/>
      <c r="AB249" s="131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</row>
    <row r="250" spans="1:102" s="105" customFormat="1" x14ac:dyDescent="0.25">
      <c r="A250" s="328" t="str">
        <f>Input!B251</f>
        <v>HCD1000</v>
      </c>
      <c r="B250" s="93">
        <f>Input!F251</f>
        <v>4.45</v>
      </c>
      <c r="C250" s="93" t="str">
        <f>Input!D251&amp;"-"&amp;Input!E251</f>
        <v>600-1900</v>
      </c>
      <c r="D250" s="93" t="str">
        <f>Input!G251</f>
        <v>1,000</v>
      </c>
      <c r="E250" s="93" t="str">
        <f>Input!K251</f>
        <v>450</v>
      </c>
      <c r="F250" s="94" t="str">
        <f>Input!I251</f>
        <v>1082x1280x1345</v>
      </c>
      <c r="G250" s="95" t="str">
        <f>Input!J251</f>
        <v>1900</v>
      </c>
      <c r="H250" s="96" t="str">
        <f>Input!L251</f>
        <v>140</v>
      </c>
      <c r="I250" s="95" t="str">
        <f>Verw.!AD250</f>
        <v>Without/SAE-00/SAE-0</v>
      </c>
      <c r="J250" s="95" t="str">
        <f>Verw.!AF250</f>
        <v>Rubber block drive, with alu. ring</v>
      </c>
      <c r="K250" s="95" t="str">
        <f>Verw.!AE250</f>
        <v>21 /18  inch</v>
      </c>
      <c r="L250" s="97" t="str">
        <f>Verw.!AG250</f>
        <v xml:space="preserve"> Mechanical/ Electrical</v>
      </c>
      <c r="M250" s="95" t="str">
        <f>Verw.!AH250</f>
        <v>Not available</v>
      </c>
      <c r="N250" s="95">
        <f>Input!AL251</f>
        <v>0</v>
      </c>
      <c r="P250" s="98"/>
      <c r="Q250" s="128"/>
      <c r="R250" s="128"/>
      <c r="S250" s="128"/>
      <c r="T250" s="89"/>
      <c r="U250" s="127"/>
      <c r="V250" s="128"/>
      <c r="W250" s="129"/>
      <c r="X250" s="130"/>
      <c r="Y250" s="127"/>
      <c r="Z250" s="127"/>
      <c r="AA250" s="87"/>
      <c r="AB250" s="131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</row>
    <row r="251" spans="1:102" s="105" customFormat="1" x14ac:dyDescent="0.25">
      <c r="A251" s="328" t="str">
        <f>Input!B252</f>
        <v>HCD1000</v>
      </c>
      <c r="B251" s="93">
        <f>Input!F252</f>
        <v>4.9050000000000002</v>
      </c>
      <c r="C251" s="93" t="str">
        <f>Input!D252&amp;"-"&amp;Input!E252</f>
        <v>600-1900</v>
      </c>
      <c r="D251" s="93" t="str">
        <f>Input!G252</f>
        <v>1,000</v>
      </c>
      <c r="E251" s="93" t="str">
        <f>Input!K252</f>
        <v>450</v>
      </c>
      <c r="F251" s="94" t="str">
        <f>Input!I252</f>
        <v>1082x1280x1345</v>
      </c>
      <c r="G251" s="95" t="str">
        <f>Input!J252</f>
        <v>1900</v>
      </c>
      <c r="H251" s="96" t="str">
        <f>Input!L252</f>
        <v>140</v>
      </c>
      <c r="I251" s="95" t="str">
        <f>Verw.!AD251</f>
        <v>Without/SAE-00/SAE-0</v>
      </c>
      <c r="J251" s="95" t="str">
        <f>Verw.!AF251</f>
        <v>Rubber block drive, with alu. ring</v>
      </c>
      <c r="K251" s="95" t="str">
        <f>Verw.!AE251</f>
        <v>21 /18  inch</v>
      </c>
      <c r="L251" s="97" t="str">
        <f>Verw.!AG251</f>
        <v xml:space="preserve"> Mechanical/ Electrical</v>
      </c>
      <c r="M251" s="95" t="str">
        <f>Verw.!AH251</f>
        <v>Not available</v>
      </c>
      <c r="N251" s="95">
        <f>Input!AL252</f>
        <v>0</v>
      </c>
      <c r="P251" s="98"/>
      <c r="Q251" s="128"/>
      <c r="R251" s="128"/>
      <c r="S251" s="128"/>
      <c r="T251" s="89"/>
      <c r="U251" s="127"/>
      <c r="V251" s="128"/>
      <c r="W251" s="129"/>
      <c r="X251" s="130"/>
      <c r="Y251" s="127"/>
      <c r="Z251" s="127"/>
      <c r="AA251" s="87"/>
      <c r="AB251" s="131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</row>
    <row r="252" spans="1:102" s="105" customFormat="1" x14ac:dyDescent="0.25">
      <c r="A252" s="328" t="str">
        <f>Input!B253</f>
        <v>HCD1000</v>
      </c>
      <c r="B252" s="93">
        <f>Input!F253</f>
        <v>5.0599999999999996</v>
      </c>
      <c r="C252" s="93" t="str">
        <f>Input!D253&amp;"-"&amp;Input!E253</f>
        <v>600-1900</v>
      </c>
      <c r="D252" s="93" t="str">
        <f>Input!G253</f>
        <v>1,000</v>
      </c>
      <c r="E252" s="93" t="str">
        <f>Input!K253</f>
        <v>450</v>
      </c>
      <c r="F252" s="94" t="str">
        <f>Input!I253</f>
        <v>1082x1280x1345</v>
      </c>
      <c r="G252" s="95" t="str">
        <f>Input!J253</f>
        <v>1900</v>
      </c>
      <c r="H252" s="96" t="str">
        <f>Input!L253</f>
        <v>140</v>
      </c>
      <c r="I252" s="95" t="str">
        <f>Verw.!AD252</f>
        <v>Without/SAE-00/SAE-0</v>
      </c>
      <c r="J252" s="95" t="str">
        <f>Verw.!AF252</f>
        <v>Rubber block drive, with alu. ring</v>
      </c>
      <c r="K252" s="95" t="str">
        <f>Verw.!AE252</f>
        <v>21 /18  inch</v>
      </c>
      <c r="L252" s="97" t="str">
        <f>Verw.!AG252</f>
        <v xml:space="preserve"> Mechanical/ Electrical</v>
      </c>
      <c r="M252" s="95" t="str">
        <f>Verw.!AH252</f>
        <v>Not available</v>
      </c>
      <c r="N252" s="95">
        <f>Input!AL253</f>
        <v>0</v>
      </c>
      <c r="P252" s="98"/>
      <c r="Q252" s="128"/>
      <c r="R252" s="128"/>
      <c r="S252" s="128"/>
      <c r="T252" s="89"/>
      <c r="U252" s="127"/>
      <c r="V252" s="128"/>
      <c r="W252" s="129"/>
      <c r="X252" s="130"/>
      <c r="Y252" s="127"/>
      <c r="Z252" s="127"/>
      <c r="AA252" s="87"/>
      <c r="AB252" s="131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</row>
    <row r="253" spans="1:102" s="105" customFormat="1" x14ac:dyDescent="0.25">
      <c r="A253" s="328" t="str">
        <f>Input!B254</f>
        <v>HCD1000</v>
      </c>
      <c r="B253" s="93">
        <f>Input!F254</f>
        <v>5.4740000000000002</v>
      </c>
      <c r="C253" s="93" t="str">
        <f>Input!D254&amp;"-"&amp;Input!E254</f>
        <v>600-1900</v>
      </c>
      <c r="D253" s="93" t="str">
        <f>Input!G254</f>
        <v>0,925</v>
      </c>
      <c r="E253" s="93" t="str">
        <f>Input!K254</f>
        <v>450</v>
      </c>
      <c r="F253" s="94" t="str">
        <f>Input!I254</f>
        <v>1082x1280x1345</v>
      </c>
      <c r="G253" s="95" t="str">
        <f>Input!J254</f>
        <v>1900</v>
      </c>
      <c r="H253" s="96" t="str">
        <f>Input!L254</f>
        <v>140</v>
      </c>
      <c r="I253" s="95" t="str">
        <f>Verw.!AD253</f>
        <v>Without/SAE-00/SAE-0</v>
      </c>
      <c r="J253" s="95" t="str">
        <f>Verw.!AF253</f>
        <v>Rubber block drive, with alu. ring</v>
      </c>
      <c r="K253" s="95" t="str">
        <f>Verw.!AE253</f>
        <v>21 /18  inch</v>
      </c>
      <c r="L253" s="97" t="str">
        <f>Verw.!AG253</f>
        <v xml:space="preserve"> Mechanical/ Electrical</v>
      </c>
      <c r="M253" s="95" t="str">
        <f>Verw.!AH253</f>
        <v>Not available</v>
      </c>
      <c r="N253" s="95">
        <f>Input!AL254</f>
        <v>0</v>
      </c>
      <c r="P253" s="98"/>
      <c r="Q253" s="128"/>
      <c r="R253" s="128"/>
      <c r="S253" s="128"/>
      <c r="T253" s="89"/>
      <c r="U253" s="127"/>
      <c r="V253" s="128"/>
      <c r="W253" s="129"/>
      <c r="X253" s="130"/>
      <c r="Y253" s="127"/>
      <c r="Z253" s="127"/>
      <c r="AA253" s="87"/>
      <c r="AB253" s="131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</row>
    <row r="254" spans="1:102" s="105" customFormat="1" x14ac:dyDescent="0.25">
      <c r="A254" s="328" t="str">
        <f>Input!B255</f>
        <v>HCD1000</v>
      </c>
      <c r="B254" s="93">
        <f>Input!F255</f>
        <v>5.8330000000000002</v>
      </c>
      <c r="C254" s="93" t="str">
        <f>Input!D255&amp;"-"&amp;Input!E255</f>
        <v>600-1900</v>
      </c>
      <c r="D254" s="93" t="str">
        <f>Input!G255</f>
        <v>0,885</v>
      </c>
      <c r="E254" s="93" t="str">
        <f>Input!K255</f>
        <v>450</v>
      </c>
      <c r="F254" s="94" t="str">
        <f>Input!I255</f>
        <v>1082x1280x1345</v>
      </c>
      <c r="G254" s="95" t="str">
        <f>Input!J255</f>
        <v>1900</v>
      </c>
      <c r="H254" s="96" t="str">
        <f>Input!L255</f>
        <v>140</v>
      </c>
      <c r="I254" s="95" t="str">
        <f>Verw.!AD254</f>
        <v>Without/SAE-00/SAE-0</v>
      </c>
      <c r="J254" s="95" t="str">
        <f>Verw.!AF254</f>
        <v>Rubber block drive, with alu. ring</v>
      </c>
      <c r="K254" s="95" t="str">
        <f>Verw.!AE254</f>
        <v>21 /18  inch</v>
      </c>
      <c r="L254" s="97" t="str">
        <f>Verw.!AG254</f>
        <v xml:space="preserve"> Mechanical/ Electrical</v>
      </c>
      <c r="M254" s="95" t="str">
        <f>Verw.!AH254</f>
        <v>Not available</v>
      </c>
      <c r="N254" s="95">
        <f>Input!AL255</f>
        <v>0</v>
      </c>
      <c r="P254" s="98"/>
      <c r="Q254" s="128"/>
      <c r="R254" s="128"/>
      <c r="S254" s="128"/>
      <c r="T254" s="89"/>
      <c r="U254" s="127"/>
      <c r="V254" s="128"/>
      <c r="W254" s="129"/>
      <c r="X254" s="130"/>
      <c r="Y254" s="127"/>
      <c r="Z254" s="127"/>
      <c r="AA254" s="87"/>
      <c r="AB254" s="131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</row>
    <row r="255" spans="1:102" s="105" customFormat="1" x14ac:dyDescent="0.25">
      <c r="A255" s="328" t="str">
        <f>Input!B256</f>
        <v>HCT1100</v>
      </c>
      <c r="B255" s="93">
        <f>Input!F256</f>
        <v>4.9400000000000004</v>
      </c>
      <c r="C255" s="93" t="str">
        <f>Input!D256&amp;"-"&amp;Input!E256</f>
        <v>700-1800</v>
      </c>
      <c r="D255" s="93" t="str">
        <f>Input!G256</f>
        <v>1,15</v>
      </c>
      <c r="E255" s="93" t="str">
        <f>Input!K256</f>
        <v>500</v>
      </c>
      <c r="F255" s="94" t="str">
        <f>Input!I256</f>
        <v>1150x1350x1547</v>
      </c>
      <c r="G255" s="95" t="str">
        <f>Input!J256</f>
        <v>3000</v>
      </c>
      <c r="H255" s="96" t="str">
        <f>Input!L256</f>
        <v>150</v>
      </c>
      <c r="I255" s="95" t="str">
        <f>Verw.!AD255</f>
        <v>Without</v>
      </c>
      <c r="J255" s="95" t="str">
        <f>Verw.!AF255</f>
        <v>Rubber block drive, with alu. ring</v>
      </c>
      <c r="K255" s="95" t="str">
        <f>Verw.!AE255</f>
        <v>21 /18  inch</v>
      </c>
      <c r="L255" s="97" t="str">
        <f>Verw.!AG255</f>
        <v xml:space="preserve"> Mechanical/ Pneumatical</v>
      </c>
      <c r="M255" s="95" t="str">
        <f>Verw.!AH255</f>
        <v>Not available</v>
      </c>
      <c r="N255" s="95">
        <f>Input!AL256</f>
        <v>0</v>
      </c>
      <c r="P255" s="98"/>
      <c r="Q255" s="128"/>
      <c r="R255" s="128"/>
      <c r="S255" s="128"/>
      <c r="T255" s="89"/>
      <c r="U255" s="127"/>
      <c r="V255" s="128"/>
      <c r="W255" s="129"/>
      <c r="X255" s="130"/>
      <c r="Y255" s="127"/>
      <c r="Z255" s="127"/>
      <c r="AA255" s="87"/>
      <c r="AB255" s="131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</row>
    <row r="256" spans="1:102" s="105" customFormat="1" x14ac:dyDescent="0.25">
      <c r="A256" s="328" t="str">
        <f>Input!B257</f>
        <v>HCT1100</v>
      </c>
      <c r="B256" s="93">
        <f>Input!F257</f>
        <v>5.6</v>
      </c>
      <c r="C256" s="93" t="str">
        <f>Input!D257&amp;"-"&amp;Input!E257</f>
        <v>700-1800</v>
      </c>
      <c r="D256" s="93" t="str">
        <f>Input!G257</f>
        <v>1,15</v>
      </c>
      <c r="E256" s="93" t="str">
        <f>Input!K257</f>
        <v>500</v>
      </c>
      <c r="F256" s="94" t="str">
        <f>Input!I257</f>
        <v>1150x1350x1547</v>
      </c>
      <c r="G256" s="95" t="str">
        <f>Input!J257</f>
        <v>3000</v>
      </c>
      <c r="H256" s="96" t="str">
        <f>Input!L257</f>
        <v>150</v>
      </c>
      <c r="I256" s="95" t="str">
        <f>Verw.!AD256</f>
        <v>Without</v>
      </c>
      <c r="J256" s="95" t="str">
        <f>Verw.!AF256</f>
        <v>Rubber block drive, with alu. ring</v>
      </c>
      <c r="K256" s="95" t="str">
        <f>Verw.!AE256</f>
        <v>21 /18  inch</v>
      </c>
      <c r="L256" s="97" t="str">
        <f>Verw.!AG256</f>
        <v xml:space="preserve"> Mechanical/ Pneumatical</v>
      </c>
      <c r="M256" s="95" t="str">
        <f>Verw.!AH256</f>
        <v>Not available</v>
      </c>
      <c r="N256" s="95">
        <f>Input!AL257</f>
        <v>0</v>
      </c>
      <c r="P256" s="98"/>
      <c r="Q256" s="128"/>
      <c r="R256" s="128"/>
      <c r="S256" s="128"/>
      <c r="T256" s="89"/>
      <c r="U256" s="127"/>
      <c r="V256" s="128"/>
      <c r="W256" s="129"/>
      <c r="X256" s="130"/>
      <c r="Y256" s="127"/>
      <c r="Z256" s="127"/>
      <c r="AA256" s="87"/>
      <c r="AB256" s="131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</row>
    <row r="257" spans="1:102" s="105" customFormat="1" x14ac:dyDescent="0.25">
      <c r="A257" s="328" t="str">
        <f>Input!B258</f>
        <v>HCT1100</v>
      </c>
      <c r="B257" s="93">
        <f>Input!F258</f>
        <v>5.98</v>
      </c>
      <c r="C257" s="93" t="str">
        <f>Input!D258&amp;"-"&amp;Input!E258</f>
        <v>700-1800</v>
      </c>
      <c r="D257" s="93" t="str">
        <f>Input!G258</f>
        <v>1,15</v>
      </c>
      <c r="E257" s="93" t="str">
        <f>Input!K258</f>
        <v>500</v>
      </c>
      <c r="F257" s="94" t="str">
        <f>Input!I258</f>
        <v>1150x1350x1547</v>
      </c>
      <c r="G257" s="95" t="str">
        <f>Input!J258</f>
        <v>3000</v>
      </c>
      <c r="H257" s="96" t="str">
        <f>Input!L258</f>
        <v>150</v>
      </c>
      <c r="I257" s="95" t="str">
        <f>Verw.!AD257</f>
        <v>Without</v>
      </c>
      <c r="J257" s="95" t="str">
        <f>Verw.!AF257</f>
        <v>Rubber block drive, with alu. ring</v>
      </c>
      <c r="K257" s="95" t="str">
        <f>Verw.!AE257</f>
        <v>21 /18  inch</v>
      </c>
      <c r="L257" s="97" t="str">
        <f>Verw.!AG257</f>
        <v xml:space="preserve"> Mechanical/ Pneumatical</v>
      </c>
      <c r="M257" s="95" t="str">
        <f>Verw.!AH257</f>
        <v>Not available</v>
      </c>
      <c r="N257" s="95">
        <f>Input!AL258</f>
        <v>0</v>
      </c>
      <c r="P257" s="98"/>
      <c r="Q257" s="128"/>
      <c r="R257" s="128"/>
      <c r="S257" s="128"/>
      <c r="T257" s="89"/>
      <c r="U257" s="127"/>
      <c r="V257" s="128"/>
      <c r="W257" s="129"/>
      <c r="X257" s="130"/>
      <c r="Y257" s="127"/>
      <c r="Z257" s="127"/>
      <c r="AA257" s="87"/>
      <c r="AB257" s="131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</row>
    <row r="258" spans="1:102" s="105" customFormat="1" x14ac:dyDescent="0.25">
      <c r="A258" s="328" t="str">
        <f>Input!B259</f>
        <v>HCT1100</v>
      </c>
      <c r="B258" s="93">
        <f>Input!F259</f>
        <v>6.39</v>
      </c>
      <c r="C258" s="93" t="str">
        <f>Input!D259&amp;"-"&amp;Input!E259</f>
        <v>700-1800</v>
      </c>
      <c r="D258" s="93" t="str">
        <f>Input!G259</f>
        <v>1,15</v>
      </c>
      <c r="E258" s="93" t="str">
        <f>Input!K259</f>
        <v>500</v>
      </c>
      <c r="F258" s="94" t="str">
        <f>Input!I259</f>
        <v>1150x1350x1547</v>
      </c>
      <c r="G258" s="95" t="str">
        <f>Input!J259</f>
        <v>3000</v>
      </c>
      <c r="H258" s="96" t="str">
        <f>Input!L259</f>
        <v>150</v>
      </c>
      <c r="I258" s="95" t="str">
        <f>Verw.!AD258</f>
        <v>Without</v>
      </c>
      <c r="J258" s="95" t="str">
        <f>Verw.!AF258</f>
        <v>Rubber block drive, with alu. ring</v>
      </c>
      <c r="K258" s="95" t="str">
        <f>Verw.!AE258</f>
        <v>21 /18  inch</v>
      </c>
      <c r="L258" s="97" t="str">
        <f>Verw.!AG258</f>
        <v xml:space="preserve"> Mechanical/ Pneumatical</v>
      </c>
      <c r="M258" s="95" t="str">
        <f>Verw.!AH258</f>
        <v>Not available</v>
      </c>
      <c r="N258" s="95">
        <f>Input!AL259</f>
        <v>0</v>
      </c>
      <c r="P258" s="98"/>
      <c r="Q258" s="128"/>
      <c r="R258" s="128"/>
      <c r="S258" s="128"/>
      <c r="T258" s="89"/>
      <c r="U258" s="127"/>
      <c r="V258" s="128"/>
      <c r="W258" s="129"/>
      <c r="X258" s="130"/>
      <c r="Y258" s="127"/>
      <c r="Z258" s="127"/>
      <c r="AA258" s="87"/>
      <c r="AB258" s="131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</row>
    <row r="259" spans="1:102" s="105" customFormat="1" x14ac:dyDescent="0.25">
      <c r="A259" s="328" t="str">
        <f>Input!B260</f>
        <v>HCT1100</v>
      </c>
      <c r="B259" s="93">
        <f>Input!F260</f>
        <v>6.85</v>
      </c>
      <c r="C259" s="93" t="str">
        <f>Input!D260&amp;"-"&amp;Input!E260</f>
        <v>700-1800</v>
      </c>
      <c r="D259" s="93" t="str">
        <f>Input!G260</f>
        <v>1,14</v>
      </c>
      <c r="E259" s="93" t="str">
        <f>Input!K260</f>
        <v>500</v>
      </c>
      <c r="F259" s="94" t="str">
        <f>Input!I260</f>
        <v>1150x1350x1547</v>
      </c>
      <c r="G259" s="95" t="str">
        <f>Input!J260</f>
        <v>3000</v>
      </c>
      <c r="H259" s="96" t="str">
        <f>Input!L260</f>
        <v>150</v>
      </c>
      <c r="I259" s="95" t="str">
        <f>Verw.!AD259</f>
        <v>Without</v>
      </c>
      <c r="J259" s="95" t="str">
        <f>Verw.!AF259</f>
        <v>Rubber block drive, with alu. ring</v>
      </c>
      <c r="K259" s="95" t="str">
        <f>Verw.!AE259</f>
        <v>21 /18  inch</v>
      </c>
      <c r="L259" s="97" t="str">
        <f>Verw.!AG259</f>
        <v xml:space="preserve"> Mechanical/ Pneumatical</v>
      </c>
      <c r="M259" s="95" t="str">
        <f>Verw.!AH259</f>
        <v>Not available</v>
      </c>
      <c r="N259" s="95">
        <f>Input!AL260</f>
        <v>0</v>
      </c>
      <c r="P259" s="98"/>
      <c r="Q259" s="128"/>
      <c r="R259" s="128"/>
      <c r="S259" s="128"/>
      <c r="T259" s="89"/>
      <c r="U259" s="127"/>
      <c r="V259" s="128"/>
      <c r="W259" s="129"/>
      <c r="X259" s="130"/>
      <c r="Y259" s="127"/>
      <c r="Z259" s="127"/>
      <c r="AA259" s="87"/>
      <c r="AB259" s="131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</row>
    <row r="260" spans="1:102" s="105" customFormat="1" x14ac:dyDescent="0.25">
      <c r="A260" s="328" t="str">
        <f>Input!B261</f>
        <v>HCT1100</v>
      </c>
      <c r="B260" s="93">
        <f>Input!F261</f>
        <v>7.35</v>
      </c>
      <c r="C260" s="93" t="str">
        <f>Input!D261&amp;"-"&amp;Input!E261</f>
        <v>700-1800</v>
      </c>
      <c r="D260" s="93" t="str">
        <f>Input!G261</f>
        <v>1,05</v>
      </c>
      <c r="E260" s="93" t="str">
        <f>Input!K261</f>
        <v>500</v>
      </c>
      <c r="F260" s="94" t="str">
        <f>Input!I261</f>
        <v>1150x1350x1547</v>
      </c>
      <c r="G260" s="95" t="str">
        <f>Input!J261</f>
        <v>3000</v>
      </c>
      <c r="H260" s="96" t="str">
        <f>Input!L261</f>
        <v>150</v>
      </c>
      <c r="I260" s="95" t="str">
        <f>Verw.!AD260</f>
        <v>Without</v>
      </c>
      <c r="J260" s="95" t="str">
        <f>Verw.!AF260</f>
        <v>Rubber block drive, with alu. ring</v>
      </c>
      <c r="K260" s="95" t="str">
        <f>Verw.!AE260</f>
        <v>21 /18  inch</v>
      </c>
      <c r="L260" s="97" t="str">
        <f>Verw.!AG260</f>
        <v xml:space="preserve"> Mechanical/ Pneumatical</v>
      </c>
      <c r="M260" s="95" t="str">
        <f>Verw.!AH260</f>
        <v>Not available</v>
      </c>
      <c r="N260" s="95">
        <f>Input!AL261</f>
        <v>0</v>
      </c>
      <c r="P260" s="98"/>
      <c r="Q260" s="128"/>
      <c r="R260" s="128"/>
      <c r="S260" s="128"/>
      <c r="T260" s="89"/>
      <c r="U260" s="127"/>
      <c r="V260" s="128"/>
      <c r="W260" s="129"/>
      <c r="X260" s="130"/>
      <c r="Y260" s="127"/>
      <c r="Z260" s="127"/>
      <c r="AA260" s="87"/>
      <c r="AB260" s="131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107"/>
      <c r="BR260" s="107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</row>
    <row r="261" spans="1:102" s="105" customFormat="1" x14ac:dyDescent="0.25">
      <c r="A261" s="328" t="str">
        <f>Input!B262</f>
        <v>HCT1100</v>
      </c>
      <c r="B261" s="93">
        <f>Input!F262</f>
        <v>7.9</v>
      </c>
      <c r="C261" s="93" t="str">
        <f>Input!D262&amp;"-"&amp;Input!E262</f>
        <v>700-1800</v>
      </c>
      <c r="D261" s="93" t="str">
        <f>Input!G262</f>
        <v>1,00</v>
      </c>
      <c r="E261" s="93" t="str">
        <f>Input!K262</f>
        <v>500</v>
      </c>
      <c r="F261" s="94" t="str">
        <f>Input!I262</f>
        <v>1150x1350x1547</v>
      </c>
      <c r="G261" s="95" t="str">
        <f>Input!J262</f>
        <v>3000</v>
      </c>
      <c r="H261" s="96" t="str">
        <f>Input!L262</f>
        <v>150</v>
      </c>
      <c r="I261" s="95" t="str">
        <f>Verw.!AD261</f>
        <v>Without</v>
      </c>
      <c r="J261" s="95" t="str">
        <f>Verw.!AF261</f>
        <v>Rubber block drive, with alu. ring</v>
      </c>
      <c r="K261" s="95" t="str">
        <f>Verw.!AE261</f>
        <v>21 /18  inch</v>
      </c>
      <c r="L261" s="97" t="str">
        <f>Verw.!AG261</f>
        <v xml:space="preserve"> Mechanical/ Pneumatical</v>
      </c>
      <c r="M261" s="95" t="str">
        <f>Verw.!AH261</f>
        <v>Not available</v>
      </c>
      <c r="N261" s="95">
        <f>Input!AL262</f>
        <v>0</v>
      </c>
      <c r="P261" s="98"/>
      <c r="Q261" s="128"/>
      <c r="R261" s="128"/>
      <c r="S261" s="128"/>
      <c r="T261" s="89"/>
      <c r="U261" s="127"/>
      <c r="V261" s="128"/>
      <c r="W261" s="129"/>
      <c r="X261" s="130"/>
      <c r="Y261" s="127"/>
      <c r="Z261" s="127"/>
      <c r="AA261" s="87"/>
      <c r="AB261" s="131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</row>
    <row r="262" spans="1:102" s="105" customFormat="1" x14ac:dyDescent="0.25">
      <c r="A262" s="328" t="str">
        <f>Input!B263</f>
        <v>HC1200</v>
      </c>
      <c r="B262" s="93">
        <f>Input!F263</f>
        <v>2.0299999999999998</v>
      </c>
      <c r="C262" s="93" t="str">
        <f>Input!D263&amp;"-"&amp;Input!E263</f>
        <v>600-1900</v>
      </c>
      <c r="D262" s="93" t="str">
        <f>Input!G263</f>
        <v>1,26</v>
      </c>
      <c r="E262" s="93" t="str">
        <f>Input!K263</f>
        <v>380</v>
      </c>
      <c r="F262" s="94" t="str">
        <f>Input!I263</f>
        <v>1082x1200x1130</v>
      </c>
      <c r="G262" s="95" t="str">
        <f>Input!J263</f>
        <v>2000</v>
      </c>
      <c r="H262" s="96" t="str">
        <f>Input!L263</f>
        <v>120</v>
      </c>
      <c r="I262" s="95" t="str">
        <f>Verw.!AD262</f>
        <v>Without</v>
      </c>
      <c r="J262" s="95" t="str">
        <f>Verw.!AF262</f>
        <v>Rubber block drive, with alu. ring</v>
      </c>
      <c r="K262" s="95" t="str">
        <f>Verw.!AE262</f>
        <v>21 /18  inch</v>
      </c>
      <c r="L262" s="97" t="str">
        <f>Verw.!AG262</f>
        <v xml:space="preserve"> Mechanical</v>
      </c>
      <c r="M262" s="95" t="str">
        <f>Verw.!AH262</f>
        <v>Not available</v>
      </c>
      <c r="N262" s="95">
        <f>Input!AL263</f>
        <v>0</v>
      </c>
      <c r="P262" s="98"/>
      <c r="Q262" s="128"/>
      <c r="R262" s="128"/>
      <c r="S262" s="128"/>
      <c r="T262" s="89"/>
      <c r="U262" s="127"/>
      <c r="V262" s="128"/>
      <c r="W262" s="129"/>
      <c r="X262" s="130"/>
      <c r="Y262" s="127"/>
      <c r="Z262" s="127"/>
      <c r="AA262" s="87"/>
      <c r="AB262" s="131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</row>
    <row r="263" spans="1:102" s="105" customFormat="1" x14ac:dyDescent="0.25">
      <c r="A263" s="328" t="str">
        <f>Input!B264</f>
        <v>HC1200</v>
      </c>
      <c r="B263" s="93">
        <f>Input!F264</f>
        <v>2.476</v>
      </c>
      <c r="C263" s="93" t="str">
        <f>Input!D264&amp;"-"&amp;Input!E264</f>
        <v>600-1900</v>
      </c>
      <c r="D263" s="93" t="str">
        <f>Input!G264</f>
        <v>1,26</v>
      </c>
      <c r="E263" s="93" t="str">
        <f>Input!K264</f>
        <v>380</v>
      </c>
      <c r="F263" s="94" t="str">
        <f>Input!I264</f>
        <v>1082x1200x1130</v>
      </c>
      <c r="G263" s="95" t="str">
        <f>Input!J264</f>
        <v>2000</v>
      </c>
      <c r="H263" s="96" t="str">
        <f>Input!L264</f>
        <v>120</v>
      </c>
      <c r="I263" s="95" t="str">
        <f>Verw.!AD263</f>
        <v>Without</v>
      </c>
      <c r="J263" s="95" t="str">
        <f>Verw.!AF263</f>
        <v>Rubber block drive, with alu. ring</v>
      </c>
      <c r="K263" s="95" t="str">
        <f>Verw.!AE263</f>
        <v>21 /18  inch</v>
      </c>
      <c r="L263" s="97" t="str">
        <f>Verw.!AG263</f>
        <v xml:space="preserve"> Mechanical</v>
      </c>
      <c r="M263" s="95" t="str">
        <f>Verw.!AH263</f>
        <v>Not available</v>
      </c>
      <c r="N263" s="95">
        <f>Input!AL264</f>
        <v>0</v>
      </c>
      <c r="P263" s="98"/>
      <c r="Q263" s="128"/>
      <c r="R263" s="128"/>
      <c r="S263" s="128"/>
      <c r="T263" s="89"/>
      <c r="U263" s="127"/>
      <c r="V263" s="128"/>
      <c r="W263" s="129"/>
      <c r="X263" s="130"/>
      <c r="Y263" s="127"/>
      <c r="Z263" s="127"/>
      <c r="AA263" s="87"/>
      <c r="AB263" s="131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</row>
    <row r="264" spans="1:102" s="105" customFormat="1" x14ac:dyDescent="0.25">
      <c r="A264" s="328" t="str">
        <f>Input!B265</f>
        <v>HC1200</v>
      </c>
      <c r="B264" s="93">
        <f>Input!F265</f>
        <v>2.5</v>
      </c>
      <c r="C264" s="93" t="str">
        <f>Input!D265&amp;"-"&amp;Input!E265</f>
        <v>600-1900</v>
      </c>
      <c r="D264" s="93" t="str">
        <f>Input!G265</f>
        <v>1,26</v>
      </c>
      <c r="E264" s="93" t="str">
        <f>Input!K265</f>
        <v>380</v>
      </c>
      <c r="F264" s="94" t="str">
        <f>Input!I265</f>
        <v>1082x1200x1130</v>
      </c>
      <c r="G264" s="95" t="str">
        <f>Input!J265</f>
        <v>2000</v>
      </c>
      <c r="H264" s="96" t="str">
        <f>Input!L265</f>
        <v>120</v>
      </c>
      <c r="I264" s="95" t="str">
        <f>Verw.!AD264</f>
        <v>Without</v>
      </c>
      <c r="J264" s="95" t="str">
        <f>Verw.!AF264</f>
        <v>Rubber block drive, with alu. ring</v>
      </c>
      <c r="K264" s="95" t="str">
        <f>Verw.!AE264</f>
        <v>21 /18  inch</v>
      </c>
      <c r="L264" s="97" t="str">
        <f>Verw.!AG264</f>
        <v xml:space="preserve"> Mechanical</v>
      </c>
      <c r="M264" s="95" t="str">
        <f>Verw.!AH264</f>
        <v>Not available</v>
      </c>
      <c r="N264" s="95">
        <f>Input!AL265</f>
        <v>0</v>
      </c>
      <c r="P264" s="98"/>
      <c r="Q264" s="128"/>
      <c r="R264" s="128"/>
      <c r="S264" s="128"/>
      <c r="T264" s="89"/>
      <c r="U264" s="127"/>
      <c r="V264" s="128"/>
      <c r="W264" s="129"/>
      <c r="X264" s="130"/>
      <c r="Y264" s="127"/>
      <c r="Z264" s="127"/>
      <c r="AA264" s="87"/>
      <c r="AB264" s="131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</row>
    <row r="265" spans="1:102" s="105" customFormat="1" x14ac:dyDescent="0.25">
      <c r="A265" s="328" t="str">
        <f>Input!B266</f>
        <v>HC1200</v>
      </c>
      <c r="B265" s="93">
        <f>Input!F266</f>
        <v>2.96</v>
      </c>
      <c r="C265" s="93" t="str">
        <f>Input!D266&amp;"-"&amp;Input!E266</f>
        <v>600-1900</v>
      </c>
      <c r="D265" s="93" t="str">
        <f>Input!G266</f>
        <v>1,26</v>
      </c>
      <c r="E265" s="93" t="str">
        <f>Input!K266</f>
        <v>380</v>
      </c>
      <c r="F265" s="94" t="str">
        <f>Input!I266</f>
        <v>1082x1200x1130</v>
      </c>
      <c r="G265" s="95" t="str">
        <f>Input!J266</f>
        <v>2000</v>
      </c>
      <c r="H265" s="96" t="str">
        <f>Input!L266</f>
        <v>120</v>
      </c>
      <c r="I265" s="95" t="str">
        <f>Verw.!AD265</f>
        <v>Without</v>
      </c>
      <c r="J265" s="95" t="str">
        <f>Verw.!AF265</f>
        <v>Rubber block drive, with alu. ring</v>
      </c>
      <c r="K265" s="95" t="str">
        <f>Verw.!AE265</f>
        <v>21 /18  inch</v>
      </c>
      <c r="L265" s="97" t="str">
        <f>Verw.!AG265</f>
        <v xml:space="preserve"> Mechanical</v>
      </c>
      <c r="M265" s="95" t="str">
        <f>Verw.!AH265</f>
        <v>Not available</v>
      </c>
      <c r="N265" s="95">
        <f>Input!AL266</f>
        <v>0</v>
      </c>
      <c r="P265" s="98"/>
      <c r="Q265" s="128"/>
      <c r="R265" s="128"/>
      <c r="S265" s="128"/>
      <c r="T265" s="89"/>
      <c r="U265" s="127"/>
      <c r="V265" s="128"/>
      <c r="W265" s="129"/>
      <c r="X265" s="130"/>
      <c r="Y265" s="127"/>
      <c r="Z265" s="127"/>
      <c r="AA265" s="87"/>
      <c r="AB265" s="131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</row>
    <row r="266" spans="1:102" s="105" customFormat="1" x14ac:dyDescent="0.25">
      <c r="A266" s="328" t="str">
        <f>Input!B267</f>
        <v>HC1200</v>
      </c>
      <c r="B266" s="93">
        <f>Input!F267</f>
        <v>3.55</v>
      </c>
      <c r="C266" s="93" t="str">
        <f>Input!D267&amp;"-"&amp;Input!E267</f>
        <v>600-1900</v>
      </c>
      <c r="D266" s="93" t="str">
        <f>Input!G267</f>
        <v>1,26</v>
      </c>
      <c r="E266" s="93" t="str">
        <f>Input!K267</f>
        <v>380</v>
      </c>
      <c r="F266" s="94" t="str">
        <f>Input!I267</f>
        <v>1082x1200x1130</v>
      </c>
      <c r="G266" s="95" t="str">
        <f>Input!J267</f>
        <v>2000</v>
      </c>
      <c r="H266" s="96" t="str">
        <f>Input!L267</f>
        <v>120</v>
      </c>
      <c r="I266" s="95" t="str">
        <f>Verw.!AD266</f>
        <v>Without</v>
      </c>
      <c r="J266" s="95" t="str">
        <f>Verw.!AF266</f>
        <v>Rubber block drive, with alu. ring</v>
      </c>
      <c r="K266" s="95" t="str">
        <f>Verw.!AE266</f>
        <v>21 /18  inch</v>
      </c>
      <c r="L266" s="97" t="str">
        <f>Verw.!AG266</f>
        <v xml:space="preserve"> Mechanical</v>
      </c>
      <c r="M266" s="95" t="str">
        <f>Verw.!AH266</f>
        <v>Not available</v>
      </c>
      <c r="N266" s="95">
        <f>Input!AL267</f>
        <v>0</v>
      </c>
      <c r="P266" s="98"/>
      <c r="Q266" s="128"/>
      <c r="R266" s="128"/>
      <c r="S266" s="128"/>
      <c r="T266" s="89"/>
      <c r="U266" s="127"/>
      <c r="V266" s="128"/>
      <c r="W266" s="129"/>
      <c r="X266" s="130"/>
      <c r="Y266" s="127"/>
      <c r="Z266" s="127"/>
      <c r="AA266" s="87"/>
      <c r="AB266" s="131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107"/>
      <c r="BR266" s="107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</row>
    <row r="267" spans="1:102" s="105" customFormat="1" x14ac:dyDescent="0.25">
      <c r="A267" s="328" t="str">
        <f>Input!B268</f>
        <v>HC1200</v>
      </c>
      <c r="B267" s="93">
        <f>Input!F268</f>
        <v>3.79</v>
      </c>
      <c r="C267" s="93" t="str">
        <f>Input!D268&amp;"-"&amp;Input!E268</f>
        <v>600-1900</v>
      </c>
      <c r="D267" s="93" t="str">
        <f>Input!G268</f>
        <v>1,20</v>
      </c>
      <c r="E267" s="93" t="str">
        <f>Input!K268</f>
        <v>380</v>
      </c>
      <c r="F267" s="94" t="str">
        <f>Input!I268</f>
        <v>1082x1200x1130</v>
      </c>
      <c r="G267" s="95" t="str">
        <f>Input!J268</f>
        <v>2000</v>
      </c>
      <c r="H267" s="96" t="str">
        <f>Input!L268</f>
        <v>120</v>
      </c>
      <c r="I267" s="95" t="str">
        <f>Verw.!AD267</f>
        <v>Without</v>
      </c>
      <c r="J267" s="95" t="str">
        <f>Verw.!AF267</f>
        <v>Rubber block drive, with alu. ring</v>
      </c>
      <c r="K267" s="95" t="str">
        <f>Verw.!AE267</f>
        <v>21 /18  inch</v>
      </c>
      <c r="L267" s="97" t="str">
        <f>Verw.!AG267</f>
        <v xml:space="preserve"> Mechanical</v>
      </c>
      <c r="M267" s="95" t="str">
        <f>Verw.!AH267</f>
        <v>Not available</v>
      </c>
      <c r="N267" s="95">
        <f>Input!AL268</f>
        <v>0</v>
      </c>
      <c r="P267" s="98"/>
      <c r="Q267" s="128"/>
      <c r="R267" s="128"/>
      <c r="S267" s="128"/>
      <c r="T267" s="89"/>
      <c r="U267" s="127"/>
      <c r="V267" s="128"/>
      <c r="W267" s="129"/>
      <c r="X267" s="130"/>
      <c r="Y267" s="127"/>
      <c r="Z267" s="127"/>
      <c r="AA267" s="87"/>
      <c r="AB267" s="131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</row>
    <row r="268" spans="1:102" s="105" customFormat="1" x14ac:dyDescent="0.25">
      <c r="A268" s="328" t="str">
        <f>Input!B269</f>
        <v>HC1200</v>
      </c>
      <c r="B268" s="93">
        <f>Input!F269</f>
        <v>4.05</v>
      </c>
      <c r="C268" s="93" t="str">
        <f>Input!D269&amp;"-"&amp;Input!E269</f>
        <v>600-1900</v>
      </c>
      <c r="D268" s="93" t="str">
        <f>Input!G269</f>
        <v>1,09</v>
      </c>
      <c r="E268" s="93" t="str">
        <f>Input!K269</f>
        <v>380</v>
      </c>
      <c r="F268" s="94" t="str">
        <f>Input!I269</f>
        <v>1082x1200x1130</v>
      </c>
      <c r="G268" s="95" t="str">
        <f>Input!J269</f>
        <v>2000</v>
      </c>
      <c r="H268" s="96" t="str">
        <f>Input!L269</f>
        <v>120</v>
      </c>
      <c r="I268" s="95" t="str">
        <f>Verw.!AD268</f>
        <v>Without</v>
      </c>
      <c r="J268" s="95" t="str">
        <f>Verw.!AF268</f>
        <v>Rubber block drive, with alu. ring</v>
      </c>
      <c r="K268" s="95" t="str">
        <f>Verw.!AE268</f>
        <v>21 /18  inch</v>
      </c>
      <c r="L268" s="97" t="str">
        <f>Verw.!AG268</f>
        <v xml:space="preserve"> Mechanical</v>
      </c>
      <c r="M268" s="95" t="str">
        <f>Verw.!AH268</f>
        <v>Not available</v>
      </c>
      <c r="N268" s="95">
        <f>Input!AL269</f>
        <v>0</v>
      </c>
      <c r="P268" s="98"/>
      <c r="Q268" s="128"/>
      <c r="R268" s="128"/>
      <c r="S268" s="128"/>
      <c r="T268" s="89"/>
      <c r="U268" s="127"/>
      <c r="V268" s="128"/>
      <c r="W268" s="129"/>
      <c r="X268" s="130"/>
      <c r="Y268" s="127"/>
      <c r="Z268" s="127"/>
      <c r="AA268" s="87"/>
      <c r="AB268" s="131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</row>
    <row r="269" spans="1:102" s="105" customFormat="1" x14ac:dyDescent="0.25">
      <c r="A269" s="328" t="str">
        <f>Input!B270</f>
        <v>HC1200</v>
      </c>
      <c r="B269" s="93">
        <f>Input!F270</f>
        <v>4.2</v>
      </c>
      <c r="C269" s="93" t="str">
        <f>Input!D270&amp;"-"&amp;Input!E270</f>
        <v>600-1900</v>
      </c>
      <c r="D269" s="93" t="str">
        <f>Input!G270</f>
        <v>0,95</v>
      </c>
      <c r="E269" s="93" t="str">
        <f>Input!K270</f>
        <v>380</v>
      </c>
      <c r="F269" s="94" t="str">
        <f>Input!I270</f>
        <v>1082x1200x1130</v>
      </c>
      <c r="G269" s="95" t="str">
        <f>Input!J270</f>
        <v>2000</v>
      </c>
      <c r="H269" s="96" t="str">
        <f>Input!L270</f>
        <v>120</v>
      </c>
      <c r="I269" s="95" t="str">
        <f>Verw.!AD269</f>
        <v>Without</v>
      </c>
      <c r="J269" s="95" t="str">
        <f>Verw.!AF269</f>
        <v>Rubber block drive, with alu. ring</v>
      </c>
      <c r="K269" s="95" t="str">
        <f>Verw.!AE269</f>
        <v>21 /18  inch</v>
      </c>
      <c r="L269" s="97" t="str">
        <f>Verw.!AG269</f>
        <v xml:space="preserve"> Mechanical</v>
      </c>
      <c r="M269" s="95" t="str">
        <f>Verw.!AH269</f>
        <v>Not available</v>
      </c>
      <c r="N269" s="95">
        <f>Input!AL270</f>
        <v>0</v>
      </c>
      <c r="P269" s="98"/>
      <c r="Q269" s="128"/>
      <c r="R269" s="128"/>
      <c r="S269" s="128"/>
      <c r="T269" s="89"/>
      <c r="U269" s="127"/>
      <c r="V269" s="128"/>
      <c r="W269" s="129"/>
      <c r="X269" s="130"/>
      <c r="Y269" s="127"/>
      <c r="Z269" s="127"/>
      <c r="AA269" s="87"/>
      <c r="AB269" s="131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</row>
    <row r="270" spans="1:102" s="105" customFormat="1" x14ac:dyDescent="0.25">
      <c r="A270" s="328" t="str">
        <f>Input!B271</f>
        <v>HC1200</v>
      </c>
      <c r="B270" s="93">
        <f>Input!F271</f>
        <v>4.47</v>
      </c>
      <c r="C270" s="93" t="str">
        <f>Input!D271&amp;"-"&amp;Input!E271</f>
        <v>600-1900</v>
      </c>
      <c r="D270" s="93" t="str">
        <f>Input!G271</f>
        <v>0,88</v>
      </c>
      <c r="E270" s="93" t="str">
        <f>Input!K271</f>
        <v>380</v>
      </c>
      <c r="F270" s="94" t="str">
        <f>Input!I271</f>
        <v>1082x1200x1130</v>
      </c>
      <c r="G270" s="95" t="str">
        <f>Input!J271</f>
        <v>2000</v>
      </c>
      <c r="H270" s="96" t="str">
        <f>Input!L271</f>
        <v>120</v>
      </c>
      <c r="I270" s="95" t="str">
        <f>Verw.!AD270</f>
        <v>Without</v>
      </c>
      <c r="J270" s="95" t="str">
        <f>Verw.!AF270</f>
        <v>Rubber block drive, with alu. ring</v>
      </c>
      <c r="K270" s="95" t="str">
        <f>Verw.!AE270</f>
        <v>21 /18  inch</v>
      </c>
      <c r="L270" s="97" t="str">
        <f>Verw.!AG270</f>
        <v xml:space="preserve"> Mechanical</v>
      </c>
      <c r="M270" s="95" t="str">
        <f>Verw.!AH270</f>
        <v>Not available</v>
      </c>
      <c r="N270" s="95">
        <f>Input!AL271</f>
        <v>0</v>
      </c>
      <c r="P270" s="98"/>
      <c r="Q270" s="128"/>
      <c r="R270" s="128"/>
      <c r="S270" s="128"/>
      <c r="T270" s="89"/>
      <c r="U270" s="127"/>
      <c r="V270" s="128"/>
      <c r="W270" s="129"/>
      <c r="X270" s="130"/>
      <c r="Y270" s="127"/>
      <c r="Z270" s="127"/>
      <c r="AA270" s="87"/>
      <c r="AB270" s="131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</row>
    <row r="271" spans="1:102" s="105" customFormat="1" x14ac:dyDescent="0.25">
      <c r="A271" s="328" t="str">
        <f>Input!B272</f>
        <v>HC1200/1</v>
      </c>
      <c r="B271" s="93">
        <f>Input!F272</f>
        <v>3.74</v>
      </c>
      <c r="C271" s="93" t="str">
        <f>Input!D272&amp;"-"&amp;Input!E272</f>
        <v>600-1800</v>
      </c>
      <c r="D271" s="93" t="str">
        <f>Input!G272</f>
        <v>1,265</v>
      </c>
      <c r="E271" s="93" t="str">
        <f>Input!K272</f>
        <v>450</v>
      </c>
      <c r="F271" s="94" t="str">
        <f>Input!I272</f>
        <v>1096x1260x1270</v>
      </c>
      <c r="G271" s="95" t="str">
        <f>Input!J272</f>
        <v>2500</v>
      </c>
      <c r="H271" s="96" t="str">
        <f>Input!L272</f>
        <v>140</v>
      </c>
      <c r="I271" s="95" t="str">
        <f>Verw.!AD271</f>
        <v>Without</v>
      </c>
      <c r="J271" s="95" t="str">
        <f>Verw.!AF271</f>
        <v>Rubber block drive, with alu. ring</v>
      </c>
      <c r="K271" s="95" t="str">
        <f>Verw.!AE271</f>
        <v>21 /18  inch</v>
      </c>
      <c r="L271" s="97" t="str">
        <f>Verw.!AG271</f>
        <v xml:space="preserve"> Mechanical/ Electrical</v>
      </c>
      <c r="M271" s="95" t="str">
        <f>Verw.!AH271</f>
        <v>Not available</v>
      </c>
      <c r="N271" s="95">
        <f>Input!AL272</f>
        <v>0</v>
      </c>
      <c r="P271" s="98"/>
      <c r="Q271" s="128"/>
      <c r="R271" s="128"/>
      <c r="S271" s="128"/>
      <c r="T271" s="89"/>
      <c r="U271" s="127"/>
      <c r="V271" s="128"/>
      <c r="W271" s="129"/>
      <c r="X271" s="130"/>
      <c r="Y271" s="127"/>
      <c r="Z271" s="127"/>
      <c r="AA271" s="87"/>
      <c r="AB271" s="131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</row>
    <row r="272" spans="1:102" s="105" customFormat="1" x14ac:dyDescent="0.25">
      <c r="A272" s="328" t="str">
        <f>Input!B273</f>
        <v>HC1200/1</v>
      </c>
      <c r="B272" s="93">
        <f>Input!F273</f>
        <v>3.95</v>
      </c>
      <c r="C272" s="93" t="str">
        <f>Input!D273&amp;"-"&amp;Input!E273</f>
        <v>600-1800</v>
      </c>
      <c r="D272" s="93" t="str">
        <f>Input!G273</f>
        <v>1,265</v>
      </c>
      <c r="E272" s="93" t="str">
        <f>Input!K273</f>
        <v>450</v>
      </c>
      <c r="F272" s="94" t="str">
        <f>Input!I273</f>
        <v>1096x1260x1270</v>
      </c>
      <c r="G272" s="95" t="str">
        <f>Input!J273</f>
        <v>2500</v>
      </c>
      <c r="H272" s="96" t="str">
        <f>Input!L273</f>
        <v>140</v>
      </c>
      <c r="I272" s="95" t="str">
        <f>Verw.!AD272</f>
        <v>Without</v>
      </c>
      <c r="J272" s="95" t="str">
        <f>Verw.!AF272</f>
        <v>Rubber block drive, with alu. ring</v>
      </c>
      <c r="K272" s="95" t="str">
        <f>Verw.!AE272</f>
        <v>21 /18  inch</v>
      </c>
      <c r="L272" s="97" t="str">
        <f>Verw.!AG272</f>
        <v xml:space="preserve"> Mechanical/ Electrical</v>
      </c>
      <c r="M272" s="95" t="str">
        <f>Verw.!AH272</f>
        <v>Not available</v>
      </c>
      <c r="N272" s="95">
        <f>Input!AL273</f>
        <v>0</v>
      </c>
      <c r="P272" s="98"/>
      <c r="Q272" s="128"/>
      <c r="R272" s="128"/>
      <c r="S272" s="128"/>
      <c r="T272" s="89"/>
      <c r="U272" s="127"/>
      <c r="V272" s="128"/>
      <c r="W272" s="129"/>
      <c r="X272" s="130"/>
      <c r="Y272" s="127"/>
      <c r="Z272" s="127"/>
      <c r="AA272" s="87"/>
      <c r="AB272" s="131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107"/>
      <c r="BR272" s="107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</row>
    <row r="273" spans="1:102" s="105" customFormat="1" x14ac:dyDescent="0.25">
      <c r="A273" s="328" t="str">
        <f>Input!B274</f>
        <v>HC1200/1</v>
      </c>
      <c r="B273" s="93">
        <f>Input!F274</f>
        <v>4.45</v>
      </c>
      <c r="C273" s="93" t="str">
        <f>Input!D274&amp;"-"&amp;Input!E274</f>
        <v>600-1800</v>
      </c>
      <c r="D273" s="93" t="str">
        <f>Input!G274</f>
        <v>1,265</v>
      </c>
      <c r="E273" s="93" t="str">
        <f>Input!K274</f>
        <v>450</v>
      </c>
      <c r="F273" s="94" t="str">
        <f>Input!I274</f>
        <v>1096x1260x1270</v>
      </c>
      <c r="G273" s="95" t="str">
        <f>Input!J274</f>
        <v>2500</v>
      </c>
      <c r="H273" s="96" t="str">
        <f>Input!L274</f>
        <v>140</v>
      </c>
      <c r="I273" s="95" t="str">
        <f>Verw.!AD273</f>
        <v>Without</v>
      </c>
      <c r="J273" s="95" t="str">
        <f>Verw.!AF273</f>
        <v>Rubber block drive, with alu. ring</v>
      </c>
      <c r="K273" s="95" t="str">
        <f>Verw.!AE273</f>
        <v>21 /18  inch</v>
      </c>
      <c r="L273" s="97" t="str">
        <f>Verw.!AG273</f>
        <v xml:space="preserve"> Mechanical/ Electrical</v>
      </c>
      <c r="M273" s="95" t="str">
        <f>Verw.!AH273</f>
        <v>Not available</v>
      </c>
      <c r="N273" s="95">
        <f>Input!AL274</f>
        <v>0</v>
      </c>
      <c r="P273" s="98"/>
      <c r="Q273" s="128"/>
      <c r="R273" s="128"/>
      <c r="S273" s="128"/>
      <c r="T273" s="89"/>
      <c r="U273" s="127"/>
      <c r="V273" s="128"/>
      <c r="W273" s="129"/>
      <c r="X273" s="130"/>
      <c r="Y273" s="127"/>
      <c r="Z273" s="127"/>
      <c r="AA273" s="87"/>
      <c r="AB273" s="131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</row>
    <row r="274" spans="1:102" s="105" customFormat="1" x14ac:dyDescent="0.25">
      <c r="A274" s="328" t="str">
        <f>Input!B275</f>
        <v>HC1200/1</v>
      </c>
      <c r="B274" s="93">
        <f>Input!F275</f>
        <v>5</v>
      </c>
      <c r="C274" s="93" t="str">
        <f>Input!D275&amp;"-"&amp;Input!E275</f>
        <v>600-1800</v>
      </c>
      <c r="D274" s="93" t="str">
        <f>Input!G275</f>
        <v>1,133</v>
      </c>
      <c r="E274" s="93" t="str">
        <f>Input!K275</f>
        <v>450</v>
      </c>
      <c r="F274" s="94" t="str">
        <f>Input!I275</f>
        <v>1096x1260x1270</v>
      </c>
      <c r="G274" s="95" t="str">
        <f>Input!J275</f>
        <v>2500</v>
      </c>
      <c r="H274" s="96" t="str">
        <f>Input!L275</f>
        <v>140</v>
      </c>
      <c r="I274" s="95" t="str">
        <f>Verw.!AD274</f>
        <v>Without</v>
      </c>
      <c r="J274" s="95" t="str">
        <f>Verw.!AF274</f>
        <v>Rubber block drive, with alu. ring</v>
      </c>
      <c r="K274" s="95" t="str">
        <f>Verw.!AE274</f>
        <v>21 /18  inch</v>
      </c>
      <c r="L274" s="97" t="str">
        <f>Verw.!AG274</f>
        <v xml:space="preserve"> Mechanical/ Electrical</v>
      </c>
      <c r="M274" s="95" t="str">
        <f>Verw.!AH274</f>
        <v>Not available</v>
      </c>
      <c r="N274" s="95">
        <f>Input!AL275</f>
        <v>0</v>
      </c>
      <c r="P274" s="98"/>
      <c r="Q274" s="128"/>
      <c r="R274" s="128"/>
      <c r="S274" s="128"/>
      <c r="T274" s="89"/>
      <c r="U274" s="127"/>
      <c r="V274" s="128"/>
      <c r="W274" s="129"/>
      <c r="X274" s="130"/>
      <c r="Y274" s="127"/>
      <c r="Z274" s="127"/>
      <c r="AA274" s="87"/>
      <c r="AB274" s="131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</row>
    <row r="275" spans="1:102" s="105" customFormat="1" x14ac:dyDescent="0.25">
      <c r="A275" s="328" t="str">
        <f>Input!B276</f>
        <v>HC1200/1</v>
      </c>
      <c r="B275" s="93">
        <f>Input!F276</f>
        <v>5.25</v>
      </c>
      <c r="C275" s="93" t="str">
        <f>Input!D276&amp;"-"&amp;Input!E276</f>
        <v>600-1800</v>
      </c>
      <c r="D275" s="93" t="str">
        <f>Input!G276</f>
        <v>0,946</v>
      </c>
      <c r="E275" s="93" t="str">
        <f>Input!K276</f>
        <v>450</v>
      </c>
      <c r="F275" s="94" t="str">
        <f>Input!I276</f>
        <v>1096x1260x1270</v>
      </c>
      <c r="G275" s="95" t="str">
        <f>Input!J276</f>
        <v>2500</v>
      </c>
      <c r="H275" s="96" t="str">
        <f>Input!L276</f>
        <v>140</v>
      </c>
      <c r="I275" s="95" t="str">
        <f>Verw.!AD275</f>
        <v>Without</v>
      </c>
      <c r="J275" s="95" t="str">
        <f>Verw.!AF275</f>
        <v>Rubber block drive, with alu. ring</v>
      </c>
      <c r="K275" s="95" t="str">
        <f>Verw.!AE275</f>
        <v>21 /18  inch</v>
      </c>
      <c r="L275" s="97" t="str">
        <f>Verw.!AG275</f>
        <v xml:space="preserve"> Mechanical/ Electrical</v>
      </c>
      <c r="M275" s="95" t="str">
        <f>Verw.!AH275</f>
        <v>Not available</v>
      </c>
      <c r="N275" s="95">
        <f>Input!AL276</f>
        <v>0</v>
      </c>
      <c r="P275" s="98"/>
      <c r="Q275" s="128"/>
      <c r="R275" s="128"/>
      <c r="S275" s="128"/>
      <c r="T275" s="89"/>
      <c r="U275" s="127"/>
      <c r="V275" s="128"/>
      <c r="W275" s="129"/>
      <c r="X275" s="130"/>
      <c r="Y275" s="127"/>
      <c r="Z275" s="127"/>
      <c r="AA275" s="87"/>
      <c r="AB275" s="131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</row>
    <row r="276" spans="1:102" s="105" customFormat="1" x14ac:dyDescent="0.25">
      <c r="A276" s="328" t="str">
        <f>Input!B277</f>
        <v>HC1200/1</v>
      </c>
      <c r="B276" s="93">
        <f>Input!F277</f>
        <v>5.58</v>
      </c>
      <c r="C276" s="93" t="str">
        <f>Input!D277&amp;"-"&amp;Input!E277</f>
        <v>600-1800</v>
      </c>
      <c r="D276" s="93" t="str">
        <f>Input!G277</f>
        <v>0,884</v>
      </c>
      <c r="E276" s="93" t="str">
        <f>Input!K277</f>
        <v>450</v>
      </c>
      <c r="F276" s="94" t="str">
        <f>Input!I277</f>
        <v>1096x1260x1270</v>
      </c>
      <c r="G276" s="95" t="str">
        <f>Input!J277</f>
        <v>2500</v>
      </c>
      <c r="H276" s="96" t="str">
        <f>Input!L277</f>
        <v>140</v>
      </c>
      <c r="I276" s="95" t="str">
        <f>Verw.!AD276</f>
        <v>Without</v>
      </c>
      <c r="J276" s="95" t="str">
        <f>Verw.!AF276</f>
        <v>Rubber block drive, with alu. ring</v>
      </c>
      <c r="K276" s="95" t="str">
        <f>Verw.!AE276</f>
        <v>21 /18  inch</v>
      </c>
      <c r="L276" s="97" t="str">
        <f>Verw.!AG276</f>
        <v xml:space="preserve"> Mechanical/ Electrical</v>
      </c>
      <c r="M276" s="95" t="str">
        <f>Verw.!AH276</f>
        <v>Not available</v>
      </c>
      <c r="N276" s="95">
        <f>Input!AL277</f>
        <v>0</v>
      </c>
      <c r="P276" s="98"/>
      <c r="Q276" s="128"/>
      <c r="R276" s="128"/>
      <c r="S276" s="128"/>
      <c r="T276" s="89"/>
      <c r="U276" s="127"/>
      <c r="V276" s="128"/>
      <c r="W276" s="129"/>
      <c r="X276" s="130"/>
      <c r="Y276" s="127"/>
      <c r="Z276" s="127"/>
      <c r="AA276" s="87"/>
      <c r="AB276" s="131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</row>
    <row r="277" spans="1:102" s="105" customFormat="1" x14ac:dyDescent="0.25">
      <c r="A277" s="328" t="str">
        <f>Input!B278</f>
        <v>HCT1200</v>
      </c>
      <c r="B277" s="93">
        <f>Input!F278</f>
        <v>5.05</v>
      </c>
      <c r="C277" s="93" t="str">
        <f>Input!D278&amp;"-"&amp;Input!E278</f>
        <v>1000-1600</v>
      </c>
      <c r="D277" s="93" t="str">
        <f>Input!G278</f>
        <v>1,265</v>
      </c>
      <c r="E277" s="93" t="str">
        <f>Input!K278</f>
        <v>500</v>
      </c>
      <c r="F277" s="94" t="str">
        <f>Input!I278</f>
        <v>1188x1350x1547</v>
      </c>
      <c r="G277" s="95" t="str">
        <f>Input!J278</f>
        <v>3000</v>
      </c>
      <c r="H277" s="96" t="str">
        <f>Input!L278</f>
        <v>150</v>
      </c>
      <c r="I277" s="95" t="str">
        <f>Verw.!AD277</f>
        <v>Without</v>
      </c>
      <c r="J277" s="95" t="str">
        <f>Verw.!AF277</f>
        <v>Rubber block drive, with alu. ring</v>
      </c>
      <c r="K277" s="95" t="str">
        <f>Verw.!AE277</f>
        <v>21 /18 /16  inch</v>
      </c>
      <c r="L277" s="97" t="str">
        <f>Verw.!AG277</f>
        <v xml:space="preserve"> Mechanical/ Electrical</v>
      </c>
      <c r="M277" s="95" t="str">
        <f>Verw.!AH277</f>
        <v>Not available</v>
      </c>
      <c r="N277" s="95">
        <f>Input!AL278</f>
        <v>0</v>
      </c>
      <c r="P277" s="98"/>
      <c r="Q277" s="128"/>
      <c r="R277" s="128"/>
      <c r="S277" s="128"/>
      <c r="T277" s="89"/>
      <c r="U277" s="127"/>
      <c r="V277" s="128"/>
      <c r="W277" s="129"/>
      <c r="X277" s="130"/>
      <c r="Y277" s="127"/>
      <c r="Z277" s="127"/>
      <c r="AA277" s="87"/>
      <c r="AB277" s="131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</row>
    <row r="278" spans="1:102" s="105" customFormat="1" x14ac:dyDescent="0.25">
      <c r="A278" s="328" t="str">
        <f>Input!B279</f>
        <v>HCT1200</v>
      </c>
      <c r="B278" s="93">
        <f>Input!F279</f>
        <v>5.6</v>
      </c>
      <c r="C278" s="93" t="str">
        <f>Input!D279&amp;"-"&amp;Input!E279</f>
        <v>1000-1600</v>
      </c>
      <c r="D278" s="93" t="str">
        <f>Input!G279</f>
        <v>1,265</v>
      </c>
      <c r="E278" s="93" t="str">
        <f>Input!K279</f>
        <v>500</v>
      </c>
      <c r="F278" s="94" t="str">
        <f>Input!I279</f>
        <v>1188x1350x1547</v>
      </c>
      <c r="G278" s="95" t="str">
        <f>Input!J279</f>
        <v>3000</v>
      </c>
      <c r="H278" s="96" t="str">
        <f>Input!L279</f>
        <v>150</v>
      </c>
      <c r="I278" s="95" t="str">
        <f>Verw.!AD278</f>
        <v>Without</v>
      </c>
      <c r="J278" s="95" t="str">
        <f>Verw.!AF278</f>
        <v>Rubber block drive, with alu. ring</v>
      </c>
      <c r="K278" s="95" t="str">
        <f>Verw.!AE278</f>
        <v>21 /18 /16  inch</v>
      </c>
      <c r="L278" s="97" t="str">
        <f>Verw.!AG278</f>
        <v xml:space="preserve"> Mechanical/ Electrical</v>
      </c>
      <c r="M278" s="95" t="str">
        <f>Verw.!AH278</f>
        <v>Not available</v>
      </c>
      <c r="N278" s="95">
        <f>Input!AL279</f>
        <v>0</v>
      </c>
      <c r="P278" s="98"/>
      <c r="Q278" s="128"/>
      <c r="R278" s="128"/>
      <c r="S278" s="128"/>
      <c r="T278" s="89"/>
      <c r="U278" s="127"/>
      <c r="V278" s="128"/>
      <c r="W278" s="129"/>
      <c r="X278" s="130"/>
      <c r="Y278" s="127"/>
      <c r="Z278" s="127"/>
      <c r="AA278" s="87"/>
      <c r="AB278" s="131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107"/>
      <c r="BR278" s="107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</row>
    <row r="279" spans="1:102" s="105" customFormat="1" x14ac:dyDescent="0.25">
      <c r="A279" s="328" t="str">
        <f>Input!B280</f>
        <v>HCT1200</v>
      </c>
      <c r="B279" s="93">
        <f>Input!F280</f>
        <v>5.98</v>
      </c>
      <c r="C279" s="93" t="str">
        <f>Input!D280&amp;"-"&amp;Input!E280</f>
        <v>1000-1600</v>
      </c>
      <c r="D279" s="93" t="str">
        <f>Input!G280</f>
        <v>1,265</v>
      </c>
      <c r="E279" s="93" t="str">
        <f>Input!K280</f>
        <v>500</v>
      </c>
      <c r="F279" s="94" t="str">
        <f>Input!I280</f>
        <v>1188x1350x1547</v>
      </c>
      <c r="G279" s="95" t="str">
        <f>Input!J280</f>
        <v>3000</v>
      </c>
      <c r="H279" s="96" t="str">
        <f>Input!L280</f>
        <v>150</v>
      </c>
      <c r="I279" s="95" t="str">
        <f>Verw.!AD279</f>
        <v>Without</v>
      </c>
      <c r="J279" s="95" t="str">
        <f>Verw.!AF279</f>
        <v>Rubber block drive, with alu. ring</v>
      </c>
      <c r="K279" s="95" t="str">
        <f>Verw.!AE279</f>
        <v>21 /18 /16  inch</v>
      </c>
      <c r="L279" s="97" t="str">
        <f>Verw.!AG279</f>
        <v xml:space="preserve"> Mechanical/ Electrical</v>
      </c>
      <c r="M279" s="95" t="str">
        <f>Verw.!AH279</f>
        <v>Not available</v>
      </c>
      <c r="N279" s="95">
        <f>Input!AL280</f>
        <v>0</v>
      </c>
      <c r="P279" s="98"/>
      <c r="Q279" s="128"/>
      <c r="R279" s="128"/>
      <c r="S279" s="128"/>
      <c r="T279" s="89"/>
      <c r="U279" s="127"/>
      <c r="V279" s="128"/>
      <c r="W279" s="129"/>
      <c r="X279" s="130"/>
      <c r="Y279" s="127"/>
      <c r="Z279" s="127"/>
      <c r="AA279" s="87"/>
      <c r="AB279" s="131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</row>
    <row r="280" spans="1:102" s="105" customFormat="1" x14ac:dyDescent="0.25">
      <c r="A280" s="328" t="str">
        <f>Input!B281</f>
        <v>HCT1200</v>
      </c>
      <c r="B280" s="93">
        <f>Input!F281</f>
        <v>6.3959999999999999</v>
      </c>
      <c r="C280" s="93" t="str">
        <f>Input!D281&amp;"-"&amp;Input!E281</f>
        <v>1000-1600</v>
      </c>
      <c r="D280" s="93" t="str">
        <f>Input!G281</f>
        <v>1,265</v>
      </c>
      <c r="E280" s="93" t="str">
        <f>Input!K281</f>
        <v>500</v>
      </c>
      <c r="F280" s="94" t="str">
        <f>Input!I281</f>
        <v>1188x1350x1547</v>
      </c>
      <c r="G280" s="95" t="str">
        <f>Input!J281</f>
        <v>3000</v>
      </c>
      <c r="H280" s="96" t="str">
        <f>Input!L281</f>
        <v>150</v>
      </c>
      <c r="I280" s="95" t="str">
        <f>Verw.!AD280</f>
        <v>Without</v>
      </c>
      <c r="J280" s="95" t="str">
        <f>Verw.!AF280</f>
        <v>Rubber block drive, with alu. ring</v>
      </c>
      <c r="K280" s="95" t="str">
        <f>Verw.!AE280</f>
        <v>21 /18 /16  inch</v>
      </c>
      <c r="L280" s="97" t="str">
        <f>Verw.!AG280</f>
        <v xml:space="preserve"> Mechanical/ Electrical</v>
      </c>
      <c r="M280" s="95" t="str">
        <f>Verw.!AH280</f>
        <v>Not available</v>
      </c>
      <c r="N280" s="95">
        <f>Input!AL281</f>
        <v>0</v>
      </c>
      <c r="P280" s="98"/>
      <c r="Q280" s="128"/>
      <c r="R280" s="128"/>
      <c r="S280" s="128"/>
      <c r="T280" s="89"/>
      <c r="U280" s="127"/>
      <c r="V280" s="128"/>
      <c r="W280" s="129"/>
      <c r="X280" s="130"/>
      <c r="Y280" s="127"/>
      <c r="Z280" s="127"/>
      <c r="AA280" s="87"/>
      <c r="AB280" s="131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</row>
    <row r="281" spans="1:102" s="105" customFormat="1" x14ac:dyDescent="0.25">
      <c r="A281" s="328" t="str">
        <f>Input!B282</f>
        <v>HCT1200</v>
      </c>
      <c r="B281" s="93">
        <f>Input!F282</f>
        <v>6.85</v>
      </c>
      <c r="C281" s="93" t="str">
        <f>Input!D282&amp;"-"&amp;Input!E282</f>
        <v>1000-1600</v>
      </c>
      <c r="D281" s="93" t="str">
        <f>Input!G282</f>
        <v>1,265</v>
      </c>
      <c r="E281" s="93" t="str">
        <f>Input!K282</f>
        <v>500</v>
      </c>
      <c r="F281" s="94" t="str">
        <f>Input!I282</f>
        <v>1188x1350x1547</v>
      </c>
      <c r="G281" s="95" t="str">
        <f>Input!J282</f>
        <v>3000</v>
      </c>
      <c r="H281" s="96" t="str">
        <f>Input!L282</f>
        <v>150</v>
      </c>
      <c r="I281" s="95" t="str">
        <f>Verw.!AD281</f>
        <v>Without</v>
      </c>
      <c r="J281" s="95" t="str">
        <f>Verw.!AF281</f>
        <v>Rubber block drive, with alu. ring</v>
      </c>
      <c r="K281" s="95" t="str">
        <f>Verw.!AE281</f>
        <v>21 /18 /16  inch</v>
      </c>
      <c r="L281" s="97" t="str">
        <f>Verw.!AG281</f>
        <v xml:space="preserve"> Mechanical/ Electrical</v>
      </c>
      <c r="M281" s="95" t="str">
        <f>Verw.!AH281</f>
        <v>Not available</v>
      </c>
      <c r="N281" s="95">
        <f>Input!AL282</f>
        <v>0</v>
      </c>
      <c r="P281" s="98"/>
      <c r="Q281" s="128"/>
      <c r="R281" s="128"/>
      <c r="S281" s="128"/>
      <c r="T281" s="89"/>
      <c r="U281" s="127"/>
      <c r="V281" s="128"/>
      <c r="W281" s="129"/>
      <c r="X281" s="130"/>
      <c r="Y281" s="127"/>
      <c r="Z281" s="127"/>
      <c r="AA281" s="87"/>
      <c r="AB281" s="131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</row>
    <row r="282" spans="1:102" s="105" customFormat="1" x14ac:dyDescent="0.25">
      <c r="A282" s="328" t="str">
        <f>Input!B283</f>
        <v>HCT1200</v>
      </c>
      <c r="B282" s="93">
        <f>Input!F283</f>
        <v>7.35</v>
      </c>
      <c r="C282" s="93" t="str">
        <f>Input!D283&amp;"-"&amp;Input!E283</f>
        <v>1000-1600</v>
      </c>
      <c r="D282" s="93" t="str">
        <f>Input!G283</f>
        <v>1,265</v>
      </c>
      <c r="E282" s="93" t="str">
        <f>Input!K283</f>
        <v>500</v>
      </c>
      <c r="F282" s="94" t="str">
        <f>Input!I283</f>
        <v>1188x1350x1547</v>
      </c>
      <c r="G282" s="95" t="str">
        <f>Input!J283</f>
        <v>3000</v>
      </c>
      <c r="H282" s="96" t="str">
        <f>Input!L283</f>
        <v>150</v>
      </c>
      <c r="I282" s="95" t="str">
        <f>Verw.!AD282</f>
        <v>Without</v>
      </c>
      <c r="J282" s="95" t="str">
        <f>Verw.!AF282</f>
        <v>Rubber block drive, with alu. ring</v>
      </c>
      <c r="K282" s="95" t="str">
        <f>Verw.!AE282</f>
        <v>21 /18 /16  inch</v>
      </c>
      <c r="L282" s="97" t="str">
        <f>Verw.!AG282</f>
        <v xml:space="preserve"> Mechanical/ Electrical</v>
      </c>
      <c r="M282" s="95" t="str">
        <f>Verw.!AH282</f>
        <v>Not available</v>
      </c>
      <c r="N282" s="95">
        <f>Input!AL283</f>
        <v>0</v>
      </c>
      <c r="P282" s="98"/>
      <c r="Q282" s="128"/>
      <c r="R282" s="128"/>
      <c r="S282" s="128"/>
      <c r="T282" s="89"/>
      <c r="U282" s="127"/>
      <c r="V282" s="128"/>
      <c r="W282" s="129"/>
      <c r="X282" s="130"/>
      <c r="Y282" s="127"/>
      <c r="Z282" s="127"/>
      <c r="AA282" s="87"/>
      <c r="AB282" s="131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</row>
    <row r="283" spans="1:102" s="105" customFormat="1" x14ac:dyDescent="0.25">
      <c r="A283" s="328" t="str">
        <f>Input!B284</f>
        <v>HCT1200</v>
      </c>
      <c r="B283" s="93">
        <f>Input!F284</f>
        <v>7.9</v>
      </c>
      <c r="C283" s="93" t="str">
        <f>Input!D284&amp;"-"&amp;Input!E284</f>
        <v>1000-1600</v>
      </c>
      <c r="D283" s="93" t="str">
        <f>Input!G284</f>
        <v>1,265</v>
      </c>
      <c r="E283" s="93" t="str">
        <f>Input!K284</f>
        <v>500</v>
      </c>
      <c r="F283" s="94" t="str">
        <f>Input!I284</f>
        <v>1188x1350x1547</v>
      </c>
      <c r="G283" s="95" t="str">
        <f>Input!J284</f>
        <v>3000</v>
      </c>
      <c r="H283" s="96" t="str">
        <f>Input!L284</f>
        <v>150</v>
      </c>
      <c r="I283" s="95" t="str">
        <f>Verw.!AD283</f>
        <v>Without</v>
      </c>
      <c r="J283" s="95" t="str">
        <f>Verw.!AF283</f>
        <v>Rubber block drive, with alu. ring</v>
      </c>
      <c r="K283" s="95" t="str">
        <f>Verw.!AE283</f>
        <v>21 /18 /16  inch</v>
      </c>
      <c r="L283" s="97" t="str">
        <f>Verw.!AG283</f>
        <v xml:space="preserve"> Mechanical/ Electrical</v>
      </c>
      <c r="M283" s="95" t="str">
        <f>Verw.!AH283</f>
        <v>Not available</v>
      </c>
      <c r="N283" s="95">
        <f>Input!AL284</f>
        <v>0</v>
      </c>
      <c r="P283" s="98"/>
      <c r="Q283" s="128"/>
      <c r="R283" s="128"/>
      <c r="S283" s="128"/>
      <c r="T283" s="89"/>
      <c r="U283" s="127"/>
      <c r="V283" s="128"/>
      <c r="W283" s="129"/>
      <c r="X283" s="130"/>
      <c r="Y283" s="127"/>
      <c r="Z283" s="127"/>
      <c r="AA283" s="87"/>
      <c r="AB283" s="131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107"/>
      <c r="BR283" s="107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</row>
    <row r="284" spans="1:102" s="105" customFormat="1" x14ac:dyDescent="0.25">
      <c r="A284" s="328" t="str">
        <f>Input!B285</f>
        <v>HCT1200/1</v>
      </c>
      <c r="B284" s="93">
        <f>Input!F285</f>
        <v>8.5500000000000007</v>
      </c>
      <c r="C284" s="93" t="str">
        <f>Input!D285&amp;"-"&amp;Input!E285</f>
        <v>700-1600</v>
      </c>
      <c r="D284" s="93" t="str">
        <f>Input!G285</f>
        <v>1,2471</v>
      </c>
      <c r="E284" s="93" t="str">
        <f>Input!K285</f>
        <v>580</v>
      </c>
      <c r="F284" s="94" t="str">
        <f>Input!I285</f>
        <v>1056x1430x1670</v>
      </c>
      <c r="G284" s="95" t="str">
        <f>Input!J285</f>
        <v>3600</v>
      </c>
      <c r="H284" s="96" t="str">
        <f>Input!L285</f>
        <v>270</v>
      </c>
      <c r="I284" s="95" t="str">
        <f>Verw.!AD284</f>
        <v>Without</v>
      </c>
      <c r="J284" s="95" t="str">
        <f>Verw.!AF284</f>
        <v>Rubber block drive, with alu. ring</v>
      </c>
      <c r="K284" s="95" t="str">
        <f>Verw.!AE284</f>
        <v>21 /18 /16  inch</v>
      </c>
      <c r="L284" s="97" t="str">
        <f>Verw.!AG284</f>
        <v xml:space="preserve"> Mechanical/ Electrical/ Pneumatical</v>
      </c>
      <c r="M284" s="95" t="str">
        <f>Verw.!AH284</f>
        <v>Not available</v>
      </c>
      <c r="N284" s="95">
        <f>Input!AL285</f>
        <v>0</v>
      </c>
      <c r="P284" s="98"/>
      <c r="Q284" s="128"/>
      <c r="R284" s="128"/>
      <c r="S284" s="128"/>
      <c r="T284" s="89"/>
      <c r="U284" s="127"/>
      <c r="V284" s="128"/>
      <c r="W284" s="129"/>
      <c r="X284" s="130"/>
      <c r="Y284" s="127"/>
      <c r="Z284" s="127"/>
      <c r="AA284" s="87"/>
      <c r="AB284" s="131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</row>
    <row r="285" spans="1:102" s="105" customFormat="1" x14ac:dyDescent="0.25">
      <c r="A285" s="328" t="str">
        <f>Input!B286</f>
        <v>HCT1200/1</v>
      </c>
      <c r="B285" s="93">
        <f>Input!F286</f>
        <v>9.16</v>
      </c>
      <c r="C285" s="93" t="str">
        <f>Input!D286&amp;"-"&amp;Input!E286</f>
        <v>700-1600</v>
      </c>
      <c r="D285" s="93" t="str">
        <f>Input!G286</f>
        <v>1,2471</v>
      </c>
      <c r="E285" s="93" t="str">
        <f>Input!K286</f>
        <v>580</v>
      </c>
      <c r="F285" s="94" t="str">
        <f>Input!I286</f>
        <v>1056x1430x1670</v>
      </c>
      <c r="G285" s="95" t="str">
        <f>Input!J286</f>
        <v>3600</v>
      </c>
      <c r="H285" s="96" t="str">
        <f>Input!L286</f>
        <v>270</v>
      </c>
      <c r="I285" s="95" t="str">
        <f>Verw.!AD285</f>
        <v>Without</v>
      </c>
      <c r="J285" s="95" t="str">
        <f>Verw.!AF285</f>
        <v>Rubber block drive, with alu. ring</v>
      </c>
      <c r="K285" s="95" t="str">
        <f>Verw.!AE285</f>
        <v>21 /18 /16  inch</v>
      </c>
      <c r="L285" s="97" t="str">
        <f>Verw.!AG285</f>
        <v xml:space="preserve"> Mechanical/ Electrical/ Pneumatical</v>
      </c>
      <c r="M285" s="95" t="str">
        <f>Verw.!AH285</f>
        <v>Not available</v>
      </c>
      <c r="N285" s="95">
        <f>Input!AL286</f>
        <v>0</v>
      </c>
      <c r="P285" s="98"/>
      <c r="Q285" s="128"/>
      <c r="R285" s="128"/>
      <c r="S285" s="128"/>
      <c r="T285" s="89"/>
      <c r="U285" s="127"/>
      <c r="V285" s="128"/>
      <c r="W285" s="129"/>
      <c r="X285" s="130"/>
      <c r="Y285" s="127"/>
      <c r="Z285" s="127"/>
      <c r="AA285" s="87"/>
      <c r="AB285" s="131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</row>
    <row r="286" spans="1:102" s="105" customFormat="1" x14ac:dyDescent="0.25">
      <c r="A286" s="328" t="str">
        <f>Input!B287</f>
        <v>HCT1200/1</v>
      </c>
      <c r="B286" s="93">
        <f>Input!F287</f>
        <v>9.57</v>
      </c>
      <c r="C286" s="93" t="str">
        <f>Input!D287&amp;"-"&amp;Input!E287</f>
        <v>700-1600</v>
      </c>
      <c r="D286" s="93" t="str">
        <f>Input!G287</f>
        <v>1,2471</v>
      </c>
      <c r="E286" s="93" t="str">
        <f>Input!K287</f>
        <v>580</v>
      </c>
      <c r="F286" s="94" t="str">
        <f>Input!I287</f>
        <v>1056x1430x1670</v>
      </c>
      <c r="G286" s="95" t="str">
        <f>Input!J287</f>
        <v>3600</v>
      </c>
      <c r="H286" s="96" t="str">
        <f>Input!L287</f>
        <v>270</v>
      </c>
      <c r="I286" s="95" t="str">
        <f>Verw.!AD286</f>
        <v>Without</v>
      </c>
      <c r="J286" s="95" t="str">
        <f>Verw.!AF286</f>
        <v>Rubber block drive, with alu. ring</v>
      </c>
      <c r="K286" s="95" t="str">
        <f>Verw.!AE286</f>
        <v>21 /18 /16  inch</v>
      </c>
      <c r="L286" s="97" t="str">
        <f>Verw.!AG286</f>
        <v xml:space="preserve"> Mechanical/ Electrical/ Pneumatical</v>
      </c>
      <c r="M286" s="95" t="str">
        <f>Verw.!AH286</f>
        <v>Not available</v>
      </c>
      <c r="N286" s="95">
        <f>Input!AL287</f>
        <v>0</v>
      </c>
      <c r="P286" s="98"/>
      <c r="Q286" s="128"/>
      <c r="R286" s="128"/>
      <c r="S286" s="128"/>
      <c r="T286" s="89"/>
      <c r="U286" s="127"/>
      <c r="V286" s="128"/>
      <c r="W286" s="129"/>
      <c r="X286" s="130"/>
      <c r="Y286" s="127"/>
      <c r="Z286" s="127"/>
      <c r="AA286" s="87"/>
      <c r="AB286" s="131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</row>
    <row r="287" spans="1:102" s="105" customFormat="1" x14ac:dyDescent="0.25">
      <c r="A287" s="328" t="str">
        <f>Input!B288</f>
        <v>HCT1200/1</v>
      </c>
      <c r="B287" s="93">
        <f>Input!F288</f>
        <v>10.08</v>
      </c>
      <c r="C287" s="93" t="str">
        <f>Input!D288&amp;"-"&amp;Input!E288</f>
        <v>700-1600</v>
      </c>
      <c r="D287" s="93" t="str">
        <f>Input!G288</f>
        <v>1,2471</v>
      </c>
      <c r="E287" s="93" t="str">
        <f>Input!K288</f>
        <v>580</v>
      </c>
      <c r="F287" s="94" t="str">
        <f>Input!I288</f>
        <v>1056x1430x1670</v>
      </c>
      <c r="G287" s="95" t="str">
        <f>Input!J288</f>
        <v>3600</v>
      </c>
      <c r="H287" s="96" t="str">
        <f>Input!L288</f>
        <v>270</v>
      </c>
      <c r="I287" s="95" t="str">
        <f>Verw.!AD287</f>
        <v>Without</v>
      </c>
      <c r="J287" s="95" t="str">
        <f>Verw.!AF287</f>
        <v>Rubber block drive, with alu. ring</v>
      </c>
      <c r="K287" s="95" t="str">
        <f>Verw.!AE287</f>
        <v>21 /18 /16  inch</v>
      </c>
      <c r="L287" s="97" t="str">
        <f>Verw.!AG287</f>
        <v xml:space="preserve"> Mechanical/ Electrical/ Pneumatical</v>
      </c>
      <c r="M287" s="95" t="str">
        <f>Verw.!AH287</f>
        <v>Not available</v>
      </c>
      <c r="N287" s="95">
        <f>Input!AL288</f>
        <v>0</v>
      </c>
      <c r="P287" s="98"/>
      <c r="Q287" s="128"/>
      <c r="R287" s="128"/>
      <c r="S287" s="128"/>
      <c r="T287" s="89"/>
      <c r="U287" s="127"/>
      <c r="V287" s="128"/>
      <c r="W287" s="129"/>
      <c r="X287" s="130"/>
      <c r="Y287" s="127"/>
      <c r="Z287" s="127"/>
      <c r="AA287" s="87"/>
      <c r="AB287" s="131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107"/>
      <c r="BR287" s="107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</row>
    <row r="288" spans="1:102" s="105" customFormat="1" x14ac:dyDescent="0.25">
      <c r="A288" s="328" t="str">
        <f>Input!B289</f>
        <v>HCT1200/1</v>
      </c>
      <c r="B288" s="93">
        <f>Input!F289</f>
        <v>10.74</v>
      </c>
      <c r="C288" s="93" t="str">
        <f>Input!D289&amp;"-"&amp;Input!E289</f>
        <v>700-1600</v>
      </c>
      <c r="D288" s="93" t="str">
        <f>Input!G289</f>
        <v>1,0728</v>
      </c>
      <c r="E288" s="93" t="str">
        <f>Input!K289</f>
        <v>580</v>
      </c>
      <c r="F288" s="94" t="str">
        <f>Input!I289</f>
        <v>1056x1430x1670</v>
      </c>
      <c r="G288" s="95" t="str">
        <f>Input!J289</f>
        <v>3600</v>
      </c>
      <c r="H288" s="96" t="str">
        <f>Input!L289</f>
        <v>270</v>
      </c>
      <c r="I288" s="95" t="str">
        <f>Verw.!AD288</f>
        <v>Without</v>
      </c>
      <c r="J288" s="95" t="str">
        <f>Verw.!AF288</f>
        <v>Rubber block drive, with alu. ring</v>
      </c>
      <c r="K288" s="95" t="str">
        <f>Verw.!AE288</f>
        <v>21 /18 /16  inch</v>
      </c>
      <c r="L288" s="97" t="str">
        <f>Verw.!AG288</f>
        <v xml:space="preserve"> Mechanical/ Electrical/ Pneumatical</v>
      </c>
      <c r="M288" s="95" t="str">
        <f>Verw.!AH288</f>
        <v>Not available</v>
      </c>
      <c r="N288" s="95">
        <f>Input!AL289</f>
        <v>0</v>
      </c>
      <c r="P288" s="98"/>
      <c r="Q288" s="128"/>
      <c r="R288" s="128"/>
      <c r="S288" s="128"/>
      <c r="T288" s="89"/>
      <c r="U288" s="127"/>
      <c r="V288" s="128"/>
      <c r="W288" s="129"/>
      <c r="X288" s="130"/>
      <c r="Y288" s="127"/>
      <c r="Z288" s="127"/>
      <c r="AA288" s="87"/>
      <c r="AB288" s="131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</row>
    <row r="289" spans="1:102" s="105" customFormat="1" x14ac:dyDescent="0.25">
      <c r="A289" s="328" t="str">
        <f>Input!B290</f>
        <v>HCT1200/1</v>
      </c>
      <c r="B289" s="93">
        <f>Input!F290</f>
        <v>11.45</v>
      </c>
      <c r="C289" s="93" t="str">
        <f>Input!D290&amp;"-"&amp;Input!E290</f>
        <v>700-1600</v>
      </c>
      <c r="D289" s="93" t="str">
        <f>Input!G290</f>
        <v>1,0057</v>
      </c>
      <c r="E289" s="93" t="str">
        <f>Input!K290</f>
        <v>580</v>
      </c>
      <c r="F289" s="94" t="str">
        <f>Input!I290</f>
        <v>1056x1430x1670</v>
      </c>
      <c r="G289" s="95" t="str">
        <f>Input!J290</f>
        <v>3600</v>
      </c>
      <c r="H289" s="96" t="str">
        <f>Input!L290</f>
        <v>270</v>
      </c>
      <c r="I289" s="95" t="str">
        <f>Verw.!AD289</f>
        <v>Without</v>
      </c>
      <c r="J289" s="95" t="str">
        <f>Verw.!AF289</f>
        <v>Rubber block drive, with alu. ring</v>
      </c>
      <c r="K289" s="95" t="str">
        <f>Verw.!AE289</f>
        <v>21 /18 /16  inch</v>
      </c>
      <c r="L289" s="97" t="str">
        <f>Verw.!AG289</f>
        <v xml:space="preserve"> Mechanical/ Electrical/ Pneumatical</v>
      </c>
      <c r="M289" s="95" t="str">
        <f>Verw.!AH289</f>
        <v>Not available</v>
      </c>
      <c r="N289" s="95">
        <f>Input!AL290</f>
        <v>0</v>
      </c>
      <c r="P289" s="98"/>
      <c r="Q289" s="128"/>
      <c r="R289" s="128"/>
      <c r="S289" s="128"/>
      <c r="T289" s="89"/>
      <c r="U289" s="127"/>
      <c r="V289" s="128"/>
      <c r="W289" s="129"/>
      <c r="X289" s="130"/>
      <c r="Y289" s="127"/>
      <c r="Z289" s="127"/>
      <c r="AA289" s="87"/>
      <c r="AB289" s="131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107"/>
      <c r="BR289" s="107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</row>
    <row r="290" spans="1:102" s="105" customFormat="1" x14ac:dyDescent="0.25">
      <c r="A290" s="328" t="str">
        <f>Input!B291</f>
        <v>HCT1200/1</v>
      </c>
      <c r="B290" s="93">
        <f>Input!F291</f>
        <v>12.17</v>
      </c>
      <c r="C290" s="93" t="str">
        <f>Input!D291&amp;"-"&amp;Input!E291</f>
        <v>700-1600</v>
      </c>
      <c r="D290" s="93" t="str">
        <f>Input!G291</f>
        <v>0,9387</v>
      </c>
      <c r="E290" s="93" t="str">
        <f>Input!K291</f>
        <v>580</v>
      </c>
      <c r="F290" s="94" t="str">
        <f>Input!I291</f>
        <v>1056x1430x1670</v>
      </c>
      <c r="G290" s="95" t="str">
        <f>Input!J291</f>
        <v>3600</v>
      </c>
      <c r="H290" s="96" t="str">
        <f>Input!L291</f>
        <v>270</v>
      </c>
      <c r="I290" s="95" t="str">
        <f>Verw.!AD290</f>
        <v>Without</v>
      </c>
      <c r="J290" s="95" t="str">
        <f>Verw.!AF290</f>
        <v>Rubber block drive, with alu. ring</v>
      </c>
      <c r="K290" s="95" t="str">
        <f>Verw.!AE290</f>
        <v>21 /18 /16  inch</v>
      </c>
      <c r="L290" s="97" t="str">
        <f>Verw.!AG290</f>
        <v xml:space="preserve"> Mechanical/ Electrical/ Pneumatical</v>
      </c>
      <c r="M290" s="95" t="str">
        <f>Verw.!AH290</f>
        <v>Not available</v>
      </c>
      <c r="N290" s="95">
        <f>Input!AL291</f>
        <v>0</v>
      </c>
      <c r="P290" s="98"/>
      <c r="Q290" s="128"/>
      <c r="R290" s="128"/>
      <c r="S290" s="128"/>
      <c r="T290" s="89"/>
      <c r="U290" s="127"/>
      <c r="V290" s="128"/>
      <c r="W290" s="129"/>
      <c r="X290" s="130"/>
      <c r="Y290" s="127"/>
      <c r="Z290" s="127"/>
      <c r="AA290" s="87"/>
      <c r="AB290" s="131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</row>
    <row r="291" spans="1:102" s="105" customFormat="1" x14ac:dyDescent="0.25">
      <c r="A291" s="328" t="str">
        <f>Input!B292</f>
        <v>HC1250</v>
      </c>
      <c r="B291" s="93">
        <f>Input!F292</f>
        <v>2.0299999999999998</v>
      </c>
      <c r="C291" s="93" t="str">
        <f>Input!D292&amp;"-"&amp;Input!E292</f>
        <v>400-1800</v>
      </c>
      <c r="D291" s="93" t="str">
        <f>Input!G292</f>
        <v>1,23</v>
      </c>
      <c r="E291" s="93" t="str">
        <f>Input!K292</f>
        <v>390</v>
      </c>
      <c r="F291" s="94" t="str">
        <f>Input!I292</f>
        <v>1155x1330x1435</v>
      </c>
      <c r="G291" s="95" t="str">
        <f>Input!J292</f>
        <v>2200</v>
      </c>
      <c r="H291" s="96" t="str">
        <f>Input!L292</f>
        <v>140</v>
      </c>
      <c r="I291" s="95" t="str">
        <f>Verw.!AD291</f>
        <v>Without</v>
      </c>
      <c r="J291" s="95" t="str">
        <f>Verw.!AF291</f>
        <v>Rubber block drive, with alu. ring</v>
      </c>
      <c r="K291" s="95" t="str">
        <f>Verw.!AE291</f>
        <v>21 /18  inch</v>
      </c>
      <c r="L291" s="97" t="str">
        <f>Verw.!AG291</f>
        <v xml:space="preserve"> Mechanical/ Pneumatical</v>
      </c>
      <c r="M291" s="95" t="str">
        <f>Verw.!AH291</f>
        <v>Not available</v>
      </c>
      <c r="N291" s="95">
        <f>Input!AL292</f>
        <v>0</v>
      </c>
      <c r="P291" s="98"/>
      <c r="Q291" s="128"/>
      <c r="R291" s="128"/>
      <c r="S291" s="128"/>
      <c r="T291" s="89"/>
      <c r="U291" s="127"/>
      <c r="V291" s="128"/>
      <c r="W291" s="129"/>
      <c r="X291" s="130"/>
      <c r="Y291" s="127"/>
      <c r="Z291" s="127"/>
      <c r="AA291" s="87"/>
      <c r="AB291" s="131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</row>
    <row r="292" spans="1:102" s="105" customFormat="1" x14ac:dyDescent="0.25">
      <c r="A292" s="328" t="str">
        <f>Input!B293</f>
        <v>HC1250</v>
      </c>
      <c r="B292" s="93">
        <f>Input!F293</f>
        <v>2.48</v>
      </c>
      <c r="C292" s="93" t="str">
        <f>Input!D293&amp;"-"&amp;Input!E293</f>
        <v>400-1800</v>
      </c>
      <c r="D292" s="93" t="str">
        <f>Input!G293</f>
        <v>1,23</v>
      </c>
      <c r="E292" s="93" t="str">
        <f>Input!K293</f>
        <v>390</v>
      </c>
      <c r="F292" s="94" t="str">
        <f>Input!I293</f>
        <v>1155x1330x1435</v>
      </c>
      <c r="G292" s="95" t="str">
        <f>Input!J293</f>
        <v>2200</v>
      </c>
      <c r="H292" s="96" t="str">
        <f>Input!L293</f>
        <v>140</v>
      </c>
      <c r="I292" s="95" t="str">
        <f>Verw.!AD292</f>
        <v>Without</v>
      </c>
      <c r="J292" s="95" t="str">
        <f>Verw.!AF292</f>
        <v>Rubber block drive, with alu. ring</v>
      </c>
      <c r="K292" s="95" t="str">
        <f>Verw.!AE292</f>
        <v>21 /18  inch</v>
      </c>
      <c r="L292" s="97" t="str">
        <f>Verw.!AG292</f>
        <v xml:space="preserve"> Mechanical/ Pneumatical</v>
      </c>
      <c r="M292" s="95" t="str">
        <f>Verw.!AH292</f>
        <v>Not available</v>
      </c>
      <c r="N292" s="95">
        <f>Input!AL293</f>
        <v>0</v>
      </c>
      <c r="P292" s="98"/>
      <c r="Q292" s="128"/>
      <c r="R292" s="128"/>
      <c r="S292" s="128"/>
      <c r="T292" s="89"/>
      <c r="U292" s="127"/>
      <c r="V292" s="128"/>
      <c r="W292" s="129"/>
      <c r="X292" s="130"/>
      <c r="Y292" s="127"/>
      <c r="Z292" s="127"/>
      <c r="AA292" s="87"/>
      <c r="AB292" s="131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</row>
    <row r="293" spans="1:102" s="105" customFormat="1" x14ac:dyDescent="0.25">
      <c r="A293" s="328" t="str">
        <f>Input!B294</f>
        <v>HC1250</v>
      </c>
      <c r="B293" s="93">
        <f>Input!F294</f>
        <v>3.04</v>
      </c>
      <c r="C293" s="93" t="str">
        <f>Input!D294&amp;"-"&amp;Input!E294</f>
        <v>400-1800</v>
      </c>
      <c r="D293" s="93" t="str">
        <f>Input!G294</f>
        <v>1,23</v>
      </c>
      <c r="E293" s="93" t="str">
        <f>Input!K294</f>
        <v>390</v>
      </c>
      <c r="F293" s="94" t="str">
        <f>Input!I294</f>
        <v>1155x1330x1435</v>
      </c>
      <c r="G293" s="95" t="str">
        <f>Input!J294</f>
        <v>2200</v>
      </c>
      <c r="H293" s="96" t="str">
        <f>Input!L294</f>
        <v>140</v>
      </c>
      <c r="I293" s="95" t="str">
        <f>Verw.!AD293</f>
        <v>Without</v>
      </c>
      <c r="J293" s="95" t="str">
        <f>Verw.!AF293</f>
        <v>Rubber block drive, with alu. ring</v>
      </c>
      <c r="K293" s="95" t="str">
        <f>Verw.!AE293</f>
        <v>21 /18  inch</v>
      </c>
      <c r="L293" s="97" t="str">
        <f>Verw.!AG293</f>
        <v xml:space="preserve"> Mechanical/ Pneumatical</v>
      </c>
      <c r="M293" s="95" t="str">
        <f>Verw.!AH293</f>
        <v>Not available</v>
      </c>
      <c r="N293" s="95">
        <f>Input!AL294</f>
        <v>0</v>
      </c>
      <c r="P293" s="98"/>
      <c r="Q293" s="128"/>
      <c r="R293" s="128"/>
      <c r="S293" s="128"/>
      <c r="T293" s="89"/>
      <c r="U293" s="127"/>
      <c r="V293" s="128"/>
      <c r="W293" s="129"/>
      <c r="X293" s="130"/>
      <c r="Y293" s="127"/>
      <c r="Z293" s="127"/>
      <c r="AA293" s="87"/>
      <c r="AB293" s="131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</row>
    <row r="294" spans="1:102" s="105" customFormat="1" x14ac:dyDescent="0.25">
      <c r="A294" s="328" t="str">
        <f>Input!B295</f>
        <v>HC1250</v>
      </c>
      <c r="B294" s="93">
        <f>Input!F295</f>
        <v>3.48</v>
      </c>
      <c r="C294" s="93" t="str">
        <f>Input!D295&amp;"-"&amp;Input!E295</f>
        <v>400-1800</v>
      </c>
      <c r="D294" s="93" t="str">
        <f>Input!G295</f>
        <v>1,23</v>
      </c>
      <c r="E294" s="93" t="str">
        <f>Input!K295</f>
        <v>390</v>
      </c>
      <c r="F294" s="94" t="str">
        <f>Input!I295</f>
        <v>1155x1330x1435</v>
      </c>
      <c r="G294" s="95" t="str">
        <f>Input!J295</f>
        <v>2200</v>
      </c>
      <c r="H294" s="96" t="str">
        <f>Input!L295</f>
        <v>140</v>
      </c>
      <c r="I294" s="95" t="str">
        <f>Verw.!AD294</f>
        <v>Without</v>
      </c>
      <c r="J294" s="95" t="str">
        <f>Verw.!AF294</f>
        <v>Rubber block drive, with alu. ring</v>
      </c>
      <c r="K294" s="95" t="str">
        <f>Verw.!AE294</f>
        <v>21 /18  inch</v>
      </c>
      <c r="L294" s="97" t="str">
        <f>Verw.!AG294</f>
        <v xml:space="preserve"> Mechanical/ Pneumatical</v>
      </c>
      <c r="M294" s="95" t="str">
        <f>Verw.!AH294</f>
        <v>Not available</v>
      </c>
      <c r="N294" s="95">
        <f>Input!AL295</f>
        <v>0</v>
      </c>
      <c r="P294" s="98"/>
      <c r="Q294" s="128"/>
      <c r="R294" s="128"/>
      <c r="S294" s="128"/>
      <c r="T294" s="89"/>
      <c r="U294" s="127"/>
      <c r="V294" s="128"/>
      <c r="W294" s="129"/>
      <c r="X294" s="130"/>
      <c r="Y294" s="127"/>
      <c r="Z294" s="127"/>
      <c r="AA294" s="87"/>
      <c r="AB294" s="131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</row>
    <row r="295" spans="1:102" s="105" customFormat="1" x14ac:dyDescent="0.25">
      <c r="A295" s="328" t="str">
        <f>Input!B296</f>
        <v>HC1250</v>
      </c>
      <c r="B295" s="93">
        <f>Input!F296</f>
        <v>3.95</v>
      </c>
      <c r="C295" s="93" t="str">
        <f>Input!D296&amp;"-"&amp;Input!E296</f>
        <v>400-1800</v>
      </c>
      <c r="D295" s="93" t="str">
        <f>Input!G296</f>
        <v>1,14</v>
      </c>
      <c r="E295" s="93" t="str">
        <f>Input!K296</f>
        <v>390</v>
      </c>
      <c r="F295" s="94" t="str">
        <f>Input!I296</f>
        <v>1155x1330x1435</v>
      </c>
      <c r="G295" s="95" t="str">
        <f>Input!J296</f>
        <v>2200</v>
      </c>
      <c r="H295" s="96" t="str">
        <f>Input!L296</f>
        <v>140</v>
      </c>
      <c r="I295" s="95" t="str">
        <f>Verw.!AD295</f>
        <v>Without</v>
      </c>
      <c r="J295" s="95" t="str">
        <f>Verw.!AF295</f>
        <v>Rubber block drive, with alu. ring</v>
      </c>
      <c r="K295" s="95" t="str">
        <f>Verw.!AE295</f>
        <v>21 /18  inch</v>
      </c>
      <c r="L295" s="97" t="str">
        <f>Verw.!AG295</f>
        <v xml:space="preserve"> Mechanical/ Pneumatical</v>
      </c>
      <c r="M295" s="95" t="str">
        <f>Verw.!AH295</f>
        <v>Not available</v>
      </c>
      <c r="N295" s="95">
        <f>Input!AL296</f>
        <v>0</v>
      </c>
      <c r="P295" s="98"/>
      <c r="Q295" s="128"/>
      <c r="R295" s="128"/>
      <c r="S295" s="128"/>
      <c r="T295" s="89"/>
      <c r="U295" s="127"/>
      <c r="V295" s="128"/>
      <c r="W295" s="129"/>
      <c r="X295" s="130"/>
      <c r="Y295" s="127"/>
      <c r="Z295" s="127"/>
      <c r="AA295" s="87"/>
      <c r="AB295" s="131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</row>
    <row r="296" spans="1:102" s="105" customFormat="1" x14ac:dyDescent="0.25">
      <c r="A296" s="328" t="str">
        <f>Input!B297</f>
        <v>HCD1400</v>
      </c>
      <c r="B296" s="93">
        <f>Input!F297</f>
        <v>4.04</v>
      </c>
      <c r="C296" s="93" t="str">
        <f>Input!D297&amp;"-"&amp;Input!E297</f>
        <v>600-1800</v>
      </c>
      <c r="D296" s="93" t="str">
        <f>Input!G297</f>
        <v>1,3812</v>
      </c>
      <c r="E296" s="93" t="str">
        <f>Input!K297</f>
        <v>485</v>
      </c>
      <c r="F296" s="94" t="str">
        <f>Input!I297</f>
        <v>1260x1380x1360</v>
      </c>
      <c r="G296" s="95" t="str">
        <f>Input!J297</f>
        <v>2800</v>
      </c>
      <c r="H296" s="96" t="str">
        <f>Input!L297</f>
        <v>175</v>
      </c>
      <c r="I296" s="95" t="str">
        <f>Verw.!AD296</f>
        <v>Without/SAE-00</v>
      </c>
      <c r="J296" s="95" t="str">
        <f>Verw.!AF296</f>
        <v>Rubber block drive, with alu. ring</v>
      </c>
      <c r="K296" s="95" t="str">
        <f>Verw.!AE296</f>
        <v>21 /18  inch</v>
      </c>
      <c r="L296" s="97" t="str">
        <f>Verw.!AG296</f>
        <v xml:space="preserve"> Mechanical/ Electrical/ Pneumatical</v>
      </c>
      <c r="M296" s="95" t="str">
        <f>Verw.!AH296</f>
        <v>Not available</v>
      </c>
      <c r="N296" s="95">
        <f>Input!AL297</f>
        <v>0</v>
      </c>
      <c r="P296" s="98"/>
      <c r="Q296" s="128"/>
      <c r="R296" s="128"/>
      <c r="S296" s="128"/>
      <c r="T296" s="89"/>
      <c r="U296" s="127"/>
      <c r="V296" s="128"/>
      <c r="W296" s="129"/>
      <c r="X296" s="130"/>
      <c r="Y296" s="127"/>
      <c r="Z296" s="127"/>
      <c r="AA296" s="87"/>
      <c r="AB296" s="131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</row>
    <row r="297" spans="1:102" s="105" customFormat="1" x14ac:dyDescent="0.25">
      <c r="A297" s="328" t="str">
        <f>Input!B298</f>
        <v>HCD1400</v>
      </c>
      <c r="B297" s="93">
        <f>Input!F298</f>
        <v>4.2699999999999996</v>
      </c>
      <c r="C297" s="93" t="str">
        <f>Input!D298&amp;"-"&amp;Input!E298</f>
        <v>600-1800</v>
      </c>
      <c r="D297" s="93" t="str">
        <f>Input!G298</f>
        <v>1,3812</v>
      </c>
      <c r="E297" s="93" t="str">
        <f>Input!K298</f>
        <v>485</v>
      </c>
      <c r="F297" s="94" t="str">
        <f>Input!I298</f>
        <v>1260x1380x1360</v>
      </c>
      <c r="G297" s="95" t="str">
        <f>Input!J298</f>
        <v>2800</v>
      </c>
      <c r="H297" s="96" t="str">
        <f>Input!L298</f>
        <v>175</v>
      </c>
      <c r="I297" s="95" t="str">
        <f>Verw.!AD297</f>
        <v>Without/SAE-00</v>
      </c>
      <c r="J297" s="95" t="str">
        <f>Verw.!AF297</f>
        <v>Rubber block drive, with alu. ring</v>
      </c>
      <c r="K297" s="95" t="str">
        <f>Verw.!AE297</f>
        <v>21 /18  inch</v>
      </c>
      <c r="L297" s="97" t="str">
        <f>Verw.!AG297</f>
        <v xml:space="preserve"> Mechanical/ Electrical/ Pneumatical</v>
      </c>
      <c r="M297" s="95" t="str">
        <f>Verw.!AH297</f>
        <v>Not available</v>
      </c>
      <c r="N297" s="95">
        <f>Input!AL298</f>
        <v>0</v>
      </c>
      <c r="P297" s="98"/>
      <c r="Q297" s="128"/>
      <c r="R297" s="128"/>
      <c r="S297" s="128"/>
      <c r="T297" s="89"/>
      <c r="U297" s="127"/>
      <c r="V297" s="128"/>
      <c r="W297" s="129"/>
      <c r="X297" s="130"/>
      <c r="Y297" s="127"/>
      <c r="Z297" s="127"/>
      <c r="AA297" s="87"/>
      <c r="AB297" s="131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</row>
    <row r="298" spans="1:102" s="105" customFormat="1" x14ac:dyDescent="0.25">
      <c r="A298" s="328" t="str">
        <f>Input!B299</f>
        <v>HCD1400</v>
      </c>
      <c r="B298" s="93">
        <f>Input!F299</f>
        <v>4.32</v>
      </c>
      <c r="C298" s="93" t="str">
        <f>Input!D299&amp;"-"&amp;Input!E299</f>
        <v>600-1800</v>
      </c>
      <c r="D298" s="93" t="str">
        <f>Input!G299</f>
        <v>1,3812</v>
      </c>
      <c r="E298" s="93" t="str">
        <f>Input!K299</f>
        <v>485</v>
      </c>
      <c r="F298" s="94" t="str">
        <f>Input!I299</f>
        <v>1260x1380x1360</v>
      </c>
      <c r="G298" s="95" t="str">
        <f>Input!J299</f>
        <v>2800</v>
      </c>
      <c r="H298" s="96" t="str">
        <f>Input!L299</f>
        <v>175</v>
      </c>
      <c r="I298" s="95" t="str">
        <f>Verw.!AD298</f>
        <v>Without/SAE-00</v>
      </c>
      <c r="J298" s="95" t="str">
        <f>Verw.!AF298</f>
        <v>Rubber block drive, with alu. ring</v>
      </c>
      <c r="K298" s="95" t="str">
        <f>Verw.!AE298</f>
        <v>21 /18  inch</v>
      </c>
      <c r="L298" s="97" t="str">
        <f>Verw.!AG298</f>
        <v xml:space="preserve"> Mechanical/ Electrical/ Pneumatical</v>
      </c>
      <c r="M298" s="95" t="str">
        <f>Verw.!AH298</f>
        <v>Not available</v>
      </c>
      <c r="N298" s="95">
        <f>Input!AL299</f>
        <v>0</v>
      </c>
      <c r="P298" s="98"/>
      <c r="Q298" s="128"/>
      <c r="R298" s="128"/>
      <c r="S298" s="128"/>
      <c r="T298" s="89"/>
      <c r="U298" s="127"/>
      <c r="V298" s="128"/>
      <c r="W298" s="129"/>
      <c r="X298" s="130"/>
      <c r="Y298" s="127"/>
      <c r="Z298" s="127"/>
      <c r="AA298" s="87"/>
      <c r="AB298" s="131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</row>
    <row r="299" spans="1:102" s="105" customFormat="1" x14ac:dyDescent="0.25">
      <c r="A299" s="328" t="str">
        <f>Input!B300</f>
        <v>HCD1400</v>
      </c>
      <c r="B299" s="93">
        <f>Input!F300</f>
        <v>4.5199999999999996</v>
      </c>
      <c r="C299" s="93" t="str">
        <f>Input!D300&amp;"-"&amp;Input!E300</f>
        <v>600-1800</v>
      </c>
      <c r="D299" s="93" t="str">
        <f>Input!G300</f>
        <v>1,3812</v>
      </c>
      <c r="E299" s="93" t="str">
        <f>Input!K300</f>
        <v>485</v>
      </c>
      <c r="F299" s="94" t="str">
        <f>Input!I300</f>
        <v>1260x1380x1360</v>
      </c>
      <c r="G299" s="95" t="str">
        <f>Input!J300</f>
        <v>2800</v>
      </c>
      <c r="H299" s="96" t="str">
        <f>Input!L300</f>
        <v>175</v>
      </c>
      <c r="I299" s="95" t="str">
        <f>Verw.!AD299</f>
        <v>Without/SAE-00</v>
      </c>
      <c r="J299" s="95" t="str">
        <f>Verw.!AF299</f>
        <v>Rubber block drive, with alu. ring</v>
      </c>
      <c r="K299" s="95" t="str">
        <f>Verw.!AE299</f>
        <v>21 /18  inch</v>
      </c>
      <c r="L299" s="97" t="str">
        <f>Verw.!AG299</f>
        <v xml:space="preserve"> Mechanical/ Electrical/ Pneumatical</v>
      </c>
      <c r="M299" s="95" t="str">
        <f>Verw.!AH299</f>
        <v>Not available</v>
      </c>
      <c r="N299" s="95">
        <f>Input!AL300</f>
        <v>0</v>
      </c>
      <c r="P299" s="98"/>
      <c r="Q299" s="128"/>
      <c r="R299" s="128"/>
      <c r="S299" s="128"/>
      <c r="T299" s="89"/>
      <c r="U299" s="127"/>
      <c r="V299" s="128"/>
      <c r="W299" s="129"/>
      <c r="X299" s="130"/>
      <c r="Y299" s="127"/>
      <c r="Z299" s="127"/>
      <c r="AA299" s="87"/>
      <c r="AB299" s="131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</row>
    <row r="300" spans="1:102" s="105" customFormat="1" x14ac:dyDescent="0.25">
      <c r="A300" s="328" t="str">
        <f>Input!B301</f>
        <v>HCD1400</v>
      </c>
      <c r="B300" s="93">
        <f>Input!F301</f>
        <v>4.8</v>
      </c>
      <c r="C300" s="93" t="str">
        <f>Input!D301&amp;"-"&amp;Input!E301</f>
        <v>600-1800</v>
      </c>
      <c r="D300" s="93" t="str">
        <f>Input!G301</f>
        <v>1,3812</v>
      </c>
      <c r="E300" s="93" t="str">
        <f>Input!K301</f>
        <v>485</v>
      </c>
      <c r="F300" s="94" t="str">
        <f>Input!I301</f>
        <v>1260x1380x1360</v>
      </c>
      <c r="G300" s="95" t="str">
        <f>Input!J301</f>
        <v>2800</v>
      </c>
      <c r="H300" s="96" t="str">
        <f>Input!L301</f>
        <v>175</v>
      </c>
      <c r="I300" s="95" t="str">
        <f>Verw.!AD300</f>
        <v>Without/SAE-00</v>
      </c>
      <c r="J300" s="95" t="str">
        <f>Verw.!AF300</f>
        <v>Rubber block drive, with alu. ring</v>
      </c>
      <c r="K300" s="95" t="str">
        <f>Verw.!AE300</f>
        <v>21 /18  inch</v>
      </c>
      <c r="L300" s="97" t="str">
        <f>Verw.!AG300</f>
        <v xml:space="preserve"> Mechanical/ Electrical/ Pneumatical</v>
      </c>
      <c r="M300" s="95" t="str">
        <f>Verw.!AH300</f>
        <v>Not available</v>
      </c>
      <c r="N300" s="95">
        <f>Input!AL301</f>
        <v>0</v>
      </c>
      <c r="P300" s="98"/>
      <c r="Q300" s="128"/>
      <c r="R300" s="128"/>
      <c r="S300" s="128"/>
      <c r="T300" s="89"/>
      <c r="U300" s="127"/>
      <c r="V300" s="128"/>
      <c r="W300" s="129"/>
      <c r="X300" s="130"/>
      <c r="Y300" s="127"/>
      <c r="Z300" s="127"/>
      <c r="AA300" s="87"/>
      <c r="AB300" s="131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</row>
    <row r="301" spans="1:102" s="105" customFormat="1" x14ac:dyDescent="0.25">
      <c r="A301" s="328" t="str">
        <f>Input!B302</f>
        <v>HCD1400</v>
      </c>
      <c r="B301" s="93">
        <f>Input!F302</f>
        <v>5.0449999999999999</v>
      </c>
      <c r="C301" s="93" t="str">
        <f>Input!D302&amp;"-"&amp;Input!E302</f>
        <v>600-1800</v>
      </c>
      <c r="D301" s="93" t="str">
        <f>Input!G302</f>
        <v>1,3812</v>
      </c>
      <c r="E301" s="93" t="str">
        <f>Input!K302</f>
        <v>485</v>
      </c>
      <c r="F301" s="94" t="str">
        <f>Input!I302</f>
        <v>1260x1380x1360</v>
      </c>
      <c r="G301" s="95" t="str">
        <f>Input!J302</f>
        <v>2800</v>
      </c>
      <c r="H301" s="96" t="str">
        <f>Input!L302</f>
        <v>175</v>
      </c>
      <c r="I301" s="95" t="str">
        <f>Verw.!AD301</f>
        <v>Without/SAE-00</v>
      </c>
      <c r="J301" s="95" t="str">
        <f>Verw.!AF301</f>
        <v>Rubber block drive, with alu. ring</v>
      </c>
      <c r="K301" s="95" t="str">
        <f>Verw.!AE301</f>
        <v>21 /18  inch</v>
      </c>
      <c r="L301" s="97" t="str">
        <f>Verw.!AG301</f>
        <v xml:space="preserve"> Mechanical/ Electrical/ Pneumatical</v>
      </c>
      <c r="M301" s="95" t="str">
        <f>Verw.!AH301</f>
        <v>Not available</v>
      </c>
      <c r="N301" s="95">
        <f>Input!AL302</f>
        <v>0</v>
      </c>
      <c r="P301" s="98"/>
      <c r="Q301" s="128"/>
      <c r="R301" s="128"/>
      <c r="S301" s="128"/>
      <c r="T301" s="89"/>
      <c r="U301" s="127"/>
      <c r="V301" s="128"/>
      <c r="W301" s="129"/>
      <c r="X301" s="130"/>
      <c r="Y301" s="127"/>
      <c r="Z301" s="127"/>
      <c r="AA301" s="87"/>
      <c r="AB301" s="131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</row>
    <row r="302" spans="1:102" s="105" customFormat="1" x14ac:dyDescent="0.25">
      <c r="A302" s="328" t="str">
        <f>Input!B303</f>
        <v>HCD1400</v>
      </c>
      <c r="B302" s="93">
        <f>Input!F303</f>
        <v>5.5</v>
      </c>
      <c r="C302" s="93" t="str">
        <f>Input!D303&amp;"-"&amp;Input!E303</f>
        <v>600-1800</v>
      </c>
      <c r="D302" s="93" t="str">
        <f>Input!G303</f>
        <v>1,0432</v>
      </c>
      <c r="E302" s="93" t="str">
        <f>Input!K303</f>
        <v>485</v>
      </c>
      <c r="F302" s="94" t="str">
        <f>Input!I303</f>
        <v>1260x1380x1360</v>
      </c>
      <c r="G302" s="95" t="str">
        <f>Input!J303</f>
        <v>2800</v>
      </c>
      <c r="H302" s="96" t="str">
        <f>Input!L303</f>
        <v>175</v>
      </c>
      <c r="I302" s="95" t="str">
        <f>Verw.!AD302</f>
        <v>Without/SAE-00</v>
      </c>
      <c r="J302" s="95" t="str">
        <f>Verw.!AF302</f>
        <v>Rubber block drive, with alu. ring</v>
      </c>
      <c r="K302" s="95" t="str">
        <f>Verw.!AE302</f>
        <v>21 /18  inch</v>
      </c>
      <c r="L302" s="97" t="str">
        <f>Verw.!AG302</f>
        <v xml:space="preserve"> Mechanical/ Electrical/ Pneumatical</v>
      </c>
      <c r="M302" s="95" t="str">
        <f>Verw.!AH302</f>
        <v>Not available</v>
      </c>
      <c r="N302" s="95">
        <f>Input!AL303</f>
        <v>0</v>
      </c>
      <c r="P302" s="98"/>
      <c r="Q302" s="128"/>
      <c r="R302" s="128"/>
      <c r="S302" s="128"/>
      <c r="T302" s="89"/>
      <c r="U302" s="127"/>
      <c r="V302" s="128"/>
      <c r="W302" s="129"/>
      <c r="X302" s="130"/>
      <c r="Y302" s="127"/>
      <c r="Z302" s="127"/>
      <c r="AA302" s="87"/>
      <c r="AB302" s="131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</row>
    <row r="303" spans="1:102" s="105" customFormat="1" x14ac:dyDescent="0.25">
      <c r="A303" s="328" t="str">
        <f>Input!B304</f>
        <v>HCD1400</v>
      </c>
      <c r="B303" s="93">
        <f>Input!F304</f>
        <v>5.8570000000000002</v>
      </c>
      <c r="C303" s="93" t="str">
        <f>Input!D304&amp;"-"&amp;Input!E304</f>
        <v>600-1800</v>
      </c>
      <c r="D303" s="93" t="str">
        <f>Input!G304</f>
        <v>1,0432</v>
      </c>
      <c r="E303" s="93" t="str">
        <f>Input!K304</f>
        <v>485</v>
      </c>
      <c r="F303" s="94" t="str">
        <f>Input!I304</f>
        <v>1260x1380x1360</v>
      </c>
      <c r="G303" s="95" t="str">
        <f>Input!J304</f>
        <v>2800</v>
      </c>
      <c r="H303" s="96" t="str">
        <f>Input!L304</f>
        <v>175</v>
      </c>
      <c r="I303" s="95" t="str">
        <f>Verw.!AD303</f>
        <v>Without/SAE-00</v>
      </c>
      <c r="J303" s="95" t="str">
        <f>Verw.!AF303</f>
        <v>Rubber block drive, with alu. ring</v>
      </c>
      <c r="K303" s="95" t="str">
        <f>Verw.!AE303</f>
        <v>21 /18  inch</v>
      </c>
      <c r="L303" s="97" t="str">
        <f>Verw.!AG303</f>
        <v xml:space="preserve"> Mechanical/ Electrical/ Pneumatical</v>
      </c>
      <c r="M303" s="95" t="str">
        <f>Verw.!AH303</f>
        <v>Not available</v>
      </c>
      <c r="N303" s="95">
        <f>Input!AL304</f>
        <v>0</v>
      </c>
      <c r="P303" s="98"/>
      <c r="Q303" s="128"/>
      <c r="R303" s="128"/>
      <c r="S303" s="128"/>
      <c r="T303" s="89"/>
      <c r="U303" s="127"/>
      <c r="V303" s="128"/>
      <c r="W303" s="129"/>
      <c r="X303" s="130"/>
      <c r="Y303" s="127"/>
      <c r="Z303" s="127"/>
      <c r="AA303" s="87"/>
      <c r="AB303" s="131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</row>
    <row r="304" spans="1:102" s="105" customFormat="1" x14ac:dyDescent="0.25">
      <c r="A304" s="328" t="str">
        <f>Input!B305</f>
        <v>HCT1400</v>
      </c>
      <c r="B304" s="93">
        <f>Input!F305</f>
        <v>5.0309999999999997</v>
      </c>
      <c r="C304" s="93" t="str">
        <f>Input!D305&amp;"-"&amp;Input!E305</f>
        <v>600-1800</v>
      </c>
      <c r="D304" s="93" t="str">
        <f>Input!G305</f>
        <v>1,40</v>
      </c>
      <c r="E304" s="93" t="str">
        <f>Input!K305</f>
        <v>550</v>
      </c>
      <c r="F304" s="94" t="str">
        <f>Input!I305</f>
        <v>1306x1380x1750</v>
      </c>
      <c r="G304" s="95" t="str">
        <f>Input!J305</f>
        <v>3700</v>
      </c>
      <c r="H304" s="96" t="str">
        <f>Input!L305</f>
        <v>220</v>
      </c>
      <c r="I304" s="95" t="str">
        <f>Verw.!AD304</f>
        <v>Without</v>
      </c>
      <c r="J304" s="95" t="str">
        <f>Verw.!AF304</f>
        <v>Rubber block drive, with alu. ring</v>
      </c>
      <c r="K304" s="95" t="str">
        <f>Verw.!AE304</f>
        <v>21 /18  inch</v>
      </c>
      <c r="L304" s="97" t="str">
        <f>Verw.!AG304</f>
        <v xml:space="preserve"> Mechanical/ Electrical</v>
      </c>
      <c r="M304" s="95" t="str">
        <f>Verw.!AH304</f>
        <v>Not available</v>
      </c>
      <c r="N304" s="95">
        <f>Input!AL305</f>
        <v>0</v>
      </c>
      <c r="P304" s="98"/>
      <c r="Q304" s="128"/>
      <c r="R304" s="128"/>
      <c r="S304" s="128"/>
      <c r="T304" s="89"/>
      <c r="U304" s="127"/>
      <c r="V304" s="128"/>
      <c r="W304" s="129"/>
      <c r="X304" s="130"/>
      <c r="Y304" s="127"/>
      <c r="Z304" s="127"/>
      <c r="AA304" s="87"/>
      <c r="AB304" s="131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</row>
    <row r="305" spans="1:102" s="105" customFormat="1" x14ac:dyDescent="0.25">
      <c r="A305" s="328" t="str">
        <f>Input!B306</f>
        <v>HCT1400</v>
      </c>
      <c r="B305" s="93">
        <f>Input!F306</f>
        <v>5.524</v>
      </c>
      <c r="C305" s="93" t="str">
        <f>Input!D306&amp;"-"&amp;Input!E306</f>
        <v>600-1800</v>
      </c>
      <c r="D305" s="93" t="str">
        <f>Input!G306</f>
        <v>1,40</v>
      </c>
      <c r="E305" s="93" t="str">
        <f>Input!K306</f>
        <v>550</v>
      </c>
      <c r="F305" s="94" t="str">
        <f>Input!I306</f>
        <v>1306x1380x1750</v>
      </c>
      <c r="G305" s="95" t="str">
        <f>Input!J306</f>
        <v>3700</v>
      </c>
      <c r="H305" s="96" t="str">
        <f>Input!L306</f>
        <v>220</v>
      </c>
      <c r="I305" s="95" t="str">
        <f>Verw.!AD305</f>
        <v>Without</v>
      </c>
      <c r="J305" s="95" t="str">
        <f>Verw.!AF305</f>
        <v>Rubber block drive, with alu. ring</v>
      </c>
      <c r="K305" s="95" t="str">
        <f>Verw.!AE305</f>
        <v>21 /18  inch</v>
      </c>
      <c r="L305" s="97" t="str">
        <f>Verw.!AG305</f>
        <v xml:space="preserve"> Mechanical/ Electrical</v>
      </c>
      <c r="M305" s="95" t="str">
        <f>Verw.!AH305</f>
        <v>Not available</v>
      </c>
      <c r="N305" s="95">
        <f>Input!AL306</f>
        <v>0</v>
      </c>
      <c r="P305" s="98"/>
      <c r="Q305" s="128"/>
      <c r="R305" s="128"/>
      <c r="S305" s="128"/>
      <c r="T305" s="89"/>
      <c r="U305" s="127"/>
      <c r="V305" s="128"/>
      <c r="W305" s="129"/>
      <c r="X305" s="130"/>
      <c r="Y305" s="127"/>
      <c r="Z305" s="127"/>
      <c r="AA305" s="87"/>
      <c r="AB305" s="131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</row>
    <row r="306" spans="1:102" s="105" customFormat="1" x14ac:dyDescent="0.25">
      <c r="A306" s="328" t="str">
        <f>Input!B307</f>
        <v>HCT1400</v>
      </c>
      <c r="B306" s="93">
        <f>Input!F307</f>
        <v>5.9660000000000002</v>
      </c>
      <c r="C306" s="93" t="str">
        <f>Input!D307&amp;"-"&amp;Input!E307</f>
        <v>600-1800</v>
      </c>
      <c r="D306" s="93" t="str">
        <f>Input!G307</f>
        <v>1,40</v>
      </c>
      <c r="E306" s="93" t="str">
        <f>Input!K307</f>
        <v>550</v>
      </c>
      <c r="F306" s="94" t="str">
        <f>Input!I307</f>
        <v>1306x1380x1750</v>
      </c>
      <c r="G306" s="95" t="str">
        <f>Input!J307</f>
        <v>3700</v>
      </c>
      <c r="H306" s="96" t="str">
        <f>Input!L307</f>
        <v>220</v>
      </c>
      <c r="I306" s="95" t="str">
        <f>Verw.!AD306</f>
        <v>Without</v>
      </c>
      <c r="J306" s="95" t="str">
        <f>Verw.!AF306</f>
        <v>Rubber block drive, with alu. ring</v>
      </c>
      <c r="K306" s="95" t="str">
        <f>Verw.!AE306</f>
        <v>21 /18  inch</v>
      </c>
      <c r="L306" s="97" t="str">
        <f>Verw.!AG306</f>
        <v xml:space="preserve"> Mechanical/ Electrical</v>
      </c>
      <c r="M306" s="95" t="str">
        <f>Verw.!AH306</f>
        <v>Not available</v>
      </c>
      <c r="N306" s="95">
        <f>Input!AL307</f>
        <v>0</v>
      </c>
      <c r="P306" s="98"/>
      <c r="Q306" s="128"/>
      <c r="R306" s="128"/>
      <c r="S306" s="128"/>
      <c r="T306" s="89"/>
      <c r="U306" s="127"/>
      <c r="V306" s="128"/>
      <c r="W306" s="129"/>
      <c r="X306" s="130"/>
      <c r="Y306" s="127"/>
      <c r="Z306" s="127"/>
      <c r="AA306" s="87"/>
      <c r="AB306" s="131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</row>
    <row r="307" spans="1:102" s="105" customFormat="1" x14ac:dyDescent="0.25">
      <c r="A307" s="328" t="str">
        <f>Input!B308</f>
        <v>HCT1400</v>
      </c>
      <c r="B307" s="93">
        <f>Input!F308</f>
        <v>6.4850000000000003</v>
      </c>
      <c r="C307" s="93" t="str">
        <f>Input!D308&amp;"-"&amp;Input!E308</f>
        <v>600-1800</v>
      </c>
      <c r="D307" s="93" t="str">
        <f>Input!G308</f>
        <v>1,40</v>
      </c>
      <c r="E307" s="93" t="str">
        <f>Input!K308</f>
        <v>550</v>
      </c>
      <c r="F307" s="94" t="str">
        <f>Input!I308</f>
        <v>1306x1380x1750</v>
      </c>
      <c r="G307" s="95" t="str">
        <f>Input!J308</f>
        <v>3700</v>
      </c>
      <c r="H307" s="96" t="str">
        <f>Input!L308</f>
        <v>220</v>
      </c>
      <c r="I307" s="95" t="str">
        <f>Verw.!AD307</f>
        <v>Without</v>
      </c>
      <c r="J307" s="95" t="str">
        <f>Verw.!AF307</f>
        <v>Rubber block drive, with alu. ring</v>
      </c>
      <c r="K307" s="95" t="str">
        <f>Verw.!AE307</f>
        <v>21 /18  inch</v>
      </c>
      <c r="L307" s="97" t="str">
        <f>Verw.!AG307</f>
        <v xml:space="preserve"> Mechanical/ Electrical</v>
      </c>
      <c r="M307" s="95" t="str">
        <f>Verw.!AH307</f>
        <v>Not available</v>
      </c>
      <c r="N307" s="95">
        <f>Input!AL308</f>
        <v>0</v>
      </c>
      <c r="P307" s="98"/>
      <c r="Q307" s="128"/>
      <c r="R307" s="128"/>
      <c r="S307" s="128"/>
      <c r="T307" s="89"/>
      <c r="U307" s="127"/>
      <c r="V307" s="128"/>
      <c r="W307" s="129"/>
      <c r="X307" s="130"/>
      <c r="Y307" s="127"/>
      <c r="Z307" s="127"/>
      <c r="AA307" s="87"/>
      <c r="AB307" s="131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</row>
    <row r="308" spans="1:102" s="105" customFormat="1" x14ac:dyDescent="0.25">
      <c r="A308" s="328" t="str">
        <f>Input!B309</f>
        <v>HCT1400</v>
      </c>
      <c r="B308" s="93">
        <f>Input!F309</f>
        <v>7.0309999999999997</v>
      </c>
      <c r="C308" s="93" t="str">
        <f>Input!D309&amp;"-"&amp;Input!E309</f>
        <v>600-1800</v>
      </c>
      <c r="D308" s="93" t="str">
        <f>Input!G309</f>
        <v>1,40</v>
      </c>
      <c r="E308" s="93" t="str">
        <f>Input!K309</f>
        <v>550</v>
      </c>
      <c r="F308" s="94" t="str">
        <f>Input!I309</f>
        <v>1306x1380x1750</v>
      </c>
      <c r="G308" s="95" t="str">
        <f>Input!J309</f>
        <v>3700</v>
      </c>
      <c r="H308" s="96" t="str">
        <f>Input!L309</f>
        <v>220</v>
      </c>
      <c r="I308" s="95" t="str">
        <f>Verw.!AD308</f>
        <v>Without</v>
      </c>
      <c r="J308" s="95" t="str">
        <f>Verw.!AF308</f>
        <v>Rubber block drive, with alu. ring</v>
      </c>
      <c r="K308" s="95" t="str">
        <f>Verw.!AE308</f>
        <v>21 /18  inch</v>
      </c>
      <c r="L308" s="97" t="str">
        <f>Verw.!AG308</f>
        <v xml:space="preserve"> Mechanical/ Electrical</v>
      </c>
      <c r="M308" s="95" t="str">
        <f>Verw.!AH308</f>
        <v>Not available</v>
      </c>
      <c r="N308" s="95">
        <f>Input!AL309</f>
        <v>0</v>
      </c>
      <c r="P308" s="98"/>
      <c r="Q308" s="128"/>
      <c r="R308" s="128"/>
      <c r="S308" s="128"/>
      <c r="T308" s="89"/>
      <c r="U308" s="127"/>
      <c r="V308" s="128"/>
      <c r="W308" s="129"/>
      <c r="X308" s="130"/>
      <c r="Y308" s="127"/>
      <c r="Z308" s="127"/>
      <c r="AA308" s="87"/>
      <c r="AB308" s="131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</row>
    <row r="309" spans="1:102" s="105" customFormat="1" x14ac:dyDescent="0.25">
      <c r="A309" s="328" t="str">
        <f>Input!B310</f>
        <v>HCT1400</v>
      </c>
      <c r="B309" s="93">
        <f>Input!F310</f>
        <v>7.4969999999999999</v>
      </c>
      <c r="C309" s="93" t="str">
        <f>Input!D310&amp;"-"&amp;Input!E310</f>
        <v>600-1800</v>
      </c>
      <c r="D309" s="93" t="str">
        <f>Input!G310</f>
        <v>1,40</v>
      </c>
      <c r="E309" s="93" t="str">
        <f>Input!K310</f>
        <v>550</v>
      </c>
      <c r="F309" s="94" t="str">
        <f>Input!I310</f>
        <v>1306x1380x1750</v>
      </c>
      <c r="G309" s="95" t="str">
        <f>Input!J310</f>
        <v>3700</v>
      </c>
      <c r="H309" s="96" t="str">
        <f>Input!L310</f>
        <v>220</v>
      </c>
      <c r="I309" s="95" t="str">
        <f>Verw.!AD309</f>
        <v>Without</v>
      </c>
      <c r="J309" s="95" t="str">
        <f>Verw.!AF309</f>
        <v>Rubber block drive, with alu. ring</v>
      </c>
      <c r="K309" s="95" t="str">
        <f>Verw.!AE309</f>
        <v>21 /18  inch</v>
      </c>
      <c r="L309" s="97" t="str">
        <f>Verw.!AG309</f>
        <v xml:space="preserve"> Mechanical/ Electrical</v>
      </c>
      <c r="M309" s="95" t="str">
        <f>Verw.!AH309</f>
        <v>Not available</v>
      </c>
      <c r="N309" s="95">
        <f>Input!AL310</f>
        <v>0</v>
      </c>
      <c r="P309" s="98"/>
      <c r="Q309" s="128"/>
      <c r="R309" s="128"/>
      <c r="S309" s="128"/>
      <c r="T309" s="89"/>
      <c r="U309" s="127"/>
      <c r="V309" s="128"/>
      <c r="W309" s="129"/>
      <c r="X309" s="130"/>
      <c r="Y309" s="127"/>
      <c r="Z309" s="127"/>
      <c r="AA309" s="87"/>
      <c r="AB309" s="131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</row>
    <row r="310" spans="1:102" s="105" customFormat="1" x14ac:dyDescent="0.25">
      <c r="A310" s="328" t="str">
        <f>Input!B311</f>
        <v>HCT1400</v>
      </c>
      <c r="B310" s="93">
        <f>Input!F311</f>
        <v>8.01</v>
      </c>
      <c r="C310" s="93" t="str">
        <f>Input!D311&amp;"-"&amp;Input!E311</f>
        <v>600-1800</v>
      </c>
      <c r="D310" s="93" t="str">
        <f>Input!G311</f>
        <v>1,40</v>
      </c>
      <c r="E310" s="93" t="str">
        <f>Input!K311</f>
        <v>550</v>
      </c>
      <c r="F310" s="94" t="str">
        <f>Input!I311</f>
        <v>1306x1380x1750</v>
      </c>
      <c r="G310" s="95" t="str">
        <f>Input!J311</f>
        <v>3700</v>
      </c>
      <c r="H310" s="96" t="str">
        <f>Input!L311</f>
        <v>220</v>
      </c>
      <c r="I310" s="95" t="str">
        <f>Verw.!AD310</f>
        <v>Without</v>
      </c>
      <c r="J310" s="95" t="str">
        <f>Verw.!AF310</f>
        <v>Rubber block drive, with alu. ring</v>
      </c>
      <c r="K310" s="95" t="str">
        <f>Verw.!AE310</f>
        <v>21 /18  inch</v>
      </c>
      <c r="L310" s="97" t="str">
        <f>Verw.!AG310</f>
        <v xml:space="preserve"> Mechanical/ Electrical</v>
      </c>
      <c r="M310" s="95" t="str">
        <f>Verw.!AH310</f>
        <v>Not available</v>
      </c>
      <c r="N310" s="95">
        <f>Input!AL311</f>
        <v>0</v>
      </c>
      <c r="P310" s="98"/>
      <c r="Q310" s="128"/>
      <c r="R310" s="128"/>
      <c r="S310" s="128"/>
      <c r="T310" s="89"/>
      <c r="U310" s="127"/>
      <c r="V310" s="128"/>
      <c r="W310" s="129"/>
      <c r="X310" s="130"/>
      <c r="Y310" s="127"/>
      <c r="Z310" s="127"/>
      <c r="AA310" s="87"/>
      <c r="AB310" s="131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</row>
    <row r="311" spans="1:102" s="105" customFormat="1" x14ac:dyDescent="0.25">
      <c r="A311" s="328" t="str">
        <f>Input!B312</f>
        <v>HCT1400</v>
      </c>
      <c r="B311" s="93">
        <f>Input!F312</f>
        <v>8.4649999999999999</v>
      </c>
      <c r="C311" s="93" t="str">
        <f>Input!D312&amp;"-"&amp;Input!E312</f>
        <v>600-1800</v>
      </c>
      <c r="D311" s="93" t="str">
        <f>Input!G312</f>
        <v>1,36</v>
      </c>
      <c r="E311" s="93" t="str">
        <f>Input!K312</f>
        <v>550</v>
      </c>
      <c r="F311" s="94" t="str">
        <f>Input!I312</f>
        <v>1306x1380x1750</v>
      </c>
      <c r="G311" s="95" t="str">
        <f>Input!J312</f>
        <v>3700</v>
      </c>
      <c r="H311" s="96" t="str">
        <f>Input!L312</f>
        <v>220</v>
      </c>
      <c r="I311" s="95" t="str">
        <f>Verw.!AD311</f>
        <v>Without</v>
      </c>
      <c r="J311" s="95" t="str">
        <f>Verw.!AF311</f>
        <v>Rubber block drive, with alu. ring</v>
      </c>
      <c r="K311" s="95" t="str">
        <f>Verw.!AE311</f>
        <v>21 /18  inch</v>
      </c>
      <c r="L311" s="97" t="str">
        <f>Verw.!AG311</f>
        <v xml:space="preserve"> Mechanical/ Electrical</v>
      </c>
      <c r="M311" s="95" t="str">
        <f>Verw.!AH311</f>
        <v>Not available</v>
      </c>
      <c r="N311" s="95">
        <f>Input!AL312</f>
        <v>0</v>
      </c>
      <c r="P311" s="98"/>
      <c r="Q311" s="128"/>
      <c r="R311" s="128"/>
      <c r="S311" s="128"/>
      <c r="T311" s="89"/>
      <c r="U311" s="127"/>
      <c r="V311" s="128"/>
      <c r="W311" s="129"/>
      <c r="X311" s="130"/>
      <c r="Y311" s="127"/>
      <c r="Z311" s="127"/>
      <c r="AA311" s="87"/>
      <c r="AB311" s="131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</row>
    <row r="312" spans="1:102" s="105" customFormat="1" x14ac:dyDescent="0.25">
      <c r="A312" s="328" t="str">
        <f>Input!B313</f>
        <v>HCT1400</v>
      </c>
      <c r="B312" s="93">
        <f>Input!F313</f>
        <v>8.593</v>
      </c>
      <c r="C312" s="93" t="str">
        <f>Input!D313&amp;"-"&amp;Input!E313</f>
        <v>600-1800</v>
      </c>
      <c r="D312" s="93" t="str">
        <f>Input!G313</f>
        <v>1,31</v>
      </c>
      <c r="E312" s="93" t="str">
        <f>Input!K313</f>
        <v>550</v>
      </c>
      <c r="F312" s="94" t="str">
        <f>Input!I313</f>
        <v>1306x1380x1750</v>
      </c>
      <c r="G312" s="95" t="str">
        <f>Input!J313</f>
        <v>3700</v>
      </c>
      <c r="H312" s="96" t="str">
        <f>Input!L313</f>
        <v>220</v>
      </c>
      <c r="I312" s="95" t="str">
        <f>Verw.!AD312</f>
        <v>Without</v>
      </c>
      <c r="J312" s="95" t="str">
        <f>Verw.!AF312</f>
        <v>Rubber block drive, with alu. ring</v>
      </c>
      <c r="K312" s="95" t="str">
        <f>Verw.!AE312</f>
        <v>21 /18  inch</v>
      </c>
      <c r="L312" s="97" t="str">
        <f>Verw.!AG312</f>
        <v xml:space="preserve"> Mechanical/ Electrical</v>
      </c>
      <c r="M312" s="95" t="str">
        <f>Verw.!AH312</f>
        <v>Not available</v>
      </c>
      <c r="N312" s="95">
        <f>Input!AL313</f>
        <v>0</v>
      </c>
      <c r="P312" s="98"/>
      <c r="Q312" s="128"/>
      <c r="R312" s="128"/>
      <c r="S312" s="128"/>
      <c r="T312" s="89"/>
      <c r="U312" s="127"/>
      <c r="V312" s="128"/>
      <c r="W312" s="129"/>
      <c r="X312" s="130"/>
      <c r="Y312" s="127"/>
      <c r="Z312" s="127"/>
      <c r="AA312" s="87"/>
      <c r="AB312" s="131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</row>
    <row r="313" spans="1:102" s="105" customFormat="1" x14ac:dyDescent="0.25">
      <c r="A313" s="328" t="str">
        <f>Input!B314</f>
        <v>HCT1400</v>
      </c>
      <c r="B313" s="93">
        <f>Input!F314</f>
        <v>8.8940000000000001</v>
      </c>
      <c r="C313" s="93" t="str">
        <f>Input!D314&amp;"-"&amp;Input!E314</f>
        <v>600-1800</v>
      </c>
      <c r="D313" s="93" t="str">
        <f>Input!G314</f>
        <v>1,26</v>
      </c>
      <c r="E313" s="93" t="str">
        <f>Input!K314</f>
        <v>550</v>
      </c>
      <c r="F313" s="94" t="str">
        <f>Input!I314</f>
        <v>1306x1380x1750</v>
      </c>
      <c r="G313" s="95" t="str">
        <f>Input!J314</f>
        <v>3700</v>
      </c>
      <c r="H313" s="96" t="str">
        <f>Input!L314</f>
        <v>220</v>
      </c>
      <c r="I313" s="95" t="str">
        <f>Verw.!AD313</f>
        <v>Without</v>
      </c>
      <c r="J313" s="95" t="str">
        <f>Verw.!AF313</f>
        <v>Rubber block drive, with alu. ring</v>
      </c>
      <c r="K313" s="95" t="str">
        <f>Verw.!AE313</f>
        <v>21 /18  inch</v>
      </c>
      <c r="L313" s="97" t="str">
        <f>Verw.!AG313</f>
        <v xml:space="preserve"> Mechanical/ Electrical</v>
      </c>
      <c r="M313" s="95" t="str">
        <f>Verw.!AH313</f>
        <v>Not available</v>
      </c>
      <c r="N313" s="95">
        <f>Input!AL314</f>
        <v>0</v>
      </c>
      <c r="P313" s="98"/>
      <c r="Q313" s="128"/>
      <c r="R313" s="128"/>
      <c r="S313" s="128"/>
      <c r="T313" s="89"/>
      <c r="U313" s="127"/>
      <c r="V313" s="128"/>
      <c r="W313" s="129"/>
      <c r="X313" s="130"/>
      <c r="Y313" s="127"/>
      <c r="Z313" s="127"/>
      <c r="AA313" s="87"/>
      <c r="AB313" s="131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</row>
    <row r="314" spans="1:102" s="105" customFormat="1" x14ac:dyDescent="0.25">
      <c r="A314" s="328" t="str">
        <f>Input!B315</f>
        <v>HCT1400</v>
      </c>
      <c r="B314" s="93">
        <f>Input!F315</f>
        <v>9.1180000000000003</v>
      </c>
      <c r="C314" s="93" t="str">
        <f>Input!D315&amp;"-"&amp;Input!E315</f>
        <v>600-1800</v>
      </c>
      <c r="D314" s="93" t="str">
        <f>Input!G315</f>
        <v>1,22</v>
      </c>
      <c r="E314" s="93" t="str">
        <f>Input!K315</f>
        <v>550</v>
      </c>
      <c r="F314" s="94" t="str">
        <f>Input!I315</f>
        <v>1306x1380x1750</v>
      </c>
      <c r="G314" s="95" t="str">
        <f>Input!J315</f>
        <v>3700</v>
      </c>
      <c r="H314" s="96" t="str">
        <f>Input!L315</f>
        <v>220</v>
      </c>
      <c r="I314" s="95" t="str">
        <f>Verw.!AD314</f>
        <v>Without</v>
      </c>
      <c r="J314" s="95" t="str">
        <f>Verw.!AF314</f>
        <v>Rubber block drive, with alu. ring</v>
      </c>
      <c r="K314" s="95" t="str">
        <f>Verw.!AE314</f>
        <v>21 /18  inch</v>
      </c>
      <c r="L314" s="97" t="str">
        <f>Verw.!AG314</f>
        <v xml:space="preserve"> Mechanical/ Electrical</v>
      </c>
      <c r="M314" s="95" t="str">
        <f>Verw.!AH314</f>
        <v>Not available</v>
      </c>
      <c r="N314" s="95">
        <f>Input!AL315</f>
        <v>0</v>
      </c>
      <c r="P314" s="98"/>
      <c r="Q314" s="128"/>
      <c r="R314" s="128"/>
      <c r="S314" s="128"/>
      <c r="T314" s="89"/>
      <c r="U314" s="127"/>
      <c r="V314" s="128"/>
      <c r="W314" s="129"/>
      <c r="X314" s="130"/>
      <c r="Y314" s="127"/>
      <c r="Z314" s="127"/>
      <c r="AA314" s="87"/>
      <c r="AB314" s="131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</row>
    <row r="315" spans="1:102" s="105" customFormat="1" x14ac:dyDescent="0.25">
      <c r="A315" s="328" t="str">
        <f>Input!B316</f>
        <v>HCT1400</v>
      </c>
      <c r="B315" s="93">
        <f>Input!F316</f>
        <v>9.5519999999999996</v>
      </c>
      <c r="C315" s="93" t="str">
        <f>Input!D316&amp;"-"&amp;Input!E316</f>
        <v>600-1800</v>
      </c>
      <c r="D315" s="93" t="str">
        <f>Input!G316</f>
        <v>1,16</v>
      </c>
      <c r="E315" s="93" t="str">
        <f>Input!K316</f>
        <v>550</v>
      </c>
      <c r="F315" s="94" t="str">
        <f>Input!I316</f>
        <v>1306x1380x1750</v>
      </c>
      <c r="G315" s="95" t="str">
        <f>Input!J316</f>
        <v>3700</v>
      </c>
      <c r="H315" s="96" t="str">
        <f>Input!L316</f>
        <v>220</v>
      </c>
      <c r="I315" s="95" t="str">
        <f>Verw.!AD315</f>
        <v>Without</v>
      </c>
      <c r="J315" s="95" t="str">
        <f>Verw.!AF315</f>
        <v>Rubber block drive, with alu. ring</v>
      </c>
      <c r="K315" s="95" t="str">
        <f>Verw.!AE315</f>
        <v>21 /18  inch</v>
      </c>
      <c r="L315" s="97" t="str">
        <f>Verw.!AG315</f>
        <v xml:space="preserve"> Mechanical/ Electrical</v>
      </c>
      <c r="M315" s="95" t="str">
        <f>Verw.!AH315</f>
        <v>Not available</v>
      </c>
      <c r="N315" s="95">
        <f>Input!AL316</f>
        <v>0</v>
      </c>
      <c r="P315" s="98"/>
      <c r="Q315" s="128"/>
      <c r="R315" s="128"/>
      <c r="S315" s="128"/>
      <c r="T315" s="89"/>
      <c r="U315" s="127"/>
      <c r="V315" s="128"/>
      <c r="W315" s="129"/>
      <c r="X315" s="130"/>
      <c r="Y315" s="127"/>
      <c r="Z315" s="127"/>
      <c r="AA315" s="87"/>
      <c r="AB315" s="131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</row>
    <row r="316" spans="1:102" s="105" customFormat="1" x14ac:dyDescent="0.25">
      <c r="A316" s="328" t="str">
        <f>Input!B317</f>
        <v>HCT1600</v>
      </c>
      <c r="B316" s="93">
        <f>Input!F317</f>
        <v>5.5449999999999999</v>
      </c>
      <c r="C316" s="93" t="str">
        <f>Input!D317&amp;"-"&amp;Input!E317</f>
        <v>500-1650</v>
      </c>
      <c r="D316" s="93" t="str">
        <f>Input!G317</f>
        <v>1,6266</v>
      </c>
      <c r="E316" s="93" t="str">
        <f>Input!K317</f>
        <v>625</v>
      </c>
      <c r="F316" s="94" t="str">
        <f>Input!I317</f>
        <v>1246x1500x1750</v>
      </c>
      <c r="G316" s="95" t="str">
        <f>Input!J317</f>
        <v>4200</v>
      </c>
      <c r="H316" s="96" t="str">
        <f>Input!L317</f>
        <v>280</v>
      </c>
      <c r="I316" s="95" t="str">
        <f>Verw.!AD316</f>
        <v>Without</v>
      </c>
      <c r="J316" s="95" t="str">
        <f>Verw.!AF316</f>
        <v>Rubber block drive, with alu. ring</v>
      </c>
      <c r="K316" s="95" t="str">
        <f>Verw.!AE316</f>
        <v>21 /18 /16  inch</v>
      </c>
      <c r="L316" s="97" t="str">
        <f>Verw.!AG316</f>
        <v xml:space="preserve"> Mechanical/ Electrical/ Pneumatical</v>
      </c>
      <c r="M316" s="95" t="str">
        <f>Verw.!AH316</f>
        <v>Not available</v>
      </c>
      <c r="N316" s="95">
        <f>Input!AL317</f>
        <v>0</v>
      </c>
      <c r="P316" s="98"/>
      <c r="Q316" s="128"/>
      <c r="R316" s="128"/>
      <c r="S316" s="128"/>
      <c r="T316" s="89"/>
      <c r="U316" s="127"/>
      <c r="V316" s="128"/>
      <c r="W316" s="129"/>
      <c r="X316" s="130"/>
      <c r="Y316" s="127"/>
      <c r="Z316" s="127"/>
      <c r="AA316" s="87"/>
      <c r="AB316" s="131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</row>
    <row r="317" spans="1:102" s="105" customFormat="1" x14ac:dyDescent="0.25">
      <c r="A317" s="328" t="str">
        <f>Input!B318</f>
        <v>HCT1600</v>
      </c>
      <c r="B317" s="93">
        <f>Input!F318</f>
        <v>5.9720000000000004</v>
      </c>
      <c r="C317" s="93" t="str">
        <f>Input!D318&amp;"-"&amp;Input!E318</f>
        <v>500-1650</v>
      </c>
      <c r="D317" s="93" t="str">
        <f>Input!G318</f>
        <v>1,6266</v>
      </c>
      <c r="E317" s="93" t="str">
        <f>Input!K318</f>
        <v>625</v>
      </c>
      <c r="F317" s="94" t="str">
        <f>Input!I318</f>
        <v>1246x1500x1750</v>
      </c>
      <c r="G317" s="95" t="str">
        <f>Input!J318</f>
        <v>4200</v>
      </c>
      <c r="H317" s="96" t="str">
        <f>Input!L318</f>
        <v>280</v>
      </c>
      <c r="I317" s="95" t="str">
        <f>Verw.!AD317</f>
        <v>Without</v>
      </c>
      <c r="J317" s="95" t="str">
        <f>Verw.!AF317</f>
        <v>Rubber block drive, with alu. ring</v>
      </c>
      <c r="K317" s="95" t="str">
        <f>Verw.!AE317</f>
        <v>21 /18 /16  inch</v>
      </c>
      <c r="L317" s="97" t="str">
        <f>Verw.!AG317</f>
        <v xml:space="preserve"> Mechanical/ Electrical/ Pneumatical</v>
      </c>
      <c r="M317" s="95" t="str">
        <f>Verw.!AH317</f>
        <v>Not available</v>
      </c>
      <c r="N317" s="95">
        <f>Input!AL318</f>
        <v>0</v>
      </c>
      <c r="P317" s="98"/>
      <c r="Q317" s="128"/>
      <c r="R317" s="128"/>
      <c r="S317" s="128"/>
      <c r="T317" s="89"/>
      <c r="U317" s="127"/>
      <c r="V317" s="128"/>
      <c r="W317" s="129"/>
      <c r="X317" s="130"/>
      <c r="Y317" s="127"/>
      <c r="Z317" s="127"/>
      <c r="AA317" s="87"/>
      <c r="AB317" s="131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</row>
    <row r="318" spans="1:102" s="105" customFormat="1" x14ac:dyDescent="0.25">
      <c r="A318" s="328" t="str">
        <f>Input!B319</f>
        <v>HCT1600</v>
      </c>
      <c r="B318" s="93">
        <f>Input!F319</f>
        <v>6.585</v>
      </c>
      <c r="C318" s="93" t="str">
        <f>Input!D319&amp;"-"&amp;Input!E319</f>
        <v>500-1650</v>
      </c>
      <c r="D318" s="93" t="str">
        <f>Input!G319</f>
        <v>1,6266</v>
      </c>
      <c r="E318" s="93" t="str">
        <f>Input!K319</f>
        <v>625</v>
      </c>
      <c r="F318" s="94" t="str">
        <f>Input!I319</f>
        <v>1246x1500x1750</v>
      </c>
      <c r="G318" s="95" t="str">
        <f>Input!J319</f>
        <v>4200</v>
      </c>
      <c r="H318" s="96" t="str">
        <f>Input!L319</f>
        <v>280</v>
      </c>
      <c r="I318" s="95" t="str">
        <f>Verw.!AD318</f>
        <v>Without</v>
      </c>
      <c r="J318" s="95" t="str">
        <f>Verw.!AF318</f>
        <v>Rubber block drive, with alu. ring</v>
      </c>
      <c r="K318" s="95" t="str">
        <f>Verw.!AE318</f>
        <v>21 /18 /16  inch</v>
      </c>
      <c r="L318" s="97" t="str">
        <f>Verw.!AG318</f>
        <v xml:space="preserve"> Mechanical/ Electrical/ Pneumatical</v>
      </c>
      <c r="M318" s="95" t="str">
        <f>Verw.!AH318</f>
        <v>Not available</v>
      </c>
      <c r="N318" s="95">
        <f>Input!AL319</f>
        <v>0</v>
      </c>
      <c r="P318" s="98"/>
      <c r="Q318" s="128"/>
      <c r="R318" s="128"/>
      <c r="S318" s="128"/>
      <c r="T318" s="89"/>
      <c r="U318" s="127"/>
      <c r="V318" s="128"/>
      <c r="W318" s="129"/>
      <c r="X318" s="130"/>
      <c r="Y318" s="127"/>
      <c r="Z318" s="127"/>
      <c r="AA318" s="87"/>
      <c r="AB318" s="131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</row>
    <row r="319" spans="1:102" s="105" customFormat="1" x14ac:dyDescent="0.25">
      <c r="A319" s="328" t="str">
        <f>Input!B320</f>
        <v>HCT1600</v>
      </c>
      <c r="B319" s="93">
        <f>Input!F320</f>
        <v>6.99</v>
      </c>
      <c r="C319" s="93" t="str">
        <f>Input!D320&amp;"-"&amp;Input!E320</f>
        <v>500-1650</v>
      </c>
      <c r="D319" s="93" t="str">
        <f>Input!G320</f>
        <v>1,6266</v>
      </c>
      <c r="E319" s="93" t="str">
        <f>Input!K320</f>
        <v>625</v>
      </c>
      <c r="F319" s="94" t="str">
        <f>Input!I320</f>
        <v>1246x1500x1750</v>
      </c>
      <c r="G319" s="95" t="str">
        <f>Input!J320</f>
        <v>4200</v>
      </c>
      <c r="H319" s="96" t="str">
        <f>Input!L320</f>
        <v>280</v>
      </c>
      <c r="I319" s="95" t="str">
        <f>Verw.!AD319</f>
        <v>Without</v>
      </c>
      <c r="J319" s="95" t="str">
        <f>Verw.!AF319</f>
        <v>Rubber block drive, with alu. ring</v>
      </c>
      <c r="K319" s="95" t="str">
        <f>Verw.!AE319</f>
        <v>21 /18 /16  inch</v>
      </c>
      <c r="L319" s="97" t="str">
        <f>Verw.!AG319</f>
        <v xml:space="preserve"> Mechanical/ Electrical/ Pneumatical</v>
      </c>
      <c r="M319" s="95" t="str">
        <f>Verw.!AH319</f>
        <v>Not available</v>
      </c>
      <c r="N319" s="95">
        <f>Input!AL320</f>
        <v>0</v>
      </c>
      <c r="P319" s="98"/>
      <c r="Q319" s="128"/>
      <c r="R319" s="128"/>
      <c r="S319" s="128"/>
      <c r="T319" s="89"/>
      <c r="U319" s="127"/>
      <c r="V319" s="128"/>
      <c r="W319" s="129"/>
      <c r="X319" s="130"/>
      <c r="Y319" s="127"/>
      <c r="Z319" s="127"/>
      <c r="AA319" s="87"/>
      <c r="AB319" s="131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</row>
    <row r="320" spans="1:102" s="105" customFormat="1" x14ac:dyDescent="0.25">
      <c r="A320" s="328" t="str">
        <f>Input!B321</f>
        <v>HCT1600</v>
      </c>
      <c r="B320" s="93">
        <f>Input!F321</f>
        <v>7.4560000000000004</v>
      </c>
      <c r="C320" s="93" t="str">
        <f>Input!D321&amp;"-"&amp;Input!E321</f>
        <v>500-1650</v>
      </c>
      <c r="D320" s="93" t="str">
        <f>Input!G321</f>
        <v>1,6266</v>
      </c>
      <c r="E320" s="93" t="str">
        <f>Input!K321</f>
        <v>625</v>
      </c>
      <c r="F320" s="94" t="str">
        <f>Input!I321</f>
        <v>1246x1500x1750</v>
      </c>
      <c r="G320" s="95" t="str">
        <f>Input!J321</f>
        <v>4200</v>
      </c>
      <c r="H320" s="96" t="str">
        <f>Input!L321</f>
        <v>280</v>
      </c>
      <c r="I320" s="95" t="str">
        <f>Verw.!AD320</f>
        <v>Without</v>
      </c>
      <c r="J320" s="95" t="str">
        <f>Verw.!AF320</f>
        <v>Rubber block drive, with alu. ring</v>
      </c>
      <c r="K320" s="95" t="str">
        <f>Verw.!AE320</f>
        <v>21 /18 /16  inch</v>
      </c>
      <c r="L320" s="97" t="str">
        <f>Verw.!AG320</f>
        <v xml:space="preserve"> Mechanical/ Electrical/ Pneumatical</v>
      </c>
      <c r="M320" s="95" t="str">
        <f>Verw.!AH320</f>
        <v>Not available</v>
      </c>
      <c r="N320" s="95">
        <f>Input!AL321</f>
        <v>0</v>
      </c>
      <c r="P320" s="98"/>
      <c r="Q320" s="128"/>
      <c r="R320" s="128"/>
      <c r="S320" s="128"/>
      <c r="T320" s="89"/>
      <c r="U320" s="127"/>
      <c r="V320" s="128"/>
      <c r="W320" s="129"/>
      <c r="X320" s="130"/>
      <c r="Y320" s="127"/>
      <c r="Z320" s="127"/>
      <c r="AA320" s="87"/>
      <c r="AB320" s="131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</row>
    <row r="321" spans="1:102" s="105" customFormat="1" x14ac:dyDescent="0.25">
      <c r="A321" s="328" t="str">
        <f>Input!B322</f>
        <v>HCT1600</v>
      </c>
      <c r="B321" s="93">
        <f>Input!F322</f>
        <v>7.9</v>
      </c>
      <c r="C321" s="93" t="str">
        <f>Input!D322&amp;"-"&amp;Input!E322</f>
        <v>500-1650</v>
      </c>
      <c r="D321" s="93" t="str">
        <f>Input!G322</f>
        <v>1,6266</v>
      </c>
      <c r="E321" s="93" t="str">
        <f>Input!K322</f>
        <v>625</v>
      </c>
      <c r="F321" s="94" t="str">
        <f>Input!I322</f>
        <v>1246x1500x1750</v>
      </c>
      <c r="G321" s="95" t="str">
        <f>Input!J322</f>
        <v>4200</v>
      </c>
      <c r="H321" s="96" t="str">
        <f>Input!L322</f>
        <v>280</v>
      </c>
      <c r="I321" s="95" t="str">
        <f>Verw.!AD321</f>
        <v>Without</v>
      </c>
      <c r="J321" s="95" t="str">
        <f>Verw.!AF321</f>
        <v>Rubber block drive, with alu. ring</v>
      </c>
      <c r="K321" s="95" t="str">
        <f>Verw.!AE321</f>
        <v>21 /18 /16  inch</v>
      </c>
      <c r="L321" s="97" t="str">
        <f>Verw.!AG321</f>
        <v xml:space="preserve"> Mechanical/ Electrical/ Pneumatical</v>
      </c>
      <c r="M321" s="95" t="str">
        <f>Verw.!AH321</f>
        <v>Not available</v>
      </c>
      <c r="N321" s="95">
        <f>Input!AL322</f>
        <v>0</v>
      </c>
      <c r="P321" s="98"/>
      <c r="Q321" s="128"/>
      <c r="R321" s="128"/>
      <c r="S321" s="128"/>
      <c r="T321" s="89"/>
      <c r="U321" s="127"/>
      <c r="V321" s="128"/>
      <c r="W321" s="129"/>
      <c r="X321" s="130"/>
      <c r="Y321" s="127"/>
      <c r="Z321" s="127"/>
      <c r="AA321" s="87"/>
      <c r="AB321" s="131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</row>
    <row r="322" spans="1:102" s="105" customFormat="1" x14ac:dyDescent="0.25">
      <c r="A322" s="328" t="str">
        <f>Input!B323</f>
        <v>HCT1600</v>
      </c>
      <c r="B322" s="93">
        <f>Input!F323</f>
        <v>8.4499999999999993</v>
      </c>
      <c r="C322" s="93" t="str">
        <f>Input!D323&amp;"-"&amp;Input!E323</f>
        <v>500-1650</v>
      </c>
      <c r="D322" s="93" t="str">
        <f>Input!G323</f>
        <v>1,4804</v>
      </c>
      <c r="E322" s="93" t="str">
        <f>Input!K323</f>
        <v>625</v>
      </c>
      <c r="F322" s="94" t="str">
        <f>Input!I323</f>
        <v>1246x1500x1750</v>
      </c>
      <c r="G322" s="95" t="str">
        <f>Input!J323</f>
        <v>4200</v>
      </c>
      <c r="H322" s="96" t="str">
        <f>Input!L323</f>
        <v>280</v>
      </c>
      <c r="I322" s="95" t="str">
        <f>Verw.!AD322</f>
        <v>Without</v>
      </c>
      <c r="J322" s="95" t="str">
        <f>Verw.!AF322</f>
        <v>Rubber block drive, with alu. ring</v>
      </c>
      <c r="K322" s="95" t="str">
        <f>Verw.!AE322</f>
        <v>21 /18 /16  inch</v>
      </c>
      <c r="L322" s="97" t="str">
        <f>Verw.!AG322</f>
        <v xml:space="preserve"> Mechanical/ Electrical/ Pneumatical</v>
      </c>
      <c r="M322" s="95" t="str">
        <f>Verw.!AH322</f>
        <v>Not available</v>
      </c>
      <c r="N322" s="95">
        <f>Input!AL323</f>
        <v>0</v>
      </c>
      <c r="P322" s="98"/>
      <c r="Q322" s="128"/>
      <c r="R322" s="128"/>
      <c r="S322" s="128"/>
      <c r="T322" s="89"/>
      <c r="U322" s="127"/>
      <c r="V322" s="128"/>
      <c r="W322" s="129"/>
      <c r="X322" s="130"/>
      <c r="Y322" s="127"/>
      <c r="Z322" s="127"/>
      <c r="AA322" s="87"/>
      <c r="AB322" s="131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</row>
    <row r="323" spans="1:102" s="105" customFormat="1" x14ac:dyDescent="0.25">
      <c r="A323" s="328" t="str">
        <f>Input!B324</f>
        <v>HCT1600</v>
      </c>
      <c r="B323" s="93">
        <f>Input!F324</f>
        <v>9</v>
      </c>
      <c r="C323" s="93" t="str">
        <f>Input!D324&amp;"-"&amp;Input!E324</f>
        <v>500-1650</v>
      </c>
      <c r="D323" s="93" t="str">
        <f>Input!G324</f>
        <v>1,4804</v>
      </c>
      <c r="E323" s="93" t="str">
        <f>Input!K324</f>
        <v>625</v>
      </c>
      <c r="F323" s="94" t="str">
        <f>Input!I324</f>
        <v>1246x1500x1750</v>
      </c>
      <c r="G323" s="95" t="str">
        <f>Input!J324</f>
        <v>4200</v>
      </c>
      <c r="H323" s="96" t="str">
        <f>Input!L324</f>
        <v>280</v>
      </c>
      <c r="I323" s="95" t="str">
        <f>Verw.!AD323</f>
        <v>Without</v>
      </c>
      <c r="J323" s="95" t="str">
        <f>Verw.!AF323</f>
        <v>Rubber block drive, with alu. ring</v>
      </c>
      <c r="K323" s="95" t="str">
        <f>Verw.!AE323</f>
        <v>21 /18 /16  inch</v>
      </c>
      <c r="L323" s="97" t="str">
        <f>Verw.!AG323</f>
        <v xml:space="preserve"> Mechanical/ Electrical/ Pneumatical</v>
      </c>
      <c r="M323" s="95" t="str">
        <f>Verw.!AH323</f>
        <v>Not available</v>
      </c>
      <c r="N323" s="95">
        <f>Input!AL324</f>
        <v>0</v>
      </c>
      <c r="P323" s="98"/>
      <c r="Q323" s="128"/>
      <c r="R323" s="128"/>
      <c r="S323" s="128"/>
      <c r="T323" s="89"/>
      <c r="U323" s="127"/>
      <c r="V323" s="128"/>
      <c r="W323" s="129"/>
      <c r="X323" s="130"/>
      <c r="Y323" s="127"/>
      <c r="Z323" s="127"/>
      <c r="AA323" s="87"/>
      <c r="AB323" s="131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</row>
    <row r="324" spans="1:102" s="105" customFormat="1" x14ac:dyDescent="0.25">
      <c r="A324" s="328" t="str">
        <f>Input!B325</f>
        <v>HCT1600</v>
      </c>
      <c r="B324" s="93">
        <f>Input!F325</f>
        <v>9.5</v>
      </c>
      <c r="C324" s="93" t="str">
        <f>Input!D325&amp;"-"&amp;Input!E325</f>
        <v>500-1650</v>
      </c>
      <c r="D324" s="93" t="str">
        <f>Input!G325</f>
        <v>1,2471</v>
      </c>
      <c r="E324" s="93" t="str">
        <f>Input!K325</f>
        <v>625</v>
      </c>
      <c r="F324" s="94" t="str">
        <f>Input!I325</f>
        <v>1246x1500x1750</v>
      </c>
      <c r="G324" s="95" t="str">
        <f>Input!J325</f>
        <v>4200</v>
      </c>
      <c r="H324" s="96" t="str">
        <f>Input!L325</f>
        <v>280</v>
      </c>
      <c r="I324" s="95" t="str">
        <f>Verw.!AD324</f>
        <v>Without</v>
      </c>
      <c r="J324" s="95" t="str">
        <f>Verw.!AF324</f>
        <v>Rubber block drive, with alu. ring</v>
      </c>
      <c r="K324" s="95" t="str">
        <f>Verw.!AE324</f>
        <v>21 /18 /16  inch</v>
      </c>
      <c r="L324" s="97" t="str">
        <f>Verw.!AG324</f>
        <v xml:space="preserve"> Mechanical/ Electrical/ Pneumatical</v>
      </c>
      <c r="M324" s="95" t="str">
        <f>Verw.!AH324</f>
        <v>Not available</v>
      </c>
      <c r="N324" s="95">
        <f>Input!AL325</f>
        <v>0</v>
      </c>
      <c r="P324" s="98"/>
      <c r="Q324" s="128"/>
      <c r="R324" s="128"/>
      <c r="S324" s="128"/>
      <c r="T324" s="89"/>
      <c r="U324" s="127"/>
      <c r="V324" s="128"/>
      <c r="W324" s="129"/>
      <c r="X324" s="130"/>
      <c r="Y324" s="127"/>
      <c r="Z324" s="127"/>
      <c r="AA324" s="87"/>
      <c r="AB324" s="131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</row>
    <row r="325" spans="1:102" s="105" customFormat="1" x14ac:dyDescent="0.25">
      <c r="A325" s="328" t="str">
        <f>Input!B326</f>
        <v>HCD2000</v>
      </c>
      <c r="B325" s="93">
        <f>Input!F326</f>
        <v>3</v>
      </c>
      <c r="C325" s="93" t="str">
        <f>Input!D326&amp;"-"&amp;Input!E326</f>
        <v>600-1500</v>
      </c>
      <c r="D325" s="93" t="str">
        <f>Input!G326</f>
        <v>1,9846</v>
      </c>
      <c r="E325" s="93" t="str">
        <f>Input!K326</f>
        <v>560</v>
      </c>
      <c r="F325" s="94" t="str">
        <f>Input!I326</f>
        <v>1600x1620x1645</v>
      </c>
      <c r="G325" s="95" t="str">
        <f>Input!J326</f>
        <v>4000</v>
      </c>
      <c r="H325" s="96" t="str">
        <f>Input!L326</f>
        <v>220</v>
      </c>
      <c r="I325" s="95" t="str">
        <f>Verw.!AD325</f>
        <v>Without</v>
      </c>
      <c r="J325" s="95" t="str">
        <f>Verw.!AF325</f>
        <v>Rubber block drive, with alu. ring</v>
      </c>
      <c r="K325" s="95" t="str">
        <f>Verw.!AE325</f>
        <v>21 /18  inch</v>
      </c>
      <c r="L325" s="97" t="str">
        <f>Verw.!AG325</f>
        <v xml:space="preserve"> Mechanical/ Electrical/ Pneumatical</v>
      </c>
      <c r="M325" s="95" t="str">
        <f>Verw.!AH325</f>
        <v>Not available</v>
      </c>
      <c r="N325" s="95">
        <f>Input!AL326</f>
        <v>0</v>
      </c>
      <c r="P325" s="98"/>
      <c r="Q325" s="128"/>
      <c r="R325" s="128"/>
      <c r="S325" s="128"/>
      <c r="T325" s="89"/>
      <c r="U325" s="127"/>
      <c r="V325" s="128"/>
      <c r="W325" s="129"/>
      <c r="X325" s="130"/>
      <c r="Y325" s="127"/>
      <c r="Z325" s="127"/>
      <c r="AA325" s="87"/>
      <c r="AB325" s="131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</row>
    <row r="326" spans="1:102" s="105" customFormat="1" x14ac:dyDescent="0.25">
      <c r="A326" s="328" t="str">
        <f>Input!B327</f>
        <v>HCD2000</v>
      </c>
      <c r="B326" s="93">
        <f>Input!F327</f>
        <v>3.577</v>
      </c>
      <c r="C326" s="93" t="str">
        <f>Input!D327&amp;"-"&amp;Input!E327</f>
        <v>600-1500</v>
      </c>
      <c r="D326" s="93" t="str">
        <f>Input!G327</f>
        <v>1,9846</v>
      </c>
      <c r="E326" s="93" t="str">
        <f>Input!K327</f>
        <v>560</v>
      </c>
      <c r="F326" s="94" t="str">
        <f>Input!I327</f>
        <v>1600x1620x1645</v>
      </c>
      <c r="G326" s="95" t="str">
        <f>Input!J327</f>
        <v>4000</v>
      </c>
      <c r="H326" s="96" t="str">
        <f>Input!L327</f>
        <v>220</v>
      </c>
      <c r="I326" s="95" t="str">
        <f>Verw.!AD326</f>
        <v>Without</v>
      </c>
      <c r="J326" s="95" t="str">
        <f>Verw.!AF326</f>
        <v>Rubber block drive, with alu. ring</v>
      </c>
      <c r="K326" s="95" t="str">
        <f>Verw.!AE326</f>
        <v>21 /18  inch</v>
      </c>
      <c r="L326" s="97" t="str">
        <f>Verw.!AG326</f>
        <v xml:space="preserve"> Mechanical/ Electrical/ Pneumatical</v>
      </c>
      <c r="M326" s="95" t="str">
        <f>Verw.!AH326</f>
        <v>Not available</v>
      </c>
      <c r="N326" s="95">
        <f>Input!AL327</f>
        <v>0</v>
      </c>
      <c r="P326" s="98"/>
      <c r="Q326" s="128"/>
      <c r="R326" s="128"/>
      <c r="S326" s="128"/>
      <c r="T326" s="89"/>
      <c r="U326" s="127"/>
      <c r="V326" s="128"/>
      <c r="W326" s="129"/>
      <c r="X326" s="130"/>
      <c r="Y326" s="127"/>
      <c r="Z326" s="127"/>
      <c r="AA326" s="87"/>
      <c r="AB326" s="131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</row>
    <row r="327" spans="1:102" s="105" customFormat="1" x14ac:dyDescent="0.25">
      <c r="A327" s="328" t="str">
        <f>Input!B328</f>
        <v>HCD2000</v>
      </c>
      <c r="B327" s="93">
        <f>Input!F328</f>
        <v>3.9580000000000002</v>
      </c>
      <c r="C327" s="93" t="str">
        <f>Input!D328&amp;"-"&amp;Input!E328</f>
        <v>600-1500</v>
      </c>
      <c r="D327" s="93" t="str">
        <f>Input!G328</f>
        <v>1,9846</v>
      </c>
      <c r="E327" s="93" t="str">
        <f>Input!K328</f>
        <v>560</v>
      </c>
      <c r="F327" s="94" t="str">
        <f>Input!I328</f>
        <v>1600x1620x1645</v>
      </c>
      <c r="G327" s="95" t="str">
        <f>Input!J328</f>
        <v>4000</v>
      </c>
      <c r="H327" s="96" t="str">
        <f>Input!L328</f>
        <v>220</v>
      </c>
      <c r="I327" s="95" t="str">
        <f>Verw.!AD327</f>
        <v>Without</v>
      </c>
      <c r="J327" s="95" t="str">
        <f>Verw.!AF327</f>
        <v>Rubber block drive, with alu. ring</v>
      </c>
      <c r="K327" s="95" t="str">
        <f>Verw.!AE327</f>
        <v>21 /18  inch</v>
      </c>
      <c r="L327" s="97" t="str">
        <f>Verw.!AG327</f>
        <v xml:space="preserve"> Mechanical/ Electrical/ Pneumatical</v>
      </c>
      <c r="M327" s="95" t="str">
        <f>Verw.!AH327</f>
        <v>Not available</v>
      </c>
      <c r="N327" s="95">
        <f>Input!AL328</f>
        <v>0</v>
      </c>
      <c r="P327" s="98"/>
      <c r="Q327" s="128"/>
      <c r="R327" s="128"/>
      <c r="S327" s="128"/>
      <c r="T327" s="89"/>
      <c r="U327" s="127"/>
      <c r="V327" s="128"/>
      <c r="W327" s="129"/>
      <c r="X327" s="130"/>
      <c r="Y327" s="127"/>
      <c r="Z327" s="127"/>
      <c r="AA327" s="87"/>
      <c r="AB327" s="131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</row>
    <row r="328" spans="1:102" s="105" customFormat="1" x14ac:dyDescent="0.25">
      <c r="A328" s="328" t="str">
        <f>Input!B329</f>
        <v>HCD2000</v>
      </c>
      <c r="B328" s="93">
        <f>Input!F329</f>
        <v>4.4550000000000001</v>
      </c>
      <c r="C328" s="93" t="str">
        <f>Input!D329&amp;"-"&amp;Input!E329</f>
        <v>600-1500</v>
      </c>
      <c r="D328" s="93" t="str">
        <f>Input!G329</f>
        <v>1,9846</v>
      </c>
      <c r="E328" s="93" t="str">
        <f>Input!K329</f>
        <v>560</v>
      </c>
      <c r="F328" s="94" t="str">
        <f>Input!I329</f>
        <v>1600x1620x1645</v>
      </c>
      <c r="G328" s="95" t="str">
        <f>Input!J329</f>
        <v>4000</v>
      </c>
      <c r="H328" s="96" t="str">
        <f>Input!L329</f>
        <v>220</v>
      </c>
      <c r="I328" s="95" t="str">
        <f>Verw.!AD328</f>
        <v>Without</v>
      </c>
      <c r="J328" s="95" t="str">
        <f>Verw.!AF328</f>
        <v>Rubber block drive, with alu. ring</v>
      </c>
      <c r="K328" s="95" t="str">
        <f>Verw.!AE328</f>
        <v>21 /18  inch</v>
      </c>
      <c r="L328" s="97" t="str">
        <f>Verw.!AG328</f>
        <v xml:space="preserve"> Mechanical/ Electrical/ Pneumatical</v>
      </c>
      <c r="M328" s="95" t="str">
        <f>Verw.!AH328</f>
        <v>Not available</v>
      </c>
      <c r="N328" s="95">
        <f>Input!AL329</f>
        <v>0</v>
      </c>
      <c r="P328" s="98"/>
      <c r="Q328" s="128"/>
      <c r="R328" s="128"/>
      <c r="S328" s="128"/>
      <c r="T328" s="89"/>
      <c r="U328" s="127"/>
      <c r="V328" s="128"/>
      <c r="W328" s="129"/>
      <c r="X328" s="130"/>
      <c r="Y328" s="127"/>
      <c r="Z328" s="127"/>
      <c r="AA328" s="87"/>
      <c r="AB328" s="131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</row>
    <row r="329" spans="1:102" s="105" customFormat="1" x14ac:dyDescent="0.25">
      <c r="A329" s="328" t="str">
        <f>Input!B330</f>
        <v>HCD2000</v>
      </c>
      <c r="B329" s="93">
        <f>Input!F330</f>
        <v>4.95</v>
      </c>
      <c r="C329" s="93" t="str">
        <f>Input!D330&amp;"-"&amp;Input!E330</f>
        <v>600-1500</v>
      </c>
      <c r="D329" s="93" t="str">
        <f>Input!G330</f>
        <v>1,9846</v>
      </c>
      <c r="E329" s="93" t="str">
        <f>Input!K330</f>
        <v>560</v>
      </c>
      <c r="F329" s="94" t="str">
        <f>Input!I330</f>
        <v>1600x1620x1645</v>
      </c>
      <c r="G329" s="95" t="str">
        <f>Input!J330</f>
        <v>4000</v>
      </c>
      <c r="H329" s="96" t="str">
        <f>Input!L330</f>
        <v>220</v>
      </c>
      <c r="I329" s="95" t="str">
        <f>Verw.!AD329</f>
        <v>Without</v>
      </c>
      <c r="J329" s="95" t="str">
        <f>Verw.!AF329</f>
        <v>Rubber block drive, with alu. ring</v>
      </c>
      <c r="K329" s="95" t="str">
        <f>Verw.!AE329</f>
        <v>21 /18  inch</v>
      </c>
      <c r="L329" s="97" t="str">
        <f>Verw.!AG329</f>
        <v xml:space="preserve"> Mechanical/ Electrical/ Pneumatical</v>
      </c>
      <c r="M329" s="95" t="str">
        <f>Verw.!AH329</f>
        <v>Not available</v>
      </c>
      <c r="N329" s="95">
        <f>Input!AL330</f>
        <v>0</v>
      </c>
      <c r="P329" s="98"/>
      <c r="Q329" s="128"/>
      <c r="R329" s="128"/>
      <c r="S329" s="128"/>
      <c r="T329" s="89"/>
      <c r="U329" s="127"/>
      <c r="V329" s="128"/>
      <c r="W329" s="129"/>
      <c r="X329" s="130"/>
      <c r="Y329" s="127"/>
      <c r="Z329" s="127"/>
      <c r="AA329" s="87"/>
      <c r="AB329" s="131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</row>
    <row r="330" spans="1:102" s="105" customFormat="1" x14ac:dyDescent="0.25">
      <c r="A330" s="328" t="str">
        <f>Input!B331</f>
        <v>HCD2000</v>
      </c>
      <c r="B330" s="93">
        <f>Input!F331</f>
        <v>5.2629999999999999</v>
      </c>
      <c r="C330" s="93" t="str">
        <f>Input!D331&amp;"-"&amp;Input!E331</f>
        <v>600-1500</v>
      </c>
      <c r="D330" s="93" t="str">
        <f>Input!G331</f>
        <v>1,9042</v>
      </c>
      <c r="E330" s="93" t="str">
        <f>Input!K331</f>
        <v>560</v>
      </c>
      <c r="F330" s="94" t="str">
        <f>Input!I331</f>
        <v>1600x1620x1645</v>
      </c>
      <c r="G330" s="95" t="str">
        <f>Input!J331</f>
        <v>4000</v>
      </c>
      <c r="H330" s="96" t="str">
        <f>Input!L331</f>
        <v>220</v>
      </c>
      <c r="I330" s="95" t="str">
        <f>Verw.!AD330</f>
        <v>Without</v>
      </c>
      <c r="J330" s="95" t="str">
        <f>Verw.!AF330</f>
        <v>Rubber block drive, with alu. ring</v>
      </c>
      <c r="K330" s="95" t="str">
        <f>Verw.!AE330</f>
        <v>21 /18  inch</v>
      </c>
      <c r="L330" s="97" t="str">
        <f>Verw.!AG330</f>
        <v xml:space="preserve"> Mechanical/ Electrical/ Pneumatical</v>
      </c>
      <c r="M330" s="95" t="str">
        <f>Verw.!AH330</f>
        <v>Not available</v>
      </c>
      <c r="N330" s="95">
        <f>Input!AL331</f>
        <v>0</v>
      </c>
      <c r="P330" s="98"/>
      <c r="Q330" s="128"/>
      <c r="R330" s="128"/>
      <c r="S330" s="128"/>
      <c r="T330" s="89"/>
      <c r="U330" s="127"/>
      <c r="V330" s="128"/>
      <c r="W330" s="129"/>
      <c r="X330" s="130"/>
      <c r="Y330" s="127"/>
      <c r="Z330" s="127"/>
      <c r="AA330" s="87"/>
      <c r="AB330" s="131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</row>
    <row r="331" spans="1:102" s="105" customFormat="1" x14ac:dyDescent="0.25">
      <c r="A331" s="328" t="str">
        <f>Input!B332</f>
        <v>HCD2000</v>
      </c>
      <c r="B331" s="93">
        <f>Input!F332</f>
        <v>5.4290000000000003</v>
      </c>
      <c r="C331" s="93" t="str">
        <f>Input!D332&amp;"-"&amp;Input!E332</f>
        <v>600-1500</v>
      </c>
      <c r="D331" s="93" t="str">
        <f>Input!G332</f>
        <v>1,7969</v>
      </c>
      <c r="E331" s="93" t="str">
        <f>Input!K332</f>
        <v>560</v>
      </c>
      <c r="F331" s="94" t="str">
        <f>Input!I332</f>
        <v>1600x1620x1645</v>
      </c>
      <c r="G331" s="95" t="str">
        <f>Input!J332</f>
        <v>4000</v>
      </c>
      <c r="H331" s="96" t="str">
        <f>Input!L332</f>
        <v>220</v>
      </c>
      <c r="I331" s="95" t="str">
        <f>Verw.!AD331</f>
        <v>Without</v>
      </c>
      <c r="J331" s="95" t="str">
        <f>Verw.!AF331</f>
        <v>Rubber block drive, with alu. ring</v>
      </c>
      <c r="K331" s="95" t="str">
        <f>Verw.!AE331</f>
        <v>21 /18  inch</v>
      </c>
      <c r="L331" s="97" t="str">
        <f>Verw.!AG331</f>
        <v xml:space="preserve"> Mechanical/ Electrical/ Pneumatical</v>
      </c>
      <c r="M331" s="95" t="str">
        <f>Verw.!AH331</f>
        <v>Not available</v>
      </c>
      <c r="N331" s="95">
        <f>Input!AL332</f>
        <v>0</v>
      </c>
      <c r="P331" s="98"/>
      <c r="Q331" s="128"/>
      <c r="R331" s="128"/>
      <c r="S331" s="128"/>
      <c r="T331" s="89"/>
      <c r="U331" s="127"/>
      <c r="V331" s="128"/>
      <c r="W331" s="129"/>
      <c r="X331" s="130"/>
      <c r="Y331" s="127"/>
      <c r="Z331" s="127"/>
      <c r="AA331" s="87"/>
      <c r="AB331" s="131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</row>
    <row r="332" spans="1:102" s="105" customFormat="1" x14ac:dyDescent="0.25">
      <c r="A332" s="328" t="str">
        <f>Input!B333</f>
        <v>HCD2000</v>
      </c>
      <c r="B332" s="93">
        <f>Input!F333</f>
        <v>5.75</v>
      </c>
      <c r="C332" s="93" t="str">
        <f>Input!D333&amp;"-"&amp;Input!E333</f>
        <v>600-1500</v>
      </c>
      <c r="D332" s="93" t="str">
        <f>Input!G333</f>
        <v>1,6494</v>
      </c>
      <c r="E332" s="93" t="str">
        <f>Input!K333</f>
        <v>560</v>
      </c>
      <c r="F332" s="94" t="str">
        <f>Input!I333</f>
        <v>1600x1620x1645</v>
      </c>
      <c r="G332" s="95" t="str">
        <f>Input!J333</f>
        <v>4000</v>
      </c>
      <c r="H332" s="96" t="str">
        <f>Input!L333</f>
        <v>220</v>
      </c>
      <c r="I332" s="95" t="str">
        <f>Verw.!AD332</f>
        <v>Without</v>
      </c>
      <c r="J332" s="95" t="str">
        <f>Verw.!AF332</f>
        <v>Rubber block drive, with alu. ring</v>
      </c>
      <c r="K332" s="95" t="str">
        <f>Verw.!AE332</f>
        <v>21 /18  inch</v>
      </c>
      <c r="L332" s="97" t="str">
        <f>Verw.!AG332</f>
        <v xml:space="preserve"> Mechanical/ Electrical/ Pneumatical</v>
      </c>
      <c r="M332" s="95" t="str">
        <f>Verw.!AH332</f>
        <v>Not available</v>
      </c>
      <c r="N332" s="95">
        <f>Input!AL333</f>
        <v>0</v>
      </c>
      <c r="P332" s="98"/>
      <c r="Q332" s="128"/>
      <c r="R332" s="128"/>
      <c r="S332" s="128"/>
      <c r="T332" s="89"/>
      <c r="U332" s="127"/>
      <c r="V332" s="128"/>
      <c r="W332" s="129"/>
      <c r="X332" s="130"/>
      <c r="Y332" s="127"/>
      <c r="Z332" s="127"/>
      <c r="AA332" s="87"/>
      <c r="AB332" s="131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</row>
    <row r="333" spans="1:102" s="105" customFormat="1" x14ac:dyDescent="0.25">
      <c r="A333" s="328" t="str">
        <f>Input!B334</f>
        <v>HCD2000</v>
      </c>
      <c r="B333" s="93">
        <f>Input!F334</f>
        <v>6.0529999999999999</v>
      </c>
      <c r="C333" s="93" t="str">
        <f>Input!D334&amp;"-"&amp;Input!E334</f>
        <v>600-1500</v>
      </c>
      <c r="D333" s="93" t="str">
        <f>Input!G334</f>
        <v>1,5957</v>
      </c>
      <c r="E333" s="93" t="str">
        <f>Input!K334</f>
        <v>560</v>
      </c>
      <c r="F333" s="94" t="str">
        <f>Input!I334</f>
        <v>1600x1620x1645</v>
      </c>
      <c r="G333" s="95" t="str">
        <f>Input!J334</f>
        <v>4000</v>
      </c>
      <c r="H333" s="96" t="str">
        <f>Input!L334</f>
        <v>220</v>
      </c>
      <c r="I333" s="95" t="str">
        <f>Verw.!AD333</f>
        <v>Without</v>
      </c>
      <c r="J333" s="95" t="str">
        <f>Verw.!AF333</f>
        <v>Rubber block drive, with alu. ring</v>
      </c>
      <c r="K333" s="95" t="str">
        <f>Verw.!AE333</f>
        <v>21 /18  inch</v>
      </c>
      <c r="L333" s="97" t="str">
        <f>Verw.!AG333</f>
        <v xml:space="preserve"> Mechanical/ Electrical/ Pneumatical</v>
      </c>
      <c r="M333" s="95" t="str">
        <f>Verw.!AH333</f>
        <v>Not available</v>
      </c>
      <c r="N333" s="95">
        <f>Input!AL334</f>
        <v>0</v>
      </c>
      <c r="P333" s="98"/>
      <c r="Q333" s="128"/>
      <c r="R333" s="128"/>
      <c r="S333" s="128"/>
      <c r="T333" s="89"/>
      <c r="U333" s="127"/>
      <c r="V333" s="128"/>
      <c r="W333" s="129"/>
      <c r="X333" s="130"/>
      <c r="Y333" s="127"/>
      <c r="Z333" s="127"/>
      <c r="AA333" s="87"/>
      <c r="AB333" s="131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</row>
    <row r="334" spans="1:102" s="105" customFormat="1" x14ac:dyDescent="0.25">
      <c r="A334" s="328" t="str">
        <f>Input!B335</f>
        <v>HCT2000</v>
      </c>
      <c r="B334" s="93">
        <f>Input!F335</f>
        <v>5.1849999999999996</v>
      </c>
      <c r="C334" s="93" t="str">
        <f>Input!D335&amp;"-"&amp;Input!E335</f>
        <v>600-1500</v>
      </c>
      <c r="D334" s="93" t="str">
        <f>Input!G335</f>
        <v>2,01</v>
      </c>
      <c r="E334" s="93" t="str">
        <f>Input!K335</f>
        <v>625</v>
      </c>
      <c r="F334" s="94" t="str">
        <f>Input!I335</f>
        <v>1284x1600x1835</v>
      </c>
      <c r="G334" s="95" t="str">
        <f>Input!J335</f>
        <v>5600</v>
      </c>
      <c r="H334" s="96" t="str">
        <f>Input!L335</f>
        <v>280</v>
      </c>
      <c r="I334" s="95" t="str">
        <f>Verw.!AD334</f>
        <v>Without/SAE-0</v>
      </c>
      <c r="J334" s="95" t="str">
        <f>Verw.!AF334</f>
        <v>Rubber block drive, with alu. ring</v>
      </c>
      <c r="K334" s="95" t="str">
        <f>Verw.!AE334</f>
        <v>21 /18  inch</v>
      </c>
      <c r="L334" s="97" t="str">
        <f>Verw.!AG334</f>
        <v xml:space="preserve"> Mechanical/ Electrical</v>
      </c>
      <c r="M334" s="95" t="str">
        <f>Verw.!AH334</f>
        <v>Not available</v>
      </c>
      <c r="N334" s="95">
        <f>Input!AL335</f>
        <v>0</v>
      </c>
      <c r="P334" s="98"/>
      <c r="Q334" s="128"/>
      <c r="R334" s="128"/>
      <c r="S334" s="128"/>
      <c r="T334" s="89"/>
      <c r="U334" s="127"/>
      <c r="V334" s="128"/>
      <c r="W334" s="129"/>
      <c r="X334" s="130"/>
      <c r="Y334" s="127"/>
      <c r="Z334" s="127"/>
      <c r="AA334" s="87"/>
      <c r="AB334" s="131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</row>
    <row r="335" spans="1:102" s="105" customFormat="1" x14ac:dyDescent="0.25">
      <c r="A335" s="328" t="str">
        <f>Input!B336</f>
        <v>HCT2000</v>
      </c>
      <c r="B335" s="93">
        <f>Input!F336</f>
        <v>5.4939999999999998</v>
      </c>
      <c r="C335" s="93" t="str">
        <f>Input!D336&amp;"-"&amp;Input!E336</f>
        <v>600-1500</v>
      </c>
      <c r="D335" s="93" t="str">
        <f>Input!G336</f>
        <v>2,01</v>
      </c>
      <c r="E335" s="93" t="str">
        <f>Input!K336</f>
        <v>625</v>
      </c>
      <c r="F335" s="94" t="str">
        <f>Input!I336</f>
        <v>1284x1600x1835</v>
      </c>
      <c r="G335" s="95" t="str">
        <f>Input!J336</f>
        <v>5600</v>
      </c>
      <c r="H335" s="96" t="str">
        <f>Input!L336</f>
        <v>280</v>
      </c>
      <c r="I335" s="95" t="str">
        <f>Verw.!AD335</f>
        <v>Without/SAE-0</v>
      </c>
      <c r="J335" s="95" t="str">
        <f>Verw.!AF335</f>
        <v>Rubber block drive, with alu. ring</v>
      </c>
      <c r="K335" s="95" t="str">
        <f>Verw.!AE335</f>
        <v>21 /18  inch</v>
      </c>
      <c r="L335" s="97" t="str">
        <f>Verw.!AG335</f>
        <v xml:space="preserve"> Mechanical/ Electrical</v>
      </c>
      <c r="M335" s="95" t="str">
        <f>Verw.!AH335</f>
        <v>Not available</v>
      </c>
      <c r="N335" s="95">
        <f>Input!AL336</f>
        <v>0</v>
      </c>
      <c r="P335" s="98"/>
      <c r="Q335" s="128"/>
      <c r="R335" s="128"/>
      <c r="S335" s="128"/>
      <c r="T335" s="89"/>
      <c r="U335" s="127"/>
      <c r="V335" s="128"/>
      <c r="W335" s="129"/>
      <c r="X335" s="130"/>
      <c r="Y335" s="127"/>
      <c r="Z335" s="127"/>
      <c r="AA335" s="87"/>
      <c r="AB335" s="131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</row>
    <row r="336" spans="1:102" s="105" customFormat="1" x14ac:dyDescent="0.25">
      <c r="A336" s="328" t="str">
        <f>Input!B337</f>
        <v>HCT2000</v>
      </c>
      <c r="B336" s="93">
        <f>Input!F337</f>
        <v>5.9429999999999996</v>
      </c>
      <c r="C336" s="93" t="str">
        <f>Input!D337&amp;"-"&amp;Input!E337</f>
        <v>600-1500</v>
      </c>
      <c r="D336" s="93" t="str">
        <f>Input!G337</f>
        <v>2,01</v>
      </c>
      <c r="E336" s="93" t="str">
        <f>Input!K337</f>
        <v>625</v>
      </c>
      <c r="F336" s="94" t="str">
        <f>Input!I337</f>
        <v>1284x1600x1835</v>
      </c>
      <c r="G336" s="95" t="str">
        <f>Input!J337</f>
        <v>5600</v>
      </c>
      <c r="H336" s="96" t="str">
        <f>Input!L337</f>
        <v>280</v>
      </c>
      <c r="I336" s="95" t="str">
        <f>Verw.!AD336</f>
        <v>Without/SAE-0</v>
      </c>
      <c r="J336" s="95" t="str">
        <f>Verw.!AF336</f>
        <v>Rubber block drive, with alu. ring</v>
      </c>
      <c r="K336" s="95" t="str">
        <f>Verw.!AE336</f>
        <v>21 /18  inch</v>
      </c>
      <c r="L336" s="97" t="str">
        <f>Verw.!AG336</f>
        <v xml:space="preserve"> Mechanical/ Electrical</v>
      </c>
      <c r="M336" s="95" t="str">
        <f>Verw.!AH336</f>
        <v>Not available</v>
      </c>
      <c r="N336" s="95">
        <f>Input!AL337</f>
        <v>0</v>
      </c>
      <c r="P336" s="98"/>
      <c r="Q336" s="128"/>
      <c r="R336" s="128"/>
      <c r="S336" s="128"/>
      <c r="T336" s="89"/>
      <c r="U336" s="127"/>
      <c r="V336" s="128"/>
      <c r="W336" s="129"/>
      <c r="X336" s="130"/>
      <c r="Y336" s="127"/>
      <c r="Z336" s="127"/>
      <c r="AA336" s="87"/>
      <c r="AB336" s="131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</row>
    <row r="337" spans="1:102" s="105" customFormat="1" x14ac:dyDescent="0.25">
      <c r="A337" s="328" t="str">
        <f>Input!B338</f>
        <v>HCT2000</v>
      </c>
      <c r="B337" s="93">
        <f>Input!F338</f>
        <v>6.5830000000000002</v>
      </c>
      <c r="C337" s="93" t="str">
        <f>Input!D338&amp;"-"&amp;Input!E338</f>
        <v>600-1500</v>
      </c>
      <c r="D337" s="93" t="str">
        <f>Input!G338</f>
        <v>2,01</v>
      </c>
      <c r="E337" s="93" t="str">
        <f>Input!K338</f>
        <v>625</v>
      </c>
      <c r="F337" s="94" t="str">
        <f>Input!I338</f>
        <v>1284x1600x1835</v>
      </c>
      <c r="G337" s="95" t="str">
        <f>Input!J338</f>
        <v>5600</v>
      </c>
      <c r="H337" s="96" t="str">
        <f>Input!L338</f>
        <v>280</v>
      </c>
      <c r="I337" s="95" t="str">
        <f>Verw.!AD337</f>
        <v>Without/SAE-0</v>
      </c>
      <c r="J337" s="95" t="str">
        <f>Verw.!AF337</f>
        <v>Rubber block drive, with alu. ring</v>
      </c>
      <c r="K337" s="95" t="str">
        <f>Verw.!AE337</f>
        <v>21 /18  inch</v>
      </c>
      <c r="L337" s="97" t="str">
        <f>Verw.!AG337</f>
        <v xml:space="preserve"> Mechanical/ Electrical</v>
      </c>
      <c r="M337" s="95" t="str">
        <f>Verw.!AH337</f>
        <v>Not available</v>
      </c>
      <c r="N337" s="95">
        <f>Input!AL338</f>
        <v>0</v>
      </c>
      <c r="P337" s="98"/>
      <c r="Q337" s="128"/>
      <c r="R337" s="128"/>
      <c r="S337" s="128"/>
      <c r="T337" s="89"/>
      <c r="U337" s="127"/>
      <c r="V337" s="128"/>
      <c r="W337" s="129"/>
      <c r="X337" s="130"/>
      <c r="Y337" s="127"/>
      <c r="Z337" s="127"/>
      <c r="AA337" s="87"/>
      <c r="AB337" s="131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</row>
    <row r="338" spans="1:102" s="105" customFormat="1" x14ac:dyDescent="0.25">
      <c r="A338" s="328" t="str">
        <f>Input!B339</f>
        <v>HCT2000</v>
      </c>
      <c r="B338" s="93">
        <f>Input!F339</f>
        <v>7.0119999999999996</v>
      </c>
      <c r="C338" s="93" t="str">
        <f>Input!D339&amp;"-"&amp;Input!E339</f>
        <v>600-1500</v>
      </c>
      <c r="D338" s="93" t="str">
        <f>Input!G339</f>
        <v>2,01</v>
      </c>
      <c r="E338" s="93" t="str">
        <f>Input!K339</f>
        <v>625</v>
      </c>
      <c r="F338" s="94" t="str">
        <f>Input!I339</f>
        <v>1284x1600x1835</v>
      </c>
      <c r="G338" s="95" t="str">
        <f>Input!J339</f>
        <v>5600</v>
      </c>
      <c r="H338" s="96" t="str">
        <f>Input!L339</f>
        <v>280</v>
      </c>
      <c r="I338" s="95" t="str">
        <f>Verw.!AD338</f>
        <v>Without/SAE-0</v>
      </c>
      <c r="J338" s="95" t="str">
        <f>Verw.!AF338</f>
        <v>Rubber block drive, with alu. ring</v>
      </c>
      <c r="K338" s="95" t="str">
        <f>Verw.!AE338</f>
        <v>21 /18  inch</v>
      </c>
      <c r="L338" s="97" t="str">
        <f>Verw.!AG338</f>
        <v xml:space="preserve"> Mechanical/ Electrical</v>
      </c>
      <c r="M338" s="95" t="str">
        <f>Verw.!AH338</f>
        <v>Not available</v>
      </c>
      <c r="N338" s="95">
        <f>Input!AL339</f>
        <v>0</v>
      </c>
      <c r="P338" s="98"/>
      <c r="Q338" s="128"/>
      <c r="R338" s="128"/>
      <c r="S338" s="128"/>
      <c r="T338" s="89"/>
      <c r="U338" s="127"/>
      <c r="V338" s="128"/>
      <c r="W338" s="129"/>
      <c r="X338" s="130"/>
      <c r="Y338" s="127"/>
      <c r="Z338" s="127"/>
      <c r="AA338" s="87"/>
      <c r="AB338" s="131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</row>
    <row r="339" spans="1:102" s="105" customFormat="1" x14ac:dyDescent="0.25">
      <c r="A339" s="328" t="str">
        <f>Input!B340</f>
        <v>HCT2000</v>
      </c>
      <c r="B339" s="93">
        <f>Input!F340</f>
        <v>7.4829999999999997</v>
      </c>
      <c r="C339" s="93" t="str">
        <f>Input!D340&amp;"-"&amp;Input!E340</f>
        <v>600-1500</v>
      </c>
      <c r="D339" s="93" t="str">
        <f>Input!G340</f>
        <v>2,01</v>
      </c>
      <c r="E339" s="93" t="str">
        <f>Input!K340</f>
        <v>625</v>
      </c>
      <c r="F339" s="94" t="str">
        <f>Input!I340</f>
        <v>1284x1600x1835</v>
      </c>
      <c r="G339" s="95" t="str">
        <f>Input!J340</f>
        <v>5600</v>
      </c>
      <c r="H339" s="96" t="str">
        <f>Input!L340</f>
        <v>280</v>
      </c>
      <c r="I339" s="95" t="str">
        <f>Verw.!AD339</f>
        <v>Without/SAE-0</v>
      </c>
      <c r="J339" s="95" t="str">
        <f>Verw.!AF339</f>
        <v>Rubber block drive, with alu. ring</v>
      </c>
      <c r="K339" s="95" t="str">
        <f>Verw.!AE339</f>
        <v>21 /18  inch</v>
      </c>
      <c r="L339" s="97" t="str">
        <f>Verw.!AG339</f>
        <v xml:space="preserve"> Mechanical/ Electrical</v>
      </c>
      <c r="M339" s="95" t="str">
        <f>Verw.!AH339</f>
        <v>Not available</v>
      </c>
      <c r="N339" s="95">
        <f>Input!AL340</f>
        <v>0</v>
      </c>
      <c r="P339" s="98"/>
      <c r="Q339" s="128"/>
      <c r="R339" s="128"/>
      <c r="S339" s="128"/>
      <c r="T339" s="89"/>
      <c r="U339" s="127"/>
      <c r="V339" s="128"/>
      <c r="W339" s="129"/>
      <c r="X339" s="130"/>
      <c r="Y339" s="127"/>
      <c r="Z339" s="127"/>
      <c r="AA339" s="87"/>
      <c r="AB339" s="131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</row>
    <row r="340" spans="1:102" s="105" customFormat="1" x14ac:dyDescent="0.25">
      <c r="A340" s="328" t="str">
        <f>Input!B341</f>
        <v>HCT2000</v>
      </c>
      <c r="B340" s="93">
        <f>Input!F341</f>
        <v>8</v>
      </c>
      <c r="C340" s="93" t="str">
        <f>Input!D341&amp;"-"&amp;Input!E341</f>
        <v>600-1500</v>
      </c>
      <c r="D340" s="93" t="str">
        <f>Input!G341</f>
        <v>2,01</v>
      </c>
      <c r="E340" s="93" t="str">
        <f>Input!K341</f>
        <v>625</v>
      </c>
      <c r="F340" s="94" t="str">
        <f>Input!I341</f>
        <v>1284x1600x1835</v>
      </c>
      <c r="G340" s="95" t="str">
        <f>Input!J341</f>
        <v>5600</v>
      </c>
      <c r="H340" s="96" t="str">
        <f>Input!L341</f>
        <v>280</v>
      </c>
      <c r="I340" s="95" t="str">
        <f>Verw.!AD340</f>
        <v>Without/SAE-0</v>
      </c>
      <c r="J340" s="95" t="str">
        <f>Verw.!AF340</f>
        <v>Rubber block drive, with alu. ring</v>
      </c>
      <c r="K340" s="95" t="str">
        <f>Verw.!AE340</f>
        <v>21 /18  inch</v>
      </c>
      <c r="L340" s="97" t="str">
        <f>Verw.!AG340</f>
        <v xml:space="preserve"> Mechanical/ Electrical</v>
      </c>
      <c r="M340" s="95" t="str">
        <f>Verw.!AH340</f>
        <v>Not available</v>
      </c>
      <c r="N340" s="95">
        <f>Input!AL341</f>
        <v>0</v>
      </c>
      <c r="P340" s="98"/>
      <c r="Q340" s="128"/>
      <c r="R340" s="128"/>
      <c r="S340" s="128"/>
      <c r="T340" s="89"/>
      <c r="U340" s="127"/>
      <c r="V340" s="128"/>
      <c r="W340" s="129"/>
      <c r="X340" s="130"/>
      <c r="Y340" s="127"/>
      <c r="Z340" s="127"/>
      <c r="AA340" s="87"/>
      <c r="AB340" s="131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</row>
    <row r="341" spans="1:102" s="105" customFormat="1" x14ac:dyDescent="0.25">
      <c r="A341" s="328" t="str">
        <f>Input!B342</f>
        <v>HCT2000</v>
      </c>
      <c r="B341" s="93">
        <f>Input!F342</f>
        <v>8.57</v>
      </c>
      <c r="C341" s="93" t="str">
        <f>Input!D342&amp;"-"&amp;Input!E342</f>
        <v>600-1500</v>
      </c>
      <c r="D341" s="93" t="str">
        <f>Input!G342</f>
        <v>1,93</v>
      </c>
      <c r="E341" s="93" t="str">
        <f>Input!K342</f>
        <v>625</v>
      </c>
      <c r="F341" s="94" t="str">
        <f>Input!I342</f>
        <v>1284x1600x1835</v>
      </c>
      <c r="G341" s="95" t="str">
        <f>Input!J342</f>
        <v>5600</v>
      </c>
      <c r="H341" s="96" t="str">
        <f>Input!L342</f>
        <v>280</v>
      </c>
      <c r="I341" s="95" t="str">
        <f>Verw.!AD341</f>
        <v>Without/SAE-0</v>
      </c>
      <c r="J341" s="95" t="str">
        <f>Verw.!AF341</f>
        <v>Rubber block drive, with alu. ring</v>
      </c>
      <c r="K341" s="95" t="str">
        <f>Verw.!AE341</f>
        <v>21 /18  inch</v>
      </c>
      <c r="L341" s="97" t="str">
        <f>Verw.!AG341</f>
        <v xml:space="preserve"> Mechanical/ Electrical</v>
      </c>
      <c r="M341" s="95" t="str">
        <f>Verw.!AH341</f>
        <v>Not available</v>
      </c>
      <c r="N341" s="95">
        <f>Input!AL342</f>
        <v>0</v>
      </c>
      <c r="P341" s="98"/>
      <c r="Q341" s="128"/>
      <c r="R341" s="128"/>
      <c r="S341" s="128"/>
      <c r="T341" s="89"/>
      <c r="U341" s="127"/>
      <c r="V341" s="128"/>
      <c r="W341" s="129"/>
      <c r="X341" s="130"/>
      <c r="Y341" s="127"/>
      <c r="Z341" s="127"/>
      <c r="AA341" s="87"/>
      <c r="AB341" s="131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</row>
    <row r="342" spans="1:102" s="105" customFormat="1" x14ac:dyDescent="0.25">
      <c r="A342" s="328" t="str">
        <f>Input!B343</f>
        <v>HCT2000</v>
      </c>
      <c r="B342" s="93">
        <f>Input!F343</f>
        <v>8.843</v>
      </c>
      <c r="C342" s="93" t="str">
        <f>Input!D343&amp;"-"&amp;Input!E343</f>
        <v>600-1500</v>
      </c>
      <c r="D342" s="93" t="str">
        <f>Input!G343</f>
        <v>1,82</v>
      </c>
      <c r="E342" s="93" t="str">
        <f>Input!K343</f>
        <v>625</v>
      </c>
      <c r="F342" s="94" t="str">
        <f>Input!I343</f>
        <v>1284x1600x1835</v>
      </c>
      <c r="G342" s="95" t="str">
        <f>Input!J343</f>
        <v>5600</v>
      </c>
      <c r="H342" s="96" t="str">
        <f>Input!L343</f>
        <v>280</v>
      </c>
      <c r="I342" s="95" t="str">
        <f>Verw.!AD342</f>
        <v>Without/SAE-0</v>
      </c>
      <c r="J342" s="95" t="str">
        <f>Verw.!AF342</f>
        <v>Rubber block drive, with alu. ring</v>
      </c>
      <c r="K342" s="95" t="str">
        <f>Verw.!AE342</f>
        <v>21 /18  inch</v>
      </c>
      <c r="L342" s="97" t="str">
        <f>Verw.!AG342</f>
        <v xml:space="preserve"> Mechanical/ Electrical</v>
      </c>
      <c r="M342" s="95" t="str">
        <f>Verw.!AH342</f>
        <v>Not available</v>
      </c>
      <c r="N342" s="95">
        <f>Input!AL343</f>
        <v>0</v>
      </c>
      <c r="P342" s="98"/>
      <c r="Q342" s="128"/>
      <c r="R342" s="128"/>
      <c r="S342" s="128"/>
      <c r="T342" s="89"/>
      <c r="U342" s="127"/>
      <c r="V342" s="128"/>
      <c r="W342" s="129"/>
      <c r="X342" s="130"/>
      <c r="Y342" s="127"/>
      <c r="Z342" s="127"/>
      <c r="AA342" s="87"/>
      <c r="AB342" s="131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</row>
    <row r="343" spans="1:102" s="105" customFormat="1" x14ac:dyDescent="0.25">
      <c r="A343" s="328" t="str">
        <f>Input!B344</f>
        <v>HCT2000</v>
      </c>
      <c r="B343" s="93">
        <f>Input!F344</f>
        <v>9.4280000000000008</v>
      </c>
      <c r="C343" s="93" t="str">
        <f>Input!D344&amp;"-"&amp;Input!E344</f>
        <v>600-1500</v>
      </c>
      <c r="D343" s="93" t="str">
        <f>Input!G344</f>
        <v>1,67</v>
      </c>
      <c r="E343" s="93" t="str">
        <f>Input!K344</f>
        <v>625</v>
      </c>
      <c r="F343" s="94" t="str">
        <f>Input!I344</f>
        <v>1284x1600x1835</v>
      </c>
      <c r="G343" s="95" t="str">
        <f>Input!J344</f>
        <v>5600</v>
      </c>
      <c r="H343" s="96" t="str">
        <f>Input!L344</f>
        <v>280</v>
      </c>
      <c r="I343" s="95" t="str">
        <f>Verw.!AD343</f>
        <v>Without/SAE-0</v>
      </c>
      <c r="J343" s="95" t="str">
        <f>Verw.!AF343</f>
        <v>Rubber block drive, with alu. ring</v>
      </c>
      <c r="K343" s="95" t="str">
        <f>Verw.!AE343</f>
        <v>21 /18  inch</v>
      </c>
      <c r="L343" s="97" t="str">
        <f>Verw.!AG343</f>
        <v xml:space="preserve"> Mechanical/ Electrical</v>
      </c>
      <c r="M343" s="95" t="str">
        <f>Verw.!AH343</f>
        <v>Not available</v>
      </c>
      <c r="N343" s="95">
        <f>Input!AL344</f>
        <v>0</v>
      </c>
      <c r="P343" s="98"/>
      <c r="Q343" s="128"/>
      <c r="R343" s="128"/>
      <c r="S343" s="128"/>
      <c r="T343" s="89"/>
      <c r="U343" s="127"/>
      <c r="V343" s="128"/>
      <c r="W343" s="129"/>
      <c r="X343" s="130"/>
      <c r="Y343" s="127"/>
      <c r="Z343" s="127"/>
      <c r="AA343" s="87"/>
      <c r="AB343" s="131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</row>
    <row r="344" spans="1:102" s="105" customFormat="1" x14ac:dyDescent="0.25">
      <c r="A344" s="328" t="str">
        <f>Input!B345</f>
        <v>HCT2000</v>
      </c>
      <c r="B344" s="93">
        <f>Input!F345</f>
        <v>10.050000000000001</v>
      </c>
      <c r="C344" s="93" t="str">
        <f>Input!D345&amp;"-"&amp;Input!E345</f>
        <v>600-1500</v>
      </c>
      <c r="D344" s="93" t="str">
        <f>Input!G345</f>
        <v>1,645</v>
      </c>
      <c r="E344" s="93" t="str">
        <f>Input!K345</f>
        <v>625</v>
      </c>
      <c r="F344" s="94" t="str">
        <f>Input!I345</f>
        <v>1284x1600x1835</v>
      </c>
      <c r="G344" s="95" t="str">
        <f>Input!J345</f>
        <v>5600</v>
      </c>
      <c r="H344" s="96" t="str">
        <f>Input!L345</f>
        <v>280</v>
      </c>
      <c r="I344" s="95" t="str">
        <f>Verw.!AD344</f>
        <v>Without/SAE-0</v>
      </c>
      <c r="J344" s="95" t="str">
        <f>Verw.!AF344</f>
        <v>Rubber block drive, with alu. ring</v>
      </c>
      <c r="K344" s="95" t="str">
        <f>Verw.!AE344</f>
        <v>21 /18  inch</v>
      </c>
      <c r="L344" s="97" t="str">
        <f>Verw.!AG344</f>
        <v xml:space="preserve"> Mechanical/ Electrical</v>
      </c>
      <c r="M344" s="95" t="str">
        <f>Verw.!AH344</f>
        <v>Not available</v>
      </c>
      <c r="N344" s="95">
        <f>Input!AL345</f>
        <v>0</v>
      </c>
      <c r="P344" s="98"/>
      <c r="Q344" s="128"/>
      <c r="R344" s="128"/>
      <c r="S344" s="128"/>
      <c r="T344" s="89"/>
      <c r="U344" s="127"/>
      <c r="V344" s="128"/>
      <c r="W344" s="129"/>
      <c r="X344" s="130"/>
      <c r="Y344" s="127"/>
      <c r="Z344" s="127"/>
      <c r="AA344" s="87"/>
      <c r="AB344" s="131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</row>
    <row r="345" spans="1:102" s="105" customFormat="1" x14ac:dyDescent="0.25">
      <c r="A345" s="328" t="str">
        <f>Input!B346</f>
        <v>HCD2700</v>
      </c>
      <c r="B345" s="93">
        <f>Input!F346</f>
        <v>3.6539999999999999</v>
      </c>
      <c r="C345" s="93" t="str">
        <f>Input!D346&amp;"-"&amp;Input!E346</f>
        <v>500-1400</v>
      </c>
      <c r="D345" s="93" t="str">
        <f>Input!G346</f>
        <v>2,749</v>
      </c>
      <c r="E345" s="93" t="str">
        <f>Input!K346</f>
        <v>630</v>
      </c>
      <c r="F345" s="94" t="str">
        <f>Input!I346</f>
        <v>1400x1780x1530</v>
      </c>
      <c r="G345" s="95" t="str">
        <f>Input!J346</f>
        <v>6000</v>
      </c>
      <c r="H345" s="96" t="str">
        <f>Input!L346</f>
        <v>280</v>
      </c>
      <c r="I345" s="95" t="str">
        <f>Verw.!AD345</f>
        <v>Without</v>
      </c>
      <c r="J345" s="95" t="str">
        <f>Verw.!AF345</f>
        <v>Rubber block drive, with alu. ring</v>
      </c>
      <c r="K345" s="95" t="str">
        <f>Verw.!AE345</f>
        <v>21 /18  inch</v>
      </c>
      <c r="L345" s="97" t="str">
        <f>Verw.!AG345</f>
        <v xml:space="preserve"> Mechanical/ Electrical/ Pneumatical</v>
      </c>
      <c r="M345" s="95" t="str">
        <f>Verw.!AH345</f>
        <v>Not available</v>
      </c>
      <c r="N345" s="95">
        <f>Input!AL346</f>
        <v>0</v>
      </c>
      <c r="P345" s="98"/>
      <c r="Q345" s="128"/>
      <c r="R345" s="128"/>
      <c r="S345" s="128"/>
      <c r="T345" s="89"/>
      <c r="U345" s="127"/>
      <c r="V345" s="128"/>
      <c r="W345" s="129"/>
      <c r="X345" s="130"/>
      <c r="Y345" s="127"/>
      <c r="Z345" s="127"/>
      <c r="AA345" s="87"/>
      <c r="AB345" s="131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</row>
    <row r="346" spans="1:102" s="105" customFormat="1" x14ac:dyDescent="0.25">
      <c r="A346" s="328" t="str">
        <f>Input!B347</f>
        <v>HCD2700</v>
      </c>
      <c r="B346" s="93">
        <f>Input!F347</f>
        <v>4.0419999999999998</v>
      </c>
      <c r="C346" s="93" t="str">
        <f>Input!D347&amp;"-"&amp;Input!E347</f>
        <v>500-1400</v>
      </c>
      <c r="D346" s="93" t="str">
        <f>Input!G347</f>
        <v>2,749</v>
      </c>
      <c r="E346" s="93" t="str">
        <f>Input!K347</f>
        <v>630</v>
      </c>
      <c r="F346" s="94" t="str">
        <f>Input!I347</f>
        <v>1400x1780x1530</v>
      </c>
      <c r="G346" s="95" t="str">
        <f>Input!J347</f>
        <v>6000</v>
      </c>
      <c r="H346" s="96" t="str">
        <f>Input!L347</f>
        <v>280</v>
      </c>
      <c r="I346" s="95" t="str">
        <f>Verw.!AD346</f>
        <v>Without</v>
      </c>
      <c r="J346" s="95" t="str">
        <f>Verw.!AF346</f>
        <v>Rubber block drive, with alu. ring</v>
      </c>
      <c r="K346" s="95" t="str">
        <f>Verw.!AE346</f>
        <v>21 /18  inch</v>
      </c>
      <c r="L346" s="97" t="str">
        <f>Verw.!AG346</f>
        <v xml:space="preserve"> Mechanical/ Electrical/ Pneumatical</v>
      </c>
      <c r="M346" s="95" t="str">
        <f>Verw.!AH346</f>
        <v>Not available</v>
      </c>
      <c r="N346" s="95">
        <f>Input!AL347</f>
        <v>0</v>
      </c>
      <c r="P346" s="98"/>
      <c r="Q346" s="128"/>
      <c r="R346" s="128"/>
      <c r="S346" s="128"/>
      <c r="T346" s="89"/>
      <c r="U346" s="127"/>
      <c r="V346" s="128"/>
      <c r="W346" s="129"/>
      <c r="X346" s="130"/>
      <c r="Y346" s="127"/>
      <c r="Z346" s="127"/>
      <c r="AA346" s="87"/>
      <c r="AB346" s="131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</row>
    <row r="347" spans="1:102" s="105" customFormat="1" x14ac:dyDescent="0.25">
      <c r="A347" s="328" t="str">
        <f>Input!B348</f>
        <v>HCD2700</v>
      </c>
      <c r="B347" s="93">
        <f>Input!F348</f>
        <v>4.5</v>
      </c>
      <c r="C347" s="93" t="str">
        <f>Input!D348&amp;"-"&amp;Input!E348</f>
        <v>500-1400</v>
      </c>
      <c r="D347" s="93" t="str">
        <f>Input!G348</f>
        <v>2,749</v>
      </c>
      <c r="E347" s="93" t="str">
        <f>Input!K348</f>
        <v>630</v>
      </c>
      <c r="F347" s="94" t="str">
        <f>Input!I348</f>
        <v>1400x1780x1530</v>
      </c>
      <c r="G347" s="95" t="str">
        <f>Input!J348</f>
        <v>6000</v>
      </c>
      <c r="H347" s="96" t="str">
        <f>Input!L348</f>
        <v>280</v>
      </c>
      <c r="I347" s="95" t="str">
        <f>Verw.!AD347</f>
        <v>Without</v>
      </c>
      <c r="J347" s="95" t="str">
        <f>Verw.!AF347</f>
        <v>Rubber block drive, with alu. ring</v>
      </c>
      <c r="K347" s="95" t="str">
        <f>Verw.!AE347</f>
        <v>21 /18  inch</v>
      </c>
      <c r="L347" s="97" t="str">
        <f>Verw.!AG347</f>
        <v xml:space="preserve"> Mechanical/ Electrical/ Pneumatical</v>
      </c>
      <c r="M347" s="95" t="str">
        <f>Verw.!AH347</f>
        <v>Not available</v>
      </c>
      <c r="N347" s="95">
        <f>Input!AL348</f>
        <v>0</v>
      </c>
      <c r="P347" s="98"/>
      <c r="Q347" s="128"/>
      <c r="R347" s="128"/>
      <c r="S347" s="128"/>
      <c r="T347" s="89"/>
      <c r="U347" s="127"/>
      <c r="V347" s="128"/>
      <c r="W347" s="129"/>
      <c r="X347" s="130"/>
      <c r="Y347" s="127"/>
      <c r="Z347" s="127"/>
      <c r="AA347" s="87"/>
      <c r="AB347" s="131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</row>
    <row r="348" spans="1:102" s="105" customFormat="1" x14ac:dyDescent="0.25">
      <c r="A348" s="328" t="str">
        <f>Input!B349</f>
        <v>HCD2700</v>
      </c>
      <c r="B348" s="93">
        <f>Input!F349</f>
        <v>5.05</v>
      </c>
      <c r="C348" s="93" t="str">
        <f>Input!D349&amp;"-"&amp;Input!E349</f>
        <v>500-1400</v>
      </c>
      <c r="D348" s="93" t="str">
        <f>Input!G349</f>
        <v>2,749</v>
      </c>
      <c r="E348" s="93" t="str">
        <f>Input!K349</f>
        <v>630</v>
      </c>
      <c r="F348" s="94" t="str">
        <f>Input!I349</f>
        <v>1400x1780x1530</v>
      </c>
      <c r="G348" s="95" t="str">
        <f>Input!J349</f>
        <v>6000</v>
      </c>
      <c r="H348" s="96" t="str">
        <f>Input!L349</f>
        <v>280</v>
      </c>
      <c r="I348" s="95" t="str">
        <f>Verw.!AD348</f>
        <v>Without</v>
      </c>
      <c r="J348" s="95" t="str">
        <f>Verw.!AF348</f>
        <v>Rubber block drive, with alu. ring</v>
      </c>
      <c r="K348" s="95" t="str">
        <f>Verw.!AE348</f>
        <v>21 /18  inch</v>
      </c>
      <c r="L348" s="97" t="str">
        <f>Verw.!AG348</f>
        <v xml:space="preserve"> Mechanical/ Electrical/ Pneumatical</v>
      </c>
      <c r="M348" s="95" t="str">
        <f>Verw.!AH348</f>
        <v>Not available</v>
      </c>
      <c r="N348" s="95">
        <f>Input!AL349</f>
        <v>0</v>
      </c>
      <c r="P348" s="98"/>
      <c r="Q348" s="128"/>
      <c r="R348" s="128"/>
      <c r="S348" s="128"/>
      <c r="T348" s="89"/>
      <c r="U348" s="127"/>
      <c r="V348" s="128"/>
      <c r="W348" s="129"/>
      <c r="X348" s="130"/>
      <c r="Y348" s="127"/>
      <c r="Z348" s="127"/>
      <c r="AA348" s="87"/>
      <c r="AB348" s="131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</row>
    <row r="349" spans="1:102" s="105" customFormat="1" x14ac:dyDescent="0.25">
      <c r="A349" s="328" t="str">
        <f>Input!B350</f>
        <v>HCD2700</v>
      </c>
      <c r="B349" s="93">
        <f>Input!F350</f>
        <v>5.476</v>
      </c>
      <c r="C349" s="93" t="str">
        <f>Input!D350&amp;"-"&amp;Input!E350</f>
        <v>500-1400</v>
      </c>
      <c r="D349" s="93" t="str">
        <f>Input!G350</f>
        <v>2,6283</v>
      </c>
      <c r="E349" s="93" t="str">
        <f>Input!K350</f>
        <v>630</v>
      </c>
      <c r="F349" s="94" t="str">
        <f>Input!I350</f>
        <v>1400x1780x1530</v>
      </c>
      <c r="G349" s="95" t="str">
        <f>Input!J350</f>
        <v>6000</v>
      </c>
      <c r="H349" s="96" t="str">
        <f>Input!L350</f>
        <v>280</v>
      </c>
      <c r="I349" s="95" t="str">
        <f>Verw.!AD349</f>
        <v>Without</v>
      </c>
      <c r="J349" s="95" t="str">
        <f>Verw.!AF349</f>
        <v>Rubber block drive, with alu. ring</v>
      </c>
      <c r="K349" s="95" t="str">
        <f>Verw.!AE349</f>
        <v>21 /18  inch</v>
      </c>
      <c r="L349" s="97" t="str">
        <f>Verw.!AG349</f>
        <v xml:space="preserve"> Mechanical/ Electrical/ Pneumatical</v>
      </c>
      <c r="M349" s="95" t="str">
        <f>Verw.!AH349</f>
        <v>Not available</v>
      </c>
      <c r="N349" s="95">
        <f>Input!AL350</f>
        <v>0</v>
      </c>
      <c r="P349" s="98"/>
      <c r="Q349" s="128"/>
      <c r="R349" s="128"/>
      <c r="S349" s="128"/>
      <c r="T349" s="89"/>
      <c r="U349" s="127"/>
      <c r="V349" s="128"/>
      <c r="W349" s="129"/>
      <c r="X349" s="130"/>
      <c r="Y349" s="127"/>
      <c r="Z349" s="127"/>
      <c r="AA349" s="87"/>
      <c r="AB349" s="131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</row>
    <row r="350" spans="1:102" s="105" customFormat="1" x14ac:dyDescent="0.25">
      <c r="A350" s="328" t="str">
        <f>Input!B351</f>
        <v>HCD2700</v>
      </c>
      <c r="B350" s="93">
        <f>Input!F351</f>
        <v>6.1050000000000004</v>
      </c>
      <c r="C350" s="93" t="str">
        <f>Input!D351&amp;"-"&amp;Input!E351</f>
        <v>500-1400</v>
      </c>
      <c r="D350" s="93">
        <f>Input!G351</f>
        <v>2.2797000000000001</v>
      </c>
      <c r="E350" s="93" t="str">
        <f>Input!K351</f>
        <v>630</v>
      </c>
      <c r="F350" s="94" t="str">
        <f>Input!I351</f>
        <v>1400x1780x1530</v>
      </c>
      <c r="G350" s="95" t="str">
        <f>Input!J351</f>
        <v>6000</v>
      </c>
      <c r="H350" s="96" t="str">
        <f>Input!L351</f>
        <v>280</v>
      </c>
      <c r="I350" s="95" t="str">
        <f>Verw.!AD350</f>
        <v>Without</v>
      </c>
      <c r="J350" s="95" t="str">
        <f>Verw.!AF350</f>
        <v>Rubber block drive, with alu. ring</v>
      </c>
      <c r="K350" s="95" t="str">
        <f>Verw.!AE350</f>
        <v>21 /18  inch</v>
      </c>
      <c r="L350" s="97" t="str">
        <f>Verw.!AG350</f>
        <v xml:space="preserve"> Mechanical/ Electrical/ Pneumatical</v>
      </c>
      <c r="M350" s="95" t="str">
        <f>Verw.!AH350</f>
        <v>Not available</v>
      </c>
      <c r="N350" s="95">
        <f>Input!AL351</f>
        <v>0</v>
      </c>
      <c r="P350" s="98"/>
      <c r="Q350" s="128"/>
      <c r="R350" s="128"/>
      <c r="S350" s="128"/>
      <c r="T350" s="89"/>
      <c r="U350" s="127"/>
      <c r="V350" s="128"/>
      <c r="W350" s="129"/>
      <c r="X350" s="130"/>
      <c r="Y350" s="127"/>
      <c r="Z350" s="127"/>
      <c r="AA350" s="87"/>
      <c r="AB350" s="131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</row>
    <row r="351" spans="1:102" s="105" customFormat="1" x14ac:dyDescent="0.25">
      <c r="A351" s="328">
        <f>Input!B352</f>
        <v>0</v>
      </c>
      <c r="B351" s="93">
        <f>Input!F352</f>
        <v>0</v>
      </c>
      <c r="C351" s="93" t="str">
        <f>Input!D352&amp;"-"&amp;Input!E352</f>
        <v>-</v>
      </c>
      <c r="D351" s="93">
        <f>Input!G352</f>
        <v>0</v>
      </c>
      <c r="E351" s="93">
        <f>Input!K352</f>
        <v>0</v>
      </c>
      <c r="F351" s="94">
        <f>Input!I352</f>
        <v>0</v>
      </c>
      <c r="G351" s="95">
        <f>Input!J352</f>
        <v>0</v>
      </c>
      <c r="H351" s="96">
        <f>Input!L352</f>
        <v>0</v>
      </c>
      <c r="I351" s="95" t="str">
        <f>Verw.!AD351</f>
        <v/>
      </c>
      <c r="J351" s="95" t="str">
        <f>Verw.!AF351</f>
        <v/>
      </c>
      <c r="K351" s="95" t="str">
        <f>Verw.!AE351</f>
        <v xml:space="preserve"> inch</v>
      </c>
      <c r="L351" s="97" t="str">
        <f>Verw.!AG351</f>
        <v/>
      </c>
      <c r="M351" s="95" t="str">
        <f>Verw.!AH351</f>
        <v>Not available</v>
      </c>
      <c r="N351" s="95">
        <f>Input!AL352</f>
        <v>0</v>
      </c>
      <c r="P351" s="98"/>
      <c r="Q351" s="128"/>
      <c r="R351" s="128"/>
      <c r="S351" s="128"/>
      <c r="T351" s="89"/>
      <c r="U351" s="127"/>
      <c r="V351" s="128"/>
      <c r="W351" s="129"/>
      <c r="X351" s="130"/>
      <c r="Y351" s="127"/>
      <c r="Z351" s="127"/>
      <c r="AA351" s="87"/>
      <c r="AB351" s="131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</row>
    <row r="352" spans="1:102" s="105" customFormat="1" x14ac:dyDescent="0.25">
      <c r="A352" s="328" t="str">
        <f>Input!B353</f>
        <v>Type</v>
      </c>
      <c r="B352" s="93" t="str">
        <f>Input!F353</f>
        <v>Ratio</v>
      </c>
      <c r="C352" s="93" t="str">
        <f>Input!D353&amp;"-"&amp;Input!E353</f>
        <v>Rpm &lt;-&gt; RPM</v>
      </c>
      <c r="D352" s="93" t="str">
        <f>Input!G353</f>
        <v>Rate</v>
      </c>
      <c r="E352" s="93" t="str">
        <f>Input!K353</f>
        <v>Centre distance</v>
      </c>
      <c r="F352" s="94" t="str">
        <f>Input!I353</f>
        <v>LxWxH</v>
      </c>
      <c r="G352" s="95" t="str">
        <f>Input!J353</f>
        <v>WEIGHT</v>
      </c>
      <c r="H352" s="96" t="str">
        <f>Input!L353</f>
        <v>Rated prop. Thrust:</v>
      </c>
      <c r="I352" s="95" t="str">
        <f>Verw.!AD352</f>
        <v/>
      </c>
      <c r="J352" s="95" t="str">
        <f>Verw.!AF352</f>
        <v/>
      </c>
      <c r="K352" s="95" t="str">
        <f>Verw.!AE352</f>
        <v xml:space="preserve"> inch</v>
      </c>
      <c r="L352" s="97" t="str">
        <f>Verw.!AG352</f>
        <v/>
      </c>
      <c r="M352" s="95" t="str">
        <f>Verw.!AH352</f>
        <v>Not available</v>
      </c>
      <c r="N352" s="95">
        <f>Input!AL353</f>
        <v>0</v>
      </c>
      <c r="P352" s="98"/>
      <c r="Q352" s="128"/>
      <c r="R352" s="128"/>
      <c r="S352" s="128"/>
      <c r="T352" s="89"/>
      <c r="U352" s="127"/>
      <c r="V352" s="128"/>
      <c r="W352" s="129"/>
      <c r="X352" s="130"/>
      <c r="Y352" s="127"/>
      <c r="Z352" s="127"/>
      <c r="AA352" s="87"/>
      <c r="AB352" s="131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</row>
    <row r="353" spans="1:102" s="105" customFormat="1" x14ac:dyDescent="0.25">
      <c r="A353" s="328" t="str">
        <f>Input!B354</f>
        <v>HC038A</v>
      </c>
      <c r="B353" s="93">
        <f>Input!F354</f>
        <v>1.51</v>
      </c>
      <c r="C353" s="93" t="str">
        <f>Input!D354&amp;"-"&amp;Input!E354</f>
        <v>1500-3200</v>
      </c>
      <c r="D353" s="93" t="str">
        <f>Input!G354</f>
        <v>0,038</v>
      </c>
      <c r="E353" s="93" t="str">
        <f>Input!K354</f>
        <v>115</v>
      </c>
      <c r="F353" s="94" t="str">
        <f>Input!I354</f>
        <v>392x480x480</v>
      </c>
      <c r="G353" s="95" t="str">
        <f>Input!J354</f>
        <v>70</v>
      </c>
      <c r="H353" s="96" t="str">
        <f>Input!L354</f>
        <v>9</v>
      </c>
      <c r="I353" s="95" t="str">
        <f>Verw.!AD353</f>
        <v>Special match</v>
      </c>
      <c r="J353" s="95" t="str">
        <f>Verw.!AF353</f>
        <v>Rubber block drive, with alu. ring</v>
      </c>
      <c r="K353" s="95" t="str">
        <f>Verw.!AE353</f>
        <v>Special match inch</v>
      </c>
      <c r="L353" s="97" t="str">
        <f>Verw.!AG353</f>
        <v xml:space="preserve"> Mechanical/ Electrical</v>
      </c>
      <c r="M353" s="95" t="str">
        <f>Verw.!AH353</f>
        <v>Not available</v>
      </c>
      <c r="N353" s="95">
        <f>Input!AL354</f>
        <v>0</v>
      </c>
      <c r="P353" s="98"/>
      <c r="Q353" s="128"/>
      <c r="R353" s="128"/>
      <c r="S353" s="128"/>
      <c r="T353" s="89"/>
      <c r="U353" s="127"/>
      <c r="V353" s="128"/>
      <c r="W353" s="129"/>
      <c r="X353" s="130"/>
      <c r="Y353" s="127"/>
      <c r="Z353" s="127"/>
      <c r="AA353" s="87"/>
      <c r="AB353" s="131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</row>
    <row r="354" spans="1:102" s="105" customFormat="1" x14ac:dyDescent="0.25">
      <c r="A354" s="328" t="str">
        <f>Input!B355</f>
        <v>HC038A</v>
      </c>
      <c r="B354" s="93">
        <f>Input!F355</f>
        <v>2.0299999999999998</v>
      </c>
      <c r="C354" s="93" t="str">
        <f>Input!D355&amp;"-"&amp;Input!E355</f>
        <v>1500-3200</v>
      </c>
      <c r="D354" s="93" t="str">
        <f>Input!G355</f>
        <v>0,038</v>
      </c>
      <c r="E354" s="93" t="str">
        <f>Input!K355</f>
        <v>115</v>
      </c>
      <c r="F354" s="94" t="str">
        <f>Input!I355</f>
        <v>392x480x480</v>
      </c>
      <c r="G354" s="95" t="str">
        <f>Input!J355</f>
        <v>70</v>
      </c>
      <c r="H354" s="96" t="str">
        <f>Input!L355</f>
        <v>9</v>
      </c>
      <c r="I354" s="95" t="str">
        <f>Verw.!AD354</f>
        <v>Special match</v>
      </c>
      <c r="J354" s="95" t="str">
        <f>Verw.!AF354</f>
        <v>Rubber block drive, with alu. ring</v>
      </c>
      <c r="K354" s="95" t="str">
        <f>Verw.!AE354</f>
        <v>Special match inch</v>
      </c>
      <c r="L354" s="97" t="str">
        <f>Verw.!AG354</f>
        <v xml:space="preserve"> Mechanical/ Electrical</v>
      </c>
      <c r="M354" s="95" t="str">
        <f>Verw.!AH354</f>
        <v>Not available</v>
      </c>
      <c r="N354" s="95">
        <f>Input!AL355</f>
        <v>0</v>
      </c>
      <c r="P354" s="98"/>
      <c r="Q354" s="128"/>
      <c r="R354" s="128"/>
      <c r="S354" s="128"/>
      <c r="T354" s="89"/>
      <c r="U354" s="127"/>
      <c r="V354" s="128"/>
      <c r="W354" s="129"/>
      <c r="X354" s="130"/>
      <c r="Y354" s="127"/>
      <c r="Z354" s="127"/>
      <c r="AA354" s="87"/>
      <c r="AB354" s="131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</row>
    <row r="355" spans="1:102" s="105" customFormat="1" x14ac:dyDescent="0.25">
      <c r="A355" s="328" t="str">
        <f>Input!B356</f>
        <v>HC038A</v>
      </c>
      <c r="B355" s="93">
        <f>Input!F356</f>
        <v>2.52</v>
      </c>
      <c r="C355" s="93" t="str">
        <f>Input!D356&amp;"-"&amp;Input!E356</f>
        <v>1500-3200</v>
      </c>
      <c r="D355" s="93" t="str">
        <f>Input!G356</f>
        <v>0,038</v>
      </c>
      <c r="E355" s="93" t="str">
        <f>Input!K356</f>
        <v>115</v>
      </c>
      <c r="F355" s="94" t="str">
        <f>Input!I356</f>
        <v>392x480x480</v>
      </c>
      <c r="G355" s="95" t="str">
        <f>Input!J356</f>
        <v>70</v>
      </c>
      <c r="H355" s="96" t="str">
        <f>Input!L356</f>
        <v>9</v>
      </c>
      <c r="I355" s="95" t="str">
        <f>Verw.!AD355</f>
        <v>Special match</v>
      </c>
      <c r="J355" s="95" t="str">
        <f>Verw.!AF355</f>
        <v>Rubber block drive, with alu. ring</v>
      </c>
      <c r="K355" s="95" t="str">
        <f>Verw.!AE355</f>
        <v>Special match inch</v>
      </c>
      <c r="L355" s="97" t="str">
        <f>Verw.!AG355</f>
        <v xml:space="preserve"> Mechanical/ Electrical</v>
      </c>
      <c r="M355" s="95" t="str">
        <f>Verw.!AH355</f>
        <v>Not available</v>
      </c>
      <c r="N355" s="95">
        <f>Input!AL356</f>
        <v>0</v>
      </c>
      <c r="P355" s="98"/>
      <c r="Q355" s="128"/>
      <c r="R355" s="128"/>
      <c r="S355" s="128"/>
      <c r="T355" s="89"/>
      <c r="U355" s="127"/>
      <c r="V355" s="128"/>
      <c r="W355" s="129"/>
      <c r="X355" s="130"/>
      <c r="Y355" s="127"/>
      <c r="Z355" s="127"/>
      <c r="AA355" s="87"/>
      <c r="AB355" s="131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</row>
    <row r="356" spans="1:102" s="105" customFormat="1" x14ac:dyDescent="0.25">
      <c r="A356" s="328" t="str">
        <f>Input!B357</f>
        <v>HC038A</v>
      </c>
      <c r="B356" s="93">
        <f>Input!F357</f>
        <v>2.92</v>
      </c>
      <c r="C356" s="93" t="str">
        <f>Input!D357&amp;"-"&amp;Input!E357</f>
        <v>1500-3200</v>
      </c>
      <c r="D356" s="93" t="str">
        <f>Input!G357</f>
        <v>0,034</v>
      </c>
      <c r="E356" s="93" t="str">
        <f>Input!K357</f>
        <v>115</v>
      </c>
      <c r="F356" s="94" t="str">
        <f>Input!I357</f>
        <v>392x480x480</v>
      </c>
      <c r="G356" s="95" t="str">
        <f>Input!J357</f>
        <v>70</v>
      </c>
      <c r="H356" s="96" t="str">
        <f>Input!L357</f>
        <v>9</v>
      </c>
      <c r="I356" s="95" t="str">
        <f>Verw.!AD356</f>
        <v>Special match</v>
      </c>
      <c r="J356" s="95" t="str">
        <f>Verw.!AF356</f>
        <v>Rubber block drive, with alu. ring</v>
      </c>
      <c r="K356" s="95" t="str">
        <f>Verw.!AE356</f>
        <v>Special match inch</v>
      </c>
      <c r="L356" s="97" t="str">
        <f>Verw.!AG356</f>
        <v xml:space="preserve"> Mechanical/ Electrical</v>
      </c>
      <c r="M356" s="95" t="str">
        <f>Verw.!AH356</f>
        <v>Not available</v>
      </c>
      <c r="N356" s="95">
        <f>Input!AL357</f>
        <v>0</v>
      </c>
      <c r="P356" s="98"/>
      <c r="Q356" s="128"/>
      <c r="R356" s="128"/>
      <c r="S356" s="128"/>
      <c r="T356" s="89"/>
      <c r="U356" s="127"/>
      <c r="V356" s="128"/>
      <c r="W356" s="129"/>
      <c r="X356" s="130"/>
      <c r="Y356" s="127"/>
      <c r="Z356" s="127"/>
      <c r="AA356" s="87"/>
      <c r="AB356" s="131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</row>
    <row r="357" spans="1:102" s="105" customFormat="1" x14ac:dyDescent="0.25">
      <c r="A357" s="328" t="str">
        <f>Input!B358</f>
        <v>HC038A</v>
      </c>
      <c r="B357" s="93">
        <f>Input!F358</f>
        <v>3.45</v>
      </c>
      <c r="C357" s="93" t="str">
        <f>Input!D358&amp;"-"&amp;Input!E358</f>
        <v>1500-3200</v>
      </c>
      <c r="D357" s="93" t="str">
        <f>Input!G358</f>
        <v>0,027</v>
      </c>
      <c r="E357" s="93" t="str">
        <f>Input!K358</f>
        <v>115</v>
      </c>
      <c r="F357" s="94" t="str">
        <f>Input!I358</f>
        <v>392x480x480</v>
      </c>
      <c r="G357" s="95" t="str">
        <f>Input!J358</f>
        <v>70</v>
      </c>
      <c r="H357" s="96" t="str">
        <f>Input!L358</f>
        <v>9</v>
      </c>
      <c r="I357" s="95" t="str">
        <f>Verw.!AD357</f>
        <v>Special match</v>
      </c>
      <c r="J357" s="95" t="str">
        <f>Verw.!AF357</f>
        <v>Rubber block drive, with alu. ring</v>
      </c>
      <c r="K357" s="95" t="str">
        <f>Verw.!AE357</f>
        <v>Special match inch</v>
      </c>
      <c r="L357" s="97" t="str">
        <f>Verw.!AG357</f>
        <v xml:space="preserve"> Mechanical/ Electrical</v>
      </c>
      <c r="M357" s="95" t="str">
        <f>Verw.!AH357</f>
        <v>Not available</v>
      </c>
      <c r="N357" s="95">
        <f>Input!AL358</f>
        <v>0</v>
      </c>
      <c r="P357" s="98"/>
      <c r="Q357" s="128"/>
      <c r="R357" s="128"/>
      <c r="S357" s="128"/>
      <c r="T357" s="89"/>
      <c r="U357" s="127"/>
      <c r="V357" s="128"/>
      <c r="W357" s="129"/>
      <c r="X357" s="130"/>
      <c r="Y357" s="127"/>
      <c r="Z357" s="127"/>
      <c r="AA357" s="87"/>
      <c r="AB357" s="131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</row>
    <row r="358" spans="1:102" s="105" customFormat="1" x14ac:dyDescent="0.25">
      <c r="A358" s="328" t="str">
        <f>Input!B359</f>
        <v>HC65</v>
      </c>
      <c r="B358" s="93">
        <f>Input!F359</f>
        <v>1.53</v>
      </c>
      <c r="C358" s="93" t="str">
        <f>Input!D359&amp;"-"&amp;Input!E359</f>
        <v>1000-2500</v>
      </c>
      <c r="D358" s="93" t="str">
        <f>Input!G359</f>
        <v>0,065</v>
      </c>
      <c r="E358" s="93" t="str">
        <f>Input!K359</f>
        <v>142</v>
      </c>
      <c r="F358" s="94" t="str">
        <f>Input!I359</f>
        <v>311x460x544</v>
      </c>
      <c r="G358" s="95" t="str">
        <f>Input!J359</f>
        <v>130</v>
      </c>
      <c r="H358" s="96" t="str">
        <f>Input!L359</f>
        <v>14,7</v>
      </c>
      <c r="I358" s="95" t="str">
        <f>Verw.!AD358</f>
        <v>Without/SAE-2/SAE-3</v>
      </c>
      <c r="J358" s="95" t="str">
        <f>Verw.!AF358</f>
        <v/>
      </c>
      <c r="K358" s="95" t="str">
        <f>Verw.!AE358</f>
        <v>11,5 /10 /7,5 inch</v>
      </c>
      <c r="L358" s="97" t="str">
        <f>Verw.!AG358</f>
        <v xml:space="preserve"> Mechanical</v>
      </c>
      <c r="M358" s="95" t="str">
        <f>Verw.!AH358</f>
        <v>Not available</v>
      </c>
      <c r="N358" s="95">
        <f>Input!AL359</f>
        <v>0</v>
      </c>
      <c r="P358" s="98"/>
      <c r="Q358" s="128"/>
      <c r="R358" s="128"/>
      <c r="S358" s="128"/>
      <c r="T358" s="89"/>
      <c r="U358" s="127"/>
      <c r="V358" s="128"/>
      <c r="W358" s="129"/>
      <c r="X358" s="130"/>
      <c r="Y358" s="127"/>
      <c r="Z358" s="127"/>
      <c r="AA358" s="87"/>
      <c r="AB358" s="131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</row>
    <row r="359" spans="1:102" s="105" customFormat="1" x14ac:dyDescent="0.25">
      <c r="A359" s="328" t="str">
        <f>Input!B360</f>
        <v>HC65</v>
      </c>
      <c r="B359" s="93">
        <f>Input!F360</f>
        <v>2.0299999999999998</v>
      </c>
      <c r="C359" s="93" t="str">
        <f>Input!D360&amp;"-"&amp;Input!E360</f>
        <v>1000-2500</v>
      </c>
      <c r="D359" s="93" t="str">
        <f>Input!G360</f>
        <v>0,065</v>
      </c>
      <c r="E359" s="93" t="str">
        <f>Input!K360</f>
        <v>142</v>
      </c>
      <c r="F359" s="94" t="str">
        <f>Input!I360</f>
        <v>311x460x544</v>
      </c>
      <c r="G359" s="95" t="str">
        <f>Input!J360</f>
        <v>130</v>
      </c>
      <c r="H359" s="96" t="str">
        <f>Input!L360</f>
        <v>14,7</v>
      </c>
      <c r="I359" s="95" t="str">
        <f>Verw.!AD359</f>
        <v>Without/SAE-2/SAE-3</v>
      </c>
      <c r="J359" s="95" t="str">
        <f>Verw.!AF359</f>
        <v/>
      </c>
      <c r="K359" s="95" t="str">
        <f>Verw.!AE359</f>
        <v>11,5 /10 /7,5 inch</v>
      </c>
      <c r="L359" s="97" t="str">
        <f>Verw.!AG359</f>
        <v xml:space="preserve"> Mechanical</v>
      </c>
      <c r="M359" s="95" t="str">
        <f>Verw.!AH359</f>
        <v>Not available</v>
      </c>
      <c r="N359" s="95">
        <f>Input!AL360</f>
        <v>0</v>
      </c>
      <c r="P359" s="98"/>
      <c r="Q359" s="128"/>
      <c r="R359" s="128"/>
      <c r="S359" s="128"/>
      <c r="T359" s="89"/>
      <c r="U359" s="127"/>
      <c r="V359" s="128"/>
      <c r="W359" s="129"/>
      <c r="X359" s="130"/>
      <c r="Y359" s="127"/>
      <c r="Z359" s="127"/>
      <c r="AA359" s="87"/>
      <c r="AB359" s="131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</row>
    <row r="360" spans="1:102" s="105" customFormat="1" x14ac:dyDescent="0.25">
      <c r="A360" s="328" t="str">
        <f>Input!B361</f>
        <v>HC65</v>
      </c>
      <c r="B360" s="93">
        <f>Input!F361</f>
        <v>2.5</v>
      </c>
      <c r="C360" s="93" t="str">
        <f>Input!D361&amp;"-"&amp;Input!E361</f>
        <v>1000-2500</v>
      </c>
      <c r="D360" s="93" t="str">
        <f>Input!G361</f>
        <v>0,065</v>
      </c>
      <c r="E360" s="93" t="str">
        <f>Input!K361</f>
        <v>142</v>
      </c>
      <c r="F360" s="94" t="str">
        <f>Input!I361</f>
        <v>311x460x544</v>
      </c>
      <c r="G360" s="95" t="str">
        <f>Input!J361</f>
        <v>130</v>
      </c>
      <c r="H360" s="96" t="str">
        <f>Input!L361</f>
        <v>14,7</v>
      </c>
      <c r="I360" s="95" t="str">
        <f>Verw.!AD360</f>
        <v>Without/SAE-2/SAE-3</v>
      </c>
      <c r="J360" s="95" t="str">
        <f>Verw.!AF360</f>
        <v/>
      </c>
      <c r="K360" s="95" t="str">
        <f>Verw.!AE360</f>
        <v>11,5 /10 /7,5 inch</v>
      </c>
      <c r="L360" s="97" t="str">
        <f>Verw.!AG360</f>
        <v xml:space="preserve"> Mechanical</v>
      </c>
      <c r="M360" s="95" t="str">
        <f>Verw.!AH360</f>
        <v>Not available</v>
      </c>
      <c r="N360" s="95">
        <f>Input!AL361</f>
        <v>0</v>
      </c>
      <c r="P360" s="98"/>
      <c r="Q360" s="128"/>
      <c r="R360" s="128"/>
      <c r="S360" s="128"/>
      <c r="T360" s="89"/>
      <c r="U360" s="127"/>
      <c r="V360" s="128"/>
      <c r="W360" s="129"/>
      <c r="X360" s="130"/>
      <c r="Y360" s="127"/>
      <c r="Z360" s="127"/>
      <c r="AA360" s="87"/>
      <c r="AB360" s="131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</row>
    <row r="361" spans="1:102" s="105" customFormat="1" x14ac:dyDescent="0.25">
      <c r="A361" s="328" t="str">
        <f>Input!B362</f>
        <v>HC65</v>
      </c>
      <c r="B361" s="93">
        <f>Input!F362</f>
        <v>2.96</v>
      </c>
      <c r="C361" s="93" t="str">
        <f>Input!D362&amp;"-"&amp;Input!E362</f>
        <v>1000-2500</v>
      </c>
      <c r="D361" s="93" t="str">
        <f>Input!G362</f>
        <v>0,06</v>
      </c>
      <c r="E361" s="93" t="str">
        <f>Input!K362</f>
        <v>142</v>
      </c>
      <c r="F361" s="94" t="str">
        <f>Input!I362</f>
        <v>311x460x544</v>
      </c>
      <c r="G361" s="95" t="str">
        <f>Input!J362</f>
        <v>130</v>
      </c>
      <c r="H361" s="96" t="str">
        <f>Input!L362</f>
        <v>14,7</v>
      </c>
      <c r="I361" s="95" t="str">
        <f>Verw.!AD361</f>
        <v>Without/SAE-2/SAE-3</v>
      </c>
      <c r="J361" s="95" t="str">
        <f>Verw.!AF361</f>
        <v/>
      </c>
      <c r="K361" s="95" t="str">
        <f>Verw.!AE361</f>
        <v>11,5 /10 /7,5 inch</v>
      </c>
      <c r="L361" s="97" t="str">
        <f>Verw.!AG361</f>
        <v xml:space="preserve"> Mechanical</v>
      </c>
      <c r="M361" s="95" t="str">
        <f>Verw.!AH361</f>
        <v>Not available</v>
      </c>
      <c r="N361" s="95">
        <f>Input!AL362</f>
        <v>0</v>
      </c>
      <c r="P361" s="98"/>
      <c r="Q361" s="128"/>
      <c r="R361" s="128"/>
      <c r="S361" s="128"/>
      <c r="T361" s="89"/>
      <c r="U361" s="127"/>
      <c r="V361" s="128"/>
      <c r="W361" s="129"/>
      <c r="X361" s="130"/>
      <c r="Y361" s="127"/>
      <c r="Z361" s="127"/>
      <c r="AA361" s="87"/>
      <c r="AB361" s="131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</row>
    <row r="362" spans="1:102" s="105" customFormat="1" x14ac:dyDescent="0.25">
      <c r="A362" s="328" t="str">
        <f>Input!B363</f>
        <v>HC65</v>
      </c>
      <c r="B362" s="93">
        <f>Input!F363</f>
        <v>3.5</v>
      </c>
      <c r="C362" s="93" t="str">
        <f>Input!D363&amp;"-"&amp;Input!E363</f>
        <v>1000-2500</v>
      </c>
      <c r="D362" s="93" t="str">
        <f>Input!G363</f>
        <v>0,06</v>
      </c>
      <c r="E362" s="93" t="str">
        <f>Input!K363</f>
        <v>142</v>
      </c>
      <c r="F362" s="94" t="str">
        <f>Input!I363</f>
        <v>311x460x544</v>
      </c>
      <c r="G362" s="95" t="str">
        <f>Input!J363</f>
        <v>130</v>
      </c>
      <c r="H362" s="96" t="str">
        <f>Input!L363</f>
        <v>14,7</v>
      </c>
      <c r="I362" s="95" t="str">
        <f>Verw.!AD362</f>
        <v>Without/SAE-2/SAE-3</v>
      </c>
      <c r="J362" s="95" t="str">
        <f>Verw.!AF362</f>
        <v/>
      </c>
      <c r="K362" s="95" t="str">
        <f>Verw.!AE362</f>
        <v>11,5 /10 /7,5 inch</v>
      </c>
      <c r="L362" s="97" t="str">
        <f>Verw.!AG362</f>
        <v xml:space="preserve"> Mechanical</v>
      </c>
      <c r="M362" s="95" t="str">
        <f>Verw.!AH362</f>
        <v>Not available</v>
      </c>
      <c r="N362" s="95">
        <f>Input!AL363</f>
        <v>0</v>
      </c>
      <c r="P362" s="98"/>
      <c r="Q362" s="128"/>
      <c r="R362" s="128"/>
      <c r="S362" s="128"/>
      <c r="T362" s="89"/>
      <c r="U362" s="127"/>
      <c r="V362" s="128"/>
      <c r="W362" s="129"/>
      <c r="X362" s="130"/>
      <c r="Y362" s="127"/>
      <c r="Z362" s="127"/>
      <c r="AA362" s="87"/>
      <c r="AB362" s="131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</row>
    <row r="363" spans="1:102" s="105" customFormat="1" x14ac:dyDescent="0.25">
      <c r="A363" s="328" t="str">
        <f>Input!B364</f>
        <v>MV100A</v>
      </c>
      <c r="B363" s="93">
        <f>Input!F364</f>
        <v>1.23</v>
      </c>
      <c r="C363" s="93" t="str">
        <f>Input!D364&amp;"-"&amp;Input!E364</f>
        <v>1000-3000</v>
      </c>
      <c r="D363" s="93" t="str">
        <f>Input!G364</f>
        <v>0,136</v>
      </c>
      <c r="E363" s="93" t="str">
        <f>Input!K364</f>
        <v>0</v>
      </c>
      <c r="F363" s="94" t="str">
        <f>Input!I364</f>
        <v>390x630x580</v>
      </c>
      <c r="G363" s="95" t="str">
        <f>Input!J364</f>
        <v>220</v>
      </c>
      <c r="H363" s="96" t="str">
        <f>Input!L364</f>
        <v>20</v>
      </c>
      <c r="I363" s="95" t="str">
        <f>Verw.!AD363</f>
        <v>Without/SAE-1/SAE-2</v>
      </c>
      <c r="J363" s="95" t="str">
        <f>Verw.!AF363</f>
        <v/>
      </c>
      <c r="K363" s="95" t="str">
        <f>Verw.!AE363</f>
        <v>14 /11,5  inch</v>
      </c>
      <c r="L363" s="97" t="str">
        <f>Verw.!AG363</f>
        <v xml:space="preserve"> Mechanical/ Electrical</v>
      </c>
      <c r="M363" s="95" t="str">
        <f>Verw.!AH363</f>
        <v>Not available</v>
      </c>
      <c r="N363" s="95" t="str">
        <f>Input!AL364</f>
        <v>NOTE: 7° DOWN ANGLE</v>
      </c>
      <c r="P363" s="98"/>
      <c r="Q363" s="128"/>
      <c r="R363" s="128"/>
      <c r="S363" s="128"/>
      <c r="T363" s="89"/>
      <c r="U363" s="127"/>
      <c r="V363" s="128"/>
      <c r="W363" s="129"/>
      <c r="X363" s="130"/>
      <c r="Y363" s="127"/>
      <c r="Z363" s="127"/>
      <c r="AA363" s="87"/>
      <c r="AB363" s="131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</row>
    <row r="364" spans="1:102" s="105" customFormat="1" x14ac:dyDescent="0.25">
      <c r="A364" s="328" t="str">
        <f>Input!B365</f>
        <v>MV100A</v>
      </c>
      <c r="B364" s="93">
        <f>Input!F365</f>
        <v>1.28</v>
      </c>
      <c r="C364" s="93" t="str">
        <f>Input!D365&amp;"-"&amp;Input!E365</f>
        <v>1000-3000</v>
      </c>
      <c r="D364" s="93" t="str">
        <f>Input!G365</f>
        <v>0,136</v>
      </c>
      <c r="E364" s="93" t="str">
        <f>Input!K365</f>
        <v>0</v>
      </c>
      <c r="F364" s="94" t="str">
        <f>Input!I365</f>
        <v>390x630x580</v>
      </c>
      <c r="G364" s="95" t="str">
        <f>Input!J365</f>
        <v>220</v>
      </c>
      <c r="H364" s="96" t="str">
        <f>Input!L365</f>
        <v>20</v>
      </c>
      <c r="I364" s="95" t="str">
        <f>Verw.!AD364</f>
        <v>Without/SAE-1/SAE-2</v>
      </c>
      <c r="J364" s="95" t="str">
        <f>Verw.!AF364</f>
        <v/>
      </c>
      <c r="K364" s="95" t="str">
        <f>Verw.!AE364</f>
        <v>14 /11,5  inch</v>
      </c>
      <c r="L364" s="97" t="str">
        <f>Verw.!AG364</f>
        <v xml:space="preserve"> Mechanical/ Electrical</v>
      </c>
      <c r="M364" s="95" t="str">
        <f>Verw.!AH364</f>
        <v>Not available</v>
      </c>
      <c r="N364" s="95" t="str">
        <f>Input!AL365</f>
        <v>NOTE: 7° DOWN ANGLE</v>
      </c>
      <c r="P364" s="98"/>
      <c r="Q364" s="128"/>
      <c r="R364" s="128"/>
      <c r="S364" s="128"/>
      <c r="T364" s="89"/>
      <c r="U364" s="127"/>
      <c r="V364" s="128"/>
      <c r="W364" s="129"/>
      <c r="X364" s="130"/>
      <c r="Y364" s="127"/>
      <c r="Z364" s="127"/>
      <c r="AA364" s="87"/>
      <c r="AB364" s="131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</row>
    <row r="365" spans="1:102" s="105" customFormat="1" x14ac:dyDescent="0.25">
      <c r="A365" s="328" t="str">
        <f>Input!B366</f>
        <v>MV100A</v>
      </c>
      <c r="B365" s="93">
        <f>Input!F366</f>
        <v>1.62</v>
      </c>
      <c r="C365" s="93" t="str">
        <f>Input!D366&amp;"-"&amp;Input!E366</f>
        <v>1000-3000</v>
      </c>
      <c r="D365" s="93" t="str">
        <f>Input!G366</f>
        <v>0,136</v>
      </c>
      <c r="E365" s="93" t="str">
        <f>Input!K366</f>
        <v>0</v>
      </c>
      <c r="F365" s="94" t="str">
        <f>Input!I366</f>
        <v>390x630x580</v>
      </c>
      <c r="G365" s="95" t="str">
        <f>Input!J366</f>
        <v>220</v>
      </c>
      <c r="H365" s="96" t="str">
        <f>Input!L366</f>
        <v>20</v>
      </c>
      <c r="I365" s="95" t="str">
        <f>Verw.!AD365</f>
        <v>Without/SAE-1/SAE-2</v>
      </c>
      <c r="J365" s="95" t="str">
        <f>Verw.!AF365</f>
        <v/>
      </c>
      <c r="K365" s="95" t="str">
        <f>Verw.!AE365</f>
        <v>14 /11,5  inch</v>
      </c>
      <c r="L365" s="97" t="str">
        <f>Verw.!AG365</f>
        <v xml:space="preserve"> Mechanical/ Electrical</v>
      </c>
      <c r="M365" s="95" t="str">
        <f>Verw.!AH365</f>
        <v>Not available</v>
      </c>
      <c r="N365" s="95" t="str">
        <f>Input!AL366</f>
        <v>NOTE: 7° DOWN ANGLE</v>
      </c>
      <c r="P365" s="98"/>
      <c r="Q365" s="128"/>
      <c r="R365" s="128"/>
      <c r="S365" s="128"/>
      <c r="T365" s="89"/>
      <c r="U365" s="127"/>
      <c r="V365" s="128"/>
      <c r="W365" s="129"/>
      <c r="X365" s="130"/>
      <c r="Y365" s="127"/>
      <c r="Z365" s="127"/>
      <c r="AA365" s="87"/>
      <c r="AB365" s="131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</row>
    <row r="366" spans="1:102" s="105" customFormat="1" x14ac:dyDescent="0.25">
      <c r="A366" s="328" t="str">
        <f>Input!B367</f>
        <v>MV100A</v>
      </c>
      <c r="B366" s="93">
        <f>Input!F367</f>
        <v>2.0699999999999998</v>
      </c>
      <c r="C366" s="93" t="str">
        <f>Input!D367&amp;"-"&amp;Input!E367</f>
        <v>1000-3000</v>
      </c>
      <c r="D366" s="93" t="str">
        <f>Input!G367</f>
        <v>0,136</v>
      </c>
      <c r="E366" s="93" t="str">
        <f>Input!K367</f>
        <v>0</v>
      </c>
      <c r="F366" s="94" t="str">
        <f>Input!I367</f>
        <v>390x630x580</v>
      </c>
      <c r="G366" s="95" t="str">
        <f>Input!J367</f>
        <v>220</v>
      </c>
      <c r="H366" s="96" t="str">
        <f>Input!L367</f>
        <v>20</v>
      </c>
      <c r="I366" s="95" t="str">
        <f>Verw.!AD366</f>
        <v>Without/SAE-1/SAE-2</v>
      </c>
      <c r="J366" s="95" t="str">
        <f>Verw.!AF366</f>
        <v/>
      </c>
      <c r="K366" s="95" t="str">
        <f>Verw.!AE366</f>
        <v>14 /11,5  inch</v>
      </c>
      <c r="L366" s="97" t="str">
        <f>Verw.!AG366</f>
        <v xml:space="preserve"> Mechanical/ Electrical</v>
      </c>
      <c r="M366" s="95" t="str">
        <f>Verw.!AH366</f>
        <v>Not available</v>
      </c>
      <c r="N366" s="95" t="str">
        <f>Input!AL367</f>
        <v>NOTE: 7° DOWN ANGLE</v>
      </c>
      <c r="P366" s="98"/>
      <c r="Q366" s="128"/>
      <c r="R366" s="128"/>
      <c r="S366" s="128"/>
      <c r="T366" s="89"/>
      <c r="U366" s="127"/>
      <c r="V366" s="128"/>
      <c r="W366" s="129"/>
      <c r="X366" s="130"/>
      <c r="Y366" s="127"/>
      <c r="Z366" s="127"/>
      <c r="AA366" s="87"/>
      <c r="AB366" s="131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</row>
    <row r="367" spans="1:102" s="105" customFormat="1" x14ac:dyDescent="0.25">
      <c r="A367" s="328" t="str">
        <f>Input!B368</f>
        <v>MV100A</v>
      </c>
      <c r="B367" s="93">
        <f>Input!F368</f>
        <v>2.52</v>
      </c>
      <c r="C367" s="93" t="str">
        <f>Input!D368&amp;"-"&amp;Input!E368</f>
        <v>1000-3000</v>
      </c>
      <c r="D367" s="93" t="str">
        <f>Input!G368</f>
        <v>0,1224</v>
      </c>
      <c r="E367" s="93" t="str">
        <f>Input!K368</f>
        <v>0</v>
      </c>
      <c r="F367" s="94" t="str">
        <f>Input!I368</f>
        <v>390x630x580</v>
      </c>
      <c r="G367" s="95" t="str">
        <f>Input!J368</f>
        <v>220</v>
      </c>
      <c r="H367" s="96" t="str">
        <f>Input!L368</f>
        <v>20</v>
      </c>
      <c r="I367" s="95" t="str">
        <f>Verw.!AD367</f>
        <v>Without/SAE-1/SAE-2</v>
      </c>
      <c r="J367" s="95" t="str">
        <f>Verw.!AF367</f>
        <v/>
      </c>
      <c r="K367" s="95" t="str">
        <f>Verw.!AE367</f>
        <v>14 /11,5  inch</v>
      </c>
      <c r="L367" s="97" t="str">
        <f>Verw.!AG367</f>
        <v xml:space="preserve"> Mechanical/ Electrical</v>
      </c>
      <c r="M367" s="95" t="str">
        <f>Verw.!AH367</f>
        <v>Not available</v>
      </c>
      <c r="N367" s="95" t="str">
        <f>Input!AL368</f>
        <v>NOTE: 7° DOWN ANGLE</v>
      </c>
      <c r="P367" s="98"/>
      <c r="Q367" s="128"/>
      <c r="R367" s="128"/>
      <c r="S367" s="128"/>
      <c r="T367" s="89"/>
      <c r="U367" s="127"/>
      <c r="V367" s="128"/>
      <c r="W367" s="129"/>
      <c r="X367" s="130"/>
      <c r="Y367" s="127"/>
      <c r="Z367" s="127"/>
      <c r="AA367" s="87"/>
      <c r="AB367" s="131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</row>
    <row r="368" spans="1:102" s="105" customFormat="1" x14ac:dyDescent="0.25">
      <c r="A368" s="328" t="str">
        <f>Input!B369</f>
        <v>MV100A</v>
      </c>
      <c r="B368" s="93">
        <f>Input!F369</f>
        <v>2.87</v>
      </c>
      <c r="C368" s="93" t="str">
        <f>Input!D369&amp;"-"&amp;Input!E369</f>
        <v>1000-3000</v>
      </c>
      <c r="D368" s="93" t="str">
        <f>Input!G369</f>
        <v>0,1088</v>
      </c>
      <c r="E368" s="93" t="str">
        <f>Input!K369</f>
        <v>0</v>
      </c>
      <c r="F368" s="94" t="str">
        <f>Input!I369</f>
        <v>390x630x580</v>
      </c>
      <c r="G368" s="95" t="str">
        <f>Input!J369</f>
        <v>220</v>
      </c>
      <c r="H368" s="96" t="str">
        <f>Input!L369</f>
        <v>20</v>
      </c>
      <c r="I368" s="95" t="str">
        <f>Verw.!AD368</f>
        <v>Without/SAE-1/SAE-2</v>
      </c>
      <c r="J368" s="95" t="str">
        <f>Verw.!AF368</f>
        <v/>
      </c>
      <c r="K368" s="95" t="str">
        <f>Verw.!AE368</f>
        <v>14 /11,5  inch</v>
      </c>
      <c r="L368" s="97" t="str">
        <f>Verw.!AG368</f>
        <v xml:space="preserve"> Mechanical/ Electrical</v>
      </c>
      <c r="M368" s="95" t="str">
        <f>Verw.!AH368</f>
        <v>Not available</v>
      </c>
      <c r="N368" s="95" t="str">
        <f>Input!AL369</f>
        <v>NOTE: 7° DOWN ANGLE</v>
      </c>
      <c r="P368" s="98"/>
      <c r="Q368" s="128"/>
      <c r="R368" s="128"/>
      <c r="S368" s="128"/>
      <c r="T368" s="89"/>
      <c r="U368" s="127"/>
      <c r="V368" s="128"/>
      <c r="W368" s="129"/>
      <c r="X368" s="130"/>
      <c r="Y368" s="127"/>
      <c r="Z368" s="127"/>
      <c r="AA368" s="87"/>
      <c r="AB368" s="131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</row>
    <row r="369" spans="1:102" s="105" customFormat="1" x14ac:dyDescent="0.25">
      <c r="A369" s="328" t="str">
        <f>Input!B370</f>
        <v>HCQ138</v>
      </c>
      <c r="B369" s="93">
        <f>Input!F370</f>
        <v>1.03</v>
      </c>
      <c r="C369" s="93" t="str">
        <f>Input!D370&amp;"-"&amp;Input!E370</f>
        <v>1000-2600</v>
      </c>
      <c r="D369" s="93" t="str">
        <f>Input!G370</f>
        <v>0,15</v>
      </c>
      <c r="E369" s="93" t="str">
        <f>Input!K370</f>
        <v>165</v>
      </c>
      <c r="F369" s="94" t="str">
        <f>Input!I370</f>
        <v>504x619x616</v>
      </c>
      <c r="G369" s="95" t="str">
        <f>Input!J370</f>
        <v>200</v>
      </c>
      <c r="H369" s="96" t="str">
        <f>Input!L370</f>
        <v>25</v>
      </c>
      <c r="I369" s="95" t="str">
        <f>Verw.!AD369</f>
        <v>Without/SAE-1/SAE-2</v>
      </c>
      <c r="J369" s="95" t="str">
        <f>Verw.!AF369</f>
        <v/>
      </c>
      <c r="K369" s="95" t="str">
        <f>Verw.!AE369</f>
        <v>14 /11,5  inch</v>
      </c>
      <c r="L369" s="97" t="str">
        <f>Verw.!AG369</f>
        <v xml:space="preserve"> Mechanical/ Electrical</v>
      </c>
      <c r="M369" s="95" t="str">
        <f>Verw.!AH369</f>
        <v>Not available</v>
      </c>
      <c r="N369" s="95">
        <f>Input!AL370</f>
        <v>0</v>
      </c>
      <c r="P369" s="98"/>
      <c r="Q369" s="128"/>
      <c r="R369" s="128"/>
      <c r="S369" s="128"/>
      <c r="T369" s="89"/>
      <c r="U369" s="127"/>
      <c r="V369" s="128"/>
      <c r="W369" s="129"/>
      <c r="X369" s="130"/>
      <c r="Y369" s="127"/>
      <c r="Z369" s="127"/>
      <c r="AA369" s="87"/>
      <c r="AB369" s="131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</row>
    <row r="370" spans="1:102" s="105" customFormat="1" x14ac:dyDescent="0.25">
      <c r="A370" s="328" t="str">
        <f>Input!B371</f>
        <v>HCQ138</v>
      </c>
      <c r="B370" s="93">
        <f>Input!F371</f>
        <v>1.28</v>
      </c>
      <c r="C370" s="93" t="str">
        <f>Input!D371&amp;"-"&amp;Input!E371</f>
        <v>1000-2600</v>
      </c>
      <c r="D370" s="93" t="str">
        <f>Input!G371</f>
        <v>0,15</v>
      </c>
      <c r="E370" s="93" t="str">
        <f>Input!K371</f>
        <v>165</v>
      </c>
      <c r="F370" s="94" t="str">
        <f>Input!I371</f>
        <v>504x619x616</v>
      </c>
      <c r="G370" s="95" t="str">
        <f>Input!J371</f>
        <v>200</v>
      </c>
      <c r="H370" s="96" t="str">
        <f>Input!L371</f>
        <v>25</v>
      </c>
      <c r="I370" s="95" t="str">
        <f>Verw.!AD370</f>
        <v>Without/SAE-1/SAE-2</v>
      </c>
      <c r="J370" s="95" t="str">
        <f>Verw.!AF370</f>
        <v/>
      </c>
      <c r="K370" s="95" t="str">
        <f>Verw.!AE370</f>
        <v>14 /11,5  inch</v>
      </c>
      <c r="L370" s="97" t="str">
        <f>Verw.!AG370</f>
        <v xml:space="preserve"> Mechanical/ Electrical</v>
      </c>
      <c r="M370" s="95" t="str">
        <f>Verw.!AH370</f>
        <v>Not available</v>
      </c>
      <c r="N370" s="95">
        <f>Input!AL371</f>
        <v>0</v>
      </c>
      <c r="P370" s="98"/>
      <c r="Q370" s="128"/>
      <c r="R370" s="128"/>
      <c r="S370" s="128"/>
      <c r="T370" s="89"/>
      <c r="U370" s="127"/>
      <c r="V370" s="128"/>
      <c r="W370" s="129"/>
      <c r="X370" s="130"/>
      <c r="Y370" s="127"/>
      <c r="Z370" s="127"/>
      <c r="AA370" s="87"/>
      <c r="AB370" s="131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</row>
    <row r="371" spans="1:102" s="105" customFormat="1" x14ac:dyDescent="0.25">
      <c r="A371" s="328" t="str">
        <f>Input!B372</f>
        <v>HCQ138</v>
      </c>
      <c r="B371" s="93">
        <f>Input!F372</f>
        <v>1.5</v>
      </c>
      <c r="C371" s="93" t="str">
        <f>Input!D372&amp;"-"&amp;Input!E372</f>
        <v>1000-2600</v>
      </c>
      <c r="D371" s="93" t="str">
        <f>Input!G372</f>
        <v>0,15</v>
      </c>
      <c r="E371" s="93" t="str">
        <f>Input!K372</f>
        <v>165</v>
      </c>
      <c r="F371" s="94" t="str">
        <f>Input!I372</f>
        <v>504x619x616</v>
      </c>
      <c r="G371" s="95" t="str">
        <f>Input!J372</f>
        <v>200</v>
      </c>
      <c r="H371" s="96" t="str">
        <f>Input!L372</f>
        <v>25</v>
      </c>
      <c r="I371" s="95" t="str">
        <f>Verw.!AD371</f>
        <v>Without/SAE-1/SAE-2</v>
      </c>
      <c r="J371" s="95" t="str">
        <f>Verw.!AF371</f>
        <v/>
      </c>
      <c r="K371" s="95" t="str">
        <f>Verw.!AE371</f>
        <v>14 /11,5  inch</v>
      </c>
      <c r="L371" s="97" t="str">
        <f>Verw.!AG371</f>
        <v xml:space="preserve"> Mechanical/ Electrical</v>
      </c>
      <c r="M371" s="95" t="str">
        <f>Verw.!AH371</f>
        <v>Not available</v>
      </c>
      <c r="N371" s="95">
        <f>Input!AL372</f>
        <v>0</v>
      </c>
      <c r="P371" s="98"/>
      <c r="Q371" s="128"/>
      <c r="R371" s="128"/>
      <c r="S371" s="128"/>
      <c r="T371" s="89"/>
      <c r="U371" s="127"/>
      <c r="V371" s="128"/>
      <c r="W371" s="129"/>
      <c r="X371" s="130"/>
      <c r="Y371" s="127"/>
      <c r="Z371" s="127"/>
      <c r="AA371" s="87"/>
      <c r="AB371" s="131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</row>
    <row r="372" spans="1:102" s="105" customFormat="1" x14ac:dyDescent="0.25">
      <c r="A372" s="328" t="str">
        <f>Input!B373</f>
        <v>HCQ138</v>
      </c>
      <c r="B372" s="93">
        <f>Input!F373</f>
        <v>2.0299999999999998</v>
      </c>
      <c r="C372" s="93" t="str">
        <f>Input!D373&amp;"-"&amp;Input!E373</f>
        <v>1000-2600</v>
      </c>
      <c r="D372" s="93" t="str">
        <f>Input!G373</f>
        <v>0,15</v>
      </c>
      <c r="E372" s="93" t="str">
        <f>Input!K373</f>
        <v>165</v>
      </c>
      <c r="F372" s="94" t="str">
        <f>Input!I373</f>
        <v>504x619x616</v>
      </c>
      <c r="G372" s="95" t="str">
        <f>Input!J373</f>
        <v>200</v>
      </c>
      <c r="H372" s="96" t="str">
        <f>Input!L373</f>
        <v>25</v>
      </c>
      <c r="I372" s="95" t="str">
        <f>Verw.!AD372</f>
        <v>Without/SAE-1/SAE-2</v>
      </c>
      <c r="J372" s="95" t="str">
        <f>Verw.!AF372</f>
        <v/>
      </c>
      <c r="K372" s="95" t="str">
        <f>Verw.!AE372</f>
        <v>14 /11,5  inch</v>
      </c>
      <c r="L372" s="97" t="str">
        <f>Verw.!AG372</f>
        <v xml:space="preserve"> Mechanical/ Electrical</v>
      </c>
      <c r="M372" s="95" t="str">
        <f>Verw.!AH372</f>
        <v>Not available</v>
      </c>
      <c r="N372" s="95">
        <f>Input!AL373</f>
        <v>0</v>
      </c>
      <c r="P372" s="98"/>
      <c r="Q372" s="128"/>
      <c r="R372" s="128"/>
      <c r="S372" s="128"/>
      <c r="T372" s="89"/>
      <c r="U372" s="127"/>
      <c r="V372" s="128"/>
      <c r="W372" s="129"/>
      <c r="X372" s="130"/>
      <c r="Y372" s="127"/>
      <c r="Z372" s="127"/>
      <c r="AA372" s="87"/>
      <c r="AB372" s="131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</row>
    <row r="373" spans="1:102" s="105" customFormat="1" x14ac:dyDescent="0.25">
      <c r="A373" s="328" t="str">
        <f>Input!B374</f>
        <v>HCQ138</v>
      </c>
      <c r="B373" s="93">
        <f>Input!F374</f>
        <v>2.48</v>
      </c>
      <c r="C373" s="93" t="str">
        <f>Input!D374&amp;"-"&amp;Input!E374</f>
        <v>1000-2600</v>
      </c>
      <c r="D373" s="93" t="str">
        <f>Input!G374</f>
        <v>0,15</v>
      </c>
      <c r="E373" s="93" t="str">
        <f>Input!K374</f>
        <v>165</v>
      </c>
      <c r="F373" s="94" t="str">
        <f>Input!I374</f>
        <v>504x619x616</v>
      </c>
      <c r="G373" s="95" t="str">
        <f>Input!J374</f>
        <v>200</v>
      </c>
      <c r="H373" s="96" t="str">
        <f>Input!L374</f>
        <v>25</v>
      </c>
      <c r="I373" s="95" t="str">
        <f>Verw.!AD373</f>
        <v>Without/SAE-1/SAE-2</v>
      </c>
      <c r="J373" s="95" t="str">
        <f>Verw.!AF373</f>
        <v/>
      </c>
      <c r="K373" s="95" t="str">
        <f>Verw.!AE373</f>
        <v>14 /11,5  inch</v>
      </c>
      <c r="L373" s="97" t="str">
        <f>Verw.!AG373</f>
        <v xml:space="preserve"> Mechanical/ Electrical</v>
      </c>
      <c r="M373" s="95" t="str">
        <f>Verw.!AH373</f>
        <v>Not available</v>
      </c>
      <c r="N373" s="95">
        <f>Input!AL374</f>
        <v>0</v>
      </c>
      <c r="P373" s="98"/>
      <c r="Q373" s="128"/>
      <c r="R373" s="128"/>
      <c r="S373" s="128"/>
      <c r="T373" s="89"/>
      <c r="U373" s="127"/>
      <c r="V373" s="128"/>
      <c r="W373" s="129"/>
      <c r="X373" s="130"/>
      <c r="Y373" s="127"/>
      <c r="Z373" s="127"/>
      <c r="AA373" s="87"/>
      <c r="AB373" s="131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</row>
    <row r="374" spans="1:102" s="105" customFormat="1" x14ac:dyDescent="0.25">
      <c r="A374" s="328" t="str">
        <f>Input!B375</f>
        <v>HCQ138</v>
      </c>
      <c r="B374" s="93">
        <f>Input!F375</f>
        <v>2.95</v>
      </c>
      <c r="C374" s="93" t="str">
        <f>Input!D375&amp;"-"&amp;Input!E375</f>
        <v>1000-2600</v>
      </c>
      <c r="D374" s="93" t="str">
        <f>Input!G375</f>
        <v>0,133</v>
      </c>
      <c r="E374" s="93" t="str">
        <f>Input!K375</f>
        <v>165</v>
      </c>
      <c r="F374" s="94" t="str">
        <f>Input!I375</f>
        <v>504x619x616</v>
      </c>
      <c r="G374" s="95" t="str">
        <f>Input!J375</f>
        <v>200</v>
      </c>
      <c r="H374" s="96" t="str">
        <f>Input!L375</f>
        <v>25</v>
      </c>
      <c r="I374" s="95" t="str">
        <f>Verw.!AD374</f>
        <v>Without/SAE-1/SAE-2</v>
      </c>
      <c r="J374" s="95" t="str">
        <f>Verw.!AF374</f>
        <v/>
      </c>
      <c r="K374" s="95" t="str">
        <f>Verw.!AE374</f>
        <v>14 /11,5  inch</v>
      </c>
      <c r="L374" s="97" t="str">
        <f>Verw.!AG374</f>
        <v xml:space="preserve"> Mechanical/ Electrical</v>
      </c>
      <c r="M374" s="95" t="str">
        <f>Verw.!AH374</f>
        <v>Not available</v>
      </c>
      <c r="N374" s="95">
        <f>Input!AL375</f>
        <v>0</v>
      </c>
      <c r="P374" s="98"/>
      <c r="Q374" s="128"/>
      <c r="R374" s="128"/>
      <c r="S374" s="128"/>
      <c r="T374" s="89"/>
      <c r="U374" s="127"/>
      <c r="V374" s="128"/>
      <c r="W374" s="129"/>
      <c r="X374" s="130"/>
      <c r="Y374" s="127"/>
      <c r="Z374" s="127"/>
      <c r="AA374" s="87"/>
      <c r="AB374" s="131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</row>
    <row r="375" spans="1:102" s="105" customFormat="1" x14ac:dyDescent="0.25">
      <c r="A375" s="328" t="str">
        <f>Input!B376</f>
        <v>HCA138</v>
      </c>
      <c r="B375" s="93">
        <f>Input!F376</f>
        <v>1.095</v>
      </c>
      <c r="C375" s="93" t="str">
        <f>Input!D376&amp;"-"&amp;Input!E376</f>
        <v>1000-2600</v>
      </c>
      <c r="D375" s="93" t="str">
        <f>Input!G376</f>
        <v>0,15</v>
      </c>
      <c r="E375" s="93" t="str">
        <f>Input!K376</f>
        <v>185</v>
      </c>
      <c r="F375" s="94" t="str">
        <f>Input!I376</f>
        <v>530x660x616</v>
      </c>
      <c r="G375" s="95" t="str">
        <f>Input!J376</f>
        <v>200</v>
      </c>
      <c r="H375" s="96" t="str">
        <f>Input!L376</f>
        <v>25</v>
      </c>
      <c r="I375" s="95" t="str">
        <f>Verw.!AD375</f>
        <v>Without/SAE-1/SAE-2</v>
      </c>
      <c r="J375" s="95" t="str">
        <f>Verw.!AF375</f>
        <v/>
      </c>
      <c r="K375" s="95" t="str">
        <f>Verw.!AE375</f>
        <v>14 /11,5  inch</v>
      </c>
      <c r="L375" s="97" t="str">
        <f>Verw.!AG375</f>
        <v xml:space="preserve"> Mechanical/ Electrical</v>
      </c>
      <c r="M375" s="95" t="str">
        <f>Verw.!AH375</f>
        <v>Not available</v>
      </c>
      <c r="N375" s="95" t="str">
        <f>Input!AL376</f>
        <v>NOTE: 7° DOWN ANGLE</v>
      </c>
      <c r="P375" s="98"/>
      <c r="Q375" s="128"/>
      <c r="R375" s="128"/>
      <c r="S375" s="128"/>
      <c r="T375" s="89"/>
      <c r="U375" s="127"/>
      <c r="V375" s="128"/>
      <c r="W375" s="129"/>
      <c r="X375" s="130"/>
      <c r="Y375" s="127"/>
      <c r="Z375" s="127"/>
      <c r="AA375" s="87"/>
      <c r="AB375" s="131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</row>
    <row r="376" spans="1:102" s="105" customFormat="1" x14ac:dyDescent="0.25">
      <c r="A376" s="328" t="str">
        <f>Input!B377</f>
        <v>HCA138</v>
      </c>
      <c r="B376" s="93">
        <f>Input!F377</f>
        <v>1.28</v>
      </c>
      <c r="C376" s="93" t="str">
        <f>Input!D377&amp;"-"&amp;Input!E377</f>
        <v>1000-2600</v>
      </c>
      <c r="D376" s="93" t="str">
        <f>Input!G377</f>
        <v>0,15</v>
      </c>
      <c r="E376" s="93" t="str">
        <f>Input!K377</f>
        <v>185</v>
      </c>
      <c r="F376" s="94" t="str">
        <f>Input!I377</f>
        <v>530x660x616</v>
      </c>
      <c r="G376" s="95" t="str">
        <f>Input!J377</f>
        <v>200</v>
      </c>
      <c r="H376" s="96" t="str">
        <f>Input!L377</f>
        <v>25</v>
      </c>
      <c r="I376" s="95" t="str">
        <f>Verw.!AD376</f>
        <v>Without/SAE-1/SAE-2</v>
      </c>
      <c r="J376" s="95" t="str">
        <f>Verw.!AF376</f>
        <v/>
      </c>
      <c r="K376" s="95" t="str">
        <f>Verw.!AE376</f>
        <v>14 /11,5  inch</v>
      </c>
      <c r="L376" s="97" t="str">
        <f>Verw.!AG376</f>
        <v xml:space="preserve"> Mechanical/ Electrical</v>
      </c>
      <c r="M376" s="95" t="str">
        <f>Verw.!AH376</f>
        <v>Not available</v>
      </c>
      <c r="N376" s="95" t="str">
        <f>Input!AL377</f>
        <v>NOTE: 7° DOWN ANGLE</v>
      </c>
      <c r="P376" s="98"/>
      <c r="Q376" s="128"/>
      <c r="R376" s="128"/>
      <c r="S376" s="128"/>
      <c r="T376" s="89"/>
      <c r="U376" s="127"/>
      <c r="V376" s="128"/>
      <c r="W376" s="129"/>
      <c r="X376" s="130"/>
      <c r="Y376" s="127"/>
      <c r="Z376" s="127"/>
      <c r="AA376" s="87"/>
      <c r="AB376" s="131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</row>
    <row r="377" spans="1:102" s="105" customFormat="1" x14ac:dyDescent="0.25">
      <c r="A377" s="328" t="str">
        <f>Input!B378</f>
        <v>HCA138</v>
      </c>
      <c r="B377" s="93">
        <f>Input!F378</f>
        <v>1.5</v>
      </c>
      <c r="C377" s="93" t="str">
        <f>Input!D378&amp;"-"&amp;Input!E378</f>
        <v>1000-2600</v>
      </c>
      <c r="D377" s="93" t="str">
        <f>Input!G378</f>
        <v>0,15</v>
      </c>
      <c r="E377" s="93" t="str">
        <f>Input!K378</f>
        <v>185</v>
      </c>
      <c r="F377" s="94" t="str">
        <f>Input!I378</f>
        <v>530x660x616</v>
      </c>
      <c r="G377" s="95" t="str">
        <f>Input!J378</f>
        <v>200</v>
      </c>
      <c r="H377" s="96" t="str">
        <f>Input!L378</f>
        <v>25</v>
      </c>
      <c r="I377" s="95" t="str">
        <f>Verw.!AD377</f>
        <v>Without/SAE-1/SAE-2</v>
      </c>
      <c r="J377" s="95" t="str">
        <f>Verw.!AF377</f>
        <v/>
      </c>
      <c r="K377" s="95" t="str">
        <f>Verw.!AE377</f>
        <v>14 /11,5  inch</v>
      </c>
      <c r="L377" s="97" t="str">
        <f>Verw.!AG377</f>
        <v xml:space="preserve"> Mechanical/ Electrical</v>
      </c>
      <c r="M377" s="95" t="str">
        <f>Verw.!AH377</f>
        <v>Not available</v>
      </c>
      <c r="N377" s="95" t="str">
        <f>Input!AL378</f>
        <v>NOTE: 7° DOWN ANGLE</v>
      </c>
      <c r="P377" s="98"/>
      <c r="Q377" s="128"/>
      <c r="R377" s="128"/>
      <c r="S377" s="128"/>
      <c r="T377" s="89"/>
      <c r="U377" s="127"/>
      <c r="V377" s="128"/>
      <c r="W377" s="129"/>
      <c r="X377" s="130"/>
      <c r="Y377" s="127"/>
      <c r="Z377" s="127"/>
      <c r="AA377" s="87"/>
      <c r="AB377" s="131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</row>
    <row r="378" spans="1:102" s="105" customFormat="1" x14ac:dyDescent="0.25">
      <c r="A378" s="328" t="str">
        <f>Input!B379</f>
        <v>HCA138</v>
      </c>
      <c r="B378" s="93">
        <f>Input!F379</f>
        <v>2.0299999999999998</v>
      </c>
      <c r="C378" s="93" t="str">
        <f>Input!D379&amp;"-"&amp;Input!E379</f>
        <v>1000-2600</v>
      </c>
      <c r="D378" s="93" t="str">
        <f>Input!G379</f>
        <v>0,15</v>
      </c>
      <c r="E378" s="93" t="str">
        <f>Input!K379</f>
        <v>185</v>
      </c>
      <c r="F378" s="94" t="str">
        <f>Input!I379</f>
        <v>530x660x616</v>
      </c>
      <c r="G378" s="95" t="str">
        <f>Input!J379</f>
        <v>200</v>
      </c>
      <c r="H378" s="96" t="str">
        <f>Input!L379</f>
        <v>25</v>
      </c>
      <c r="I378" s="95" t="str">
        <f>Verw.!AD378</f>
        <v>Without/SAE-1/SAE-2</v>
      </c>
      <c r="J378" s="95" t="str">
        <f>Verw.!AF378</f>
        <v/>
      </c>
      <c r="K378" s="95" t="str">
        <f>Verw.!AE378</f>
        <v>14 /11,5  inch</v>
      </c>
      <c r="L378" s="97" t="str">
        <f>Verw.!AG378</f>
        <v xml:space="preserve"> Mechanical/ Electrical</v>
      </c>
      <c r="M378" s="95" t="str">
        <f>Verw.!AH378</f>
        <v>Not available</v>
      </c>
      <c r="N378" s="95" t="str">
        <f>Input!AL379</f>
        <v>NOTE: 7° DOWN ANGLE</v>
      </c>
      <c r="P378" s="98"/>
      <c r="Q378" s="128"/>
      <c r="R378" s="128"/>
      <c r="S378" s="128"/>
      <c r="T378" s="89"/>
      <c r="U378" s="127"/>
      <c r="V378" s="128"/>
      <c r="W378" s="129"/>
      <c r="X378" s="130"/>
      <c r="Y378" s="127"/>
      <c r="Z378" s="127"/>
      <c r="AA378" s="87"/>
      <c r="AB378" s="131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</row>
    <row r="379" spans="1:102" s="105" customFormat="1" x14ac:dyDescent="0.25">
      <c r="A379" s="328" t="str">
        <f>Input!B380</f>
        <v>HCA138</v>
      </c>
      <c r="B379" s="93">
        <f>Input!F380</f>
        <v>2.52</v>
      </c>
      <c r="C379" s="93" t="str">
        <f>Input!D380&amp;"-"&amp;Input!E380</f>
        <v>1000-2600</v>
      </c>
      <c r="D379" s="93" t="str">
        <f>Input!G380</f>
        <v>0,15</v>
      </c>
      <c r="E379" s="93" t="str">
        <f>Input!K380</f>
        <v>185</v>
      </c>
      <c r="F379" s="94" t="str">
        <f>Input!I380</f>
        <v>530x660x616</v>
      </c>
      <c r="G379" s="95" t="str">
        <f>Input!J380</f>
        <v>200</v>
      </c>
      <c r="H379" s="96" t="str">
        <f>Input!L380</f>
        <v>25</v>
      </c>
      <c r="I379" s="95" t="str">
        <f>Verw.!AD379</f>
        <v>Without/SAE-1/SAE-2</v>
      </c>
      <c r="J379" s="95" t="str">
        <f>Verw.!AF379</f>
        <v/>
      </c>
      <c r="K379" s="95" t="str">
        <f>Verw.!AE379</f>
        <v>14 /11,5  inch</v>
      </c>
      <c r="L379" s="97" t="str">
        <f>Verw.!AG379</f>
        <v xml:space="preserve"> Mechanical/ Electrical</v>
      </c>
      <c r="M379" s="95" t="str">
        <f>Verw.!AH379</f>
        <v>Not available</v>
      </c>
      <c r="N379" s="95" t="str">
        <f>Input!AL380</f>
        <v>NOTE: 7° DOWN ANGLE</v>
      </c>
      <c r="P379" s="98"/>
      <c r="Q379" s="128"/>
      <c r="R379" s="128"/>
      <c r="S379" s="128"/>
      <c r="T379" s="89"/>
      <c r="U379" s="127"/>
      <c r="V379" s="128"/>
      <c r="W379" s="129"/>
      <c r="X379" s="130"/>
      <c r="Y379" s="127"/>
      <c r="Z379" s="127"/>
      <c r="AA379" s="87"/>
      <c r="AB379" s="131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</row>
    <row r="380" spans="1:102" s="105" customFormat="1" x14ac:dyDescent="0.25">
      <c r="A380" s="328" t="str">
        <f>Input!B381</f>
        <v>HCA138</v>
      </c>
      <c r="B380" s="93">
        <f>Input!F381</f>
        <v>3</v>
      </c>
      <c r="C380" s="93" t="str">
        <f>Input!D381&amp;"-"&amp;Input!E381</f>
        <v>1000-2600</v>
      </c>
      <c r="D380" s="93" t="str">
        <f>Input!G381</f>
        <v>0,133</v>
      </c>
      <c r="E380" s="93" t="str">
        <f>Input!K381</f>
        <v>185</v>
      </c>
      <c r="F380" s="94" t="str">
        <f>Input!I381</f>
        <v>530x660x616</v>
      </c>
      <c r="G380" s="95" t="str">
        <f>Input!J381</f>
        <v>200</v>
      </c>
      <c r="H380" s="96" t="str">
        <f>Input!L381</f>
        <v>25</v>
      </c>
      <c r="I380" s="95" t="str">
        <f>Verw.!AD380</f>
        <v>Without/SAE-1/SAE-2</v>
      </c>
      <c r="J380" s="95" t="str">
        <f>Verw.!AF380</f>
        <v/>
      </c>
      <c r="K380" s="95" t="str">
        <f>Verw.!AE380</f>
        <v>14 /11,5  inch</v>
      </c>
      <c r="L380" s="97" t="str">
        <f>Verw.!AG380</f>
        <v xml:space="preserve"> Mechanical/ Electrical</v>
      </c>
      <c r="M380" s="95" t="str">
        <f>Verw.!AH380</f>
        <v>Not available</v>
      </c>
      <c r="N380" s="95" t="str">
        <f>Input!AL381</f>
        <v>NOTE: 7° DOWN ANGLE</v>
      </c>
      <c r="P380" s="98"/>
      <c r="Q380" s="128"/>
      <c r="R380" s="128"/>
      <c r="S380" s="128"/>
      <c r="T380" s="89"/>
      <c r="U380" s="127"/>
      <c r="V380" s="128"/>
      <c r="W380" s="129"/>
      <c r="X380" s="130"/>
      <c r="Y380" s="127"/>
      <c r="Z380" s="127"/>
      <c r="AA380" s="87"/>
      <c r="AB380" s="131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</row>
    <row r="381" spans="1:102" s="105" customFormat="1" x14ac:dyDescent="0.25">
      <c r="A381" s="328" t="str">
        <f>Input!B382</f>
        <v>HC200</v>
      </c>
      <c r="B381" s="93">
        <f>Input!F382</f>
        <v>1.48</v>
      </c>
      <c r="C381" s="93" t="str">
        <f>Input!D382&amp;"-"&amp;Input!E382</f>
        <v>1000-2200</v>
      </c>
      <c r="D381" s="93" t="str">
        <f>Input!G382</f>
        <v>0,20</v>
      </c>
      <c r="E381" s="93" t="str">
        <f>Input!K382</f>
        <v>190</v>
      </c>
      <c r="F381" s="94" t="str">
        <f>Input!I382</f>
        <v>430x744x708</v>
      </c>
      <c r="G381" s="95" t="str">
        <f>Input!J382</f>
        <v>280</v>
      </c>
      <c r="H381" s="96" t="str">
        <f>Input!L382</f>
        <v>27,5</v>
      </c>
      <c r="I381" s="95" t="str">
        <f>Verw.!AD381</f>
        <v>Without/SAE-1/SAE-2</v>
      </c>
      <c r="J381" s="95" t="str">
        <f>Verw.!AF381</f>
        <v/>
      </c>
      <c r="K381" s="95" t="str">
        <f>Verw.!AE381</f>
        <v>14 /11,5  inch</v>
      </c>
      <c r="L381" s="97" t="str">
        <f>Verw.!AG381</f>
        <v xml:space="preserve"> Mechanical/ Electrical</v>
      </c>
      <c r="M381" s="95" t="str">
        <f>Verw.!AH381</f>
        <v>Not available</v>
      </c>
      <c r="N381" s="95">
        <f>Input!AL382</f>
        <v>0</v>
      </c>
      <c r="P381" s="98"/>
      <c r="Q381" s="128"/>
      <c r="R381" s="128"/>
      <c r="S381" s="128"/>
      <c r="T381" s="89"/>
      <c r="U381" s="127"/>
      <c r="V381" s="128"/>
      <c r="W381" s="129"/>
      <c r="X381" s="130"/>
      <c r="Y381" s="127"/>
      <c r="Z381" s="127"/>
      <c r="AA381" s="87"/>
      <c r="AB381" s="131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</row>
    <row r="382" spans="1:102" s="105" customFormat="1" x14ac:dyDescent="0.25">
      <c r="A382" s="328" t="str">
        <f>Input!B383</f>
        <v>HC200</v>
      </c>
      <c r="B382" s="93">
        <f>Input!F383</f>
        <v>2</v>
      </c>
      <c r="C382" s="93" t="str">
        <f>Input!D383&amp;"-"&amp;Input!E383</f>
        <v>1000-2200</v>
      </c>
      <c r="D382" s="93" t="str">
        <f>Input!G383</f>
        <v>0,20</v>
      </c>
      <c r="E382" s="93" t="str">
        <f>Input!K383</f>
        <v>190</v>
      </c>
      <c r="F382" s="94" t="str">
        <f>Input!I383</f>
        <v>430x744x708</v>
      </c>
      <c r="G382" s="95" t="str">
        <f>Input!J383</f>
        <v>280</v>
      </c>
      <c r="H382" s="96" t="str">
        <f>Input!L383</f>
        <v>27,5</v>
      </c>
      <c r="I382" s="95" t="str">
        <f>Verw.!AD382</f>
        <v>Without/SAE-1/SAE-2</v>
      </c>
      <c r="J382" s="95" t="str">
        <f>Verw.!AF382</f>
        <v/>
      </c>
      <c r="K382" s="95" t="str">
        <f>Verw.!AE382</f>
        <v>14 /11,5  inch</v>
      </c>
      <c r="L382" s="97" t="str">
        <f>Verw.!AG382</f>
        <v xml:space="preserve"> Mechanical/ Electrical</v>
      </c>
      <c r="M382" s="95" t="str">
        <f>Verw.!AH382</f>
        <v>Not available</v>
      </c>
      <c r="N382" s="95">
        <f>Input!AL383</f>
        <v>0</v>
      </c>
      <c r="P382" s="98"/>
      <c r="Q382" s="128"/>
      <c r="R382" s="128"/>
      <c r="S382" s="128"/>
      <c r="T382" s="89"/>
      <c r="U382" s="127"/>
      <c r="V382" s="128"/>
      <c r="W382" s="129"/>
      <c r="X382" s="130"/>
      <c r="Y382" s="127"/>
      <c r="Z382" s="127"/>
      <c r="AA382" s="87"/>
      <c r="AB382" s="131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</row>
    <row r="383" spans="1:102" s="105" customFormat="1" x14ac:dyDescent="0.25">
      <c r="A383" s="328" t="str">
        <f>Input!B384</f>
        <v>HC200</v>
      </c>
      <c r="B383" s="93">
        <f>Input!F384</f>
        <v>2.2799999999999998</v>
      </c>
      <c r="C383" s="93" t="str">
        <f>Input!D384&amp;"-"&amp;Input!E384</f>
        <v>1000-2200</v>
      </c>
      <c r="D383" s="93" t="str">
        <f>Input!G384</f>
        <v>0,20</v>
      </c>
      <c r="E383" s="93" t="str">
        <f>Input!K384</f>
        <v>190</v>
      </c>
      <c r="F383" s="94" t="str">
        <f>Input!I384</f>
        <v>430x744x708</v>
      </c>
      <c r="G383" s="95" t="str">
        <f>Input!J384</f>
        <v>280</v>
      </c>
      <c r="H383" s="96" t="str">
        <f>Input!L384</f>
        <v>27,5</v>
      </c>
      <c r="I383" s="95" t="str">
        <f>Verw.!AD383</f>
        <v>Without/SAE-1/SAE-2</v>
      </c>
      <c r="J383" s="95" t="str">
        <f>Verw.!AF383</f>
        <v/>
      </c>
      <c r="K383" s="95" t="str">
        <f>Verw.!AE383</f>
        <v>14 /11,5  inch</v>
      </c>
      <c r="L383" s="97" t="str">
        <f>Verw.!AG383</f>
        <v xml:space="preserve"> Mechanical/ Electrical</v>
      </c>
      <c r="M383" s="95" t="str">
        <f>Verw.!AH383</f>
        <v>Not available</v>
      </c>
      <c r="N383" s="95">
        <f>Input!AL384</f>
        <v>0</v>
      </c>
      <c r="P383" s="98"/>
      <c r="Q383" s="128"/>
      <c r="R383" s="128"/>
      <c r="S383" s="128"/>
      <c r="T383" s="89"/>
      <c r="U383" s="127"/>
      <c r="V383" s="128"/>
      <c r="W383" s="129"/>
      <c r="X383" s="130"/>
      <c r="Y383" s="127"/>
      <c r="Z383" s="127"/>
      <c r="AA383" s="87"/>
      <c r="AB383" s="131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</row>
    <row r="384" spans="1:102" s="105" customFormat="1" x14ac:dyDescent="0.25">
      <c r="A384" s="328" t="str">
        <f>Input!B385</f>
        <v>HCC200</v>
      </c>
      <c r="B384" s="93">
        <f>Input!F385</f>
        <v>1.034</v>
      </c>
      <c r="C384" s="93" t="str">
        <f>Input!D385&amp;"-"&amp;Input!E385</f>
        <v>1000-2500</v>
      </c>
      <c r="D384" s="93" t="str">
        <f>Input!G385</f>
        <v>0,20</v>
      </c>
      <c r="E384" s="93" t="str">
        <f>Input!K385</f>
        <v>0</v>
      </c>
      <c r="F384" s="94" t="str">
        <f>Input!I385</f>
        <v>554x750x700</v>
      </c>
      <c r="G384" s="95" t="str">
        <f>Input!J385</f>
        <v>400</v>
      </c>
      <c r="H384" s="96" t="str">
        <f>Input!L385</f>
        <v>40</v>
      </c>
      <c r="I384" s="95" t="str">
        <f>Verw.!AD384</f>
        <v>Without/SAE-1</v>
      </c>
      <c r="J384" s="95" t="str">
        <f>Verw.!AF384</f>
        <v/>
      </c>
      <c r="K384" s="95" t="str">
        <f>Verw.!AE384</f>
        <v>14  inch</v>
      </c>
      <c r="L384" s="97" t="str">
        <f>Verw.!AG384</f>
        <v xml:space="preserve"> Mechanical/ Electrical</v>
      </c>
      <c r="M384" s="95" t="str">
        <f>Verw.!AH384</f>
        <v>Not available</v>
      </c>
      <c r="N384" s="95">
        <f>Input!AL385</f>
        <v>0</v>
      </c>
      <c r="P384" s="98"/>
      <c r="Q384" s="128"/>
      <c r="R384" s="128"/>
      <c r="S384" s="128"/>
      <c r="T384" s="89"/>
      <c r="U384" s="127"/>
      <c r="V384" s="128"/>
      <c r="W384" s="129"/>
      <c r="X384" s="130"/>
      <c r="Y384" s="127"/>
      <c r="Z384" s="127"/>
      <c r="AA384" s="87"/>
      <c r="AB384" s="131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</row>
    <row r="385" spans="1:102" s="105" customFormat="1" x14ac:dyDescent="0.25">
      <c r="A385" s="328" t="str">
        <f>Input!B386</f>
        <v>HCC200</v>
      </c>
      <c r="B385" s="93">
        <f>Input!F386</f>
        <v>1.4510000000000001</v>
      </c>
      <c r="C385" s="93" t="str">
        <f>Input!D386&amp;"-"&amp;Input!E386</f>
        <v>1000-2500</v>
      </c>
      <c r="D385" s="93" t="str">
        <f>Input!G386</f>
        <v>0,20</v>
      </c>
      <c r="E385" s="93" t="str">
        <f>Input!K386</f>
        <v>0</v>
      </c>
      <c r="F385" s="94" t="str">
        <f>Input!I386</f>
        <v>554x750x700</v>
      </c>
      <c r="G385" s="95" t="str">
        <f>Input!J386</f>
        <v>400</v>
      </c>
      <c r="H385" s="96" t="str">
        <f>Input!L386</f>
        <v>40</v>
      </c>
      <c r="I385" s="95" t="str">
        <f>Verw.!AD385</f>
        <v>Without/SAE-1</v>
      </c>
      <c r="J385" s="95" t="str">
        <f>Verw.!AF385</f>
        <v/>
      </c>
      <c r="K385" s="95" t="str">
        <f>Verw.!AE385</f>
        <v>14  inch</v>
      </c>
      <c r="L385" s="97" t="str">
        <f>Verw.!AG385</f>
        <v xml:space="preserve"> Mechanical/ Electrical</v>
      </c>
      <c r="M385" s="95" t="str">
        <f>Verw.!AH385</f>
        <v>Not available</v>
      </c>
      <c r="N385" s="95">
        <f>Input!AL386</f>
        <v>0</v>
      </c>
      <c r="P385" s="98"/>
      <c r="Q385" s="128"/>
      <c r="R385" s="128"/>
      <c r="S385" s="128"/>
      <c r="T385" s="89"/>
      <c r="U385" s="127"/>
      <c r="V385" s="128"/>
      <c r="W385" s="129"/>
      <c r="X385" s="130"/>
      <c r="Y385" s="127"/>
      <c r="Z385" s="127"/>
      <c r="AA385" s="87"/>
      <c r="AB385" s="131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</row>
    <row r="386" spans="1:102" s="105" customFormat="1" x14ac:dyDescent="0.25">
      <c r="A386" s="328" t="str">
        <f>Input!B387</f>
        <v>HCC200</v>
      </c>
      <c r="B386" s="93">
        <f>Input!F387</f>
        <v>1.9970000000000001</v>
      </c>
      <c r="C386" s="93" t="str">
        <f>Input!D387&amp;"-"&amp;Input!E387</f>
        <v>1000-2500</v>
      </c>
      <c r="D386" s="93" t="str">
        <f>Input!G387</f>
        <v>0,20</v>
      </c>
      <c r="E386" s="93" t="str">
        <f>Input!K387</f>
        <v>0</v>
      </c>
      <c r="F386" s="94" t="str">
        <f>Input!I387</f>
        <v>554x750x700</v>
      </c>
      <c r="G386" s="95" t="str">
        <f>Input!J387</f>
        <v>400</v>
      </c>
      <c r="H386" s="96" t="str">
        <f>Input!L387</f>
        <v>40</v>
      </c>
      <c r="I386" s="95" t="str">
        <f>Verw.!AD386</f>
        <v>Without/SAE-1</v>
      </c>
      <c r="J386" s="95" t="str">
        <f>Verw.!AF386</f>
        <v/>
      </c>
      <c r="K386" s="95" t="str">
        <f>Verw.!AE386</f>
        <v>14  inch</v>
      </c>
      <c r="L386" s="97" t="str">
        <f>Verw.!AG386</f>
        <v xml:space="preserve"> Mechanical/ Electrical</v>
      </c>
      <c r="M386" s="95" t="str">
        <f>Verw.!AH386</f>
        <v>Not available</v>
      </c>
      <c r="N386" s="95">
        <f>Input!AL387</f>
        <v>0</v>
      </c>
      <c r="P386" s="98"/>
      <c r="Q386" s="128"/>
      <c r="R386" s="128"/>
      <c r="S386" s="128"/>
      <c r="T386" s="89"/>
      <c r="U386" s="127"/>
      <c r="V386" s="128"/>
      <c r="W386" s="129"/>
      <c r="X386" s="130"/>
      <c r="Y386" s="127"/>
      <c r="Z386" s="127"/>
      <c r="AA386" s="87"/>
      <c r="AB386" s="131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</row>
    <row r="387" spans="1:102" s="105" customFormat="1" x14ac:dyDescent="0.25">
      <c r="A387" s="328" t="str">
        <f>Input!B388</f>
        <v>HCC200</v>
      </c>
      <c r="B387" s="93">
        <f>Input!F388</f>
        <v>2.4220000000000002</v>
      </c>
      <c r="C387" s="93" t="str">
        <f>Input!D388&amp;"-"&amp;Input!E388</f>
        <v>1000-2500</v>
      </c>
      <c r="D387" s="93" t="str">
        <f>Input!G388</f>
        <v>0,20</v>
      </c>
      <c r="E387" s="93" t="str">
        <f>Input!K388</f>
        <v>0</v>
      </c>
      <c r="F387" s="94" t="str">
        <f>Input!I388</f>
        <v>554x750x700</v>
      </c>
      <c r="G387" s="95" t="str">
        <f>Input!J388</f>
        <v>400</v>
      </c>
      <c r="H387" s="96" t="str">
        <f>Input!L388</f>
        <v>40</v>
      </c>
      <c r="I387" s="95" t="str">
        <f>Verw.!AD387</f>
        <v>Without/SAE-1</v>
      </c>
      <c r="J387" s="95" t="str">
        <f>Verw.!AF387</f>
        <v/>
      </c>
      <c r="K387" s="95" t="str">
        <f>Verw.!AE387</f>
        <v>14  inch</v>
      </c>
      <c r="L387" s="97" t="str">
        <f>Verw.!AG387</f>
        <v xml:space="preserve"> Mechanical/ Electrical</v>
      </c>
      <c r="M387" s="95" t="str">
        <f>Verw.!AH387</f>
        <v>Not available</v>
      </c>
      <c r="N387" s="95">
        <f>Input!AL388</f>
        <v>0</v>
      </c>
      <c r="P387" s="98"/>
      <c r="Q387" s="128"/>
      <c r="R387" s="128"/>
      <c r="S387" s="128"/>
      <c r="T387" s="89"/>
      <c r="U387" s="127"/>
      <c r="V387" s="128"/>
      <c r="W387" s="129"/>
      <c r="X387" s="130"/>
      <c r="Y387" s="127"/>
      <c r="Z387" s="127"/>
      <c r="AA387" s="87"/>
      <c r="AB387" s="131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</row>
    <row r="388" spans="1:102" s="105" customFormat="1" x14ac:dyDescent="0.25">
      <c r="A388" s="328" t="str">
        <f>Input!B389</f>
        <v>HCC200</v>
      </c>
      <c r="B388" s="93">
        <f>Input!F389</f>
        <v>2.9350000000000001</v>
      </c>
      <c r="C388" s="93" t="str">
        <f>Input!D389&amp;"-"&amp;Input!E389</f>
        <v>1000-2500</v>
      </c>
      <c r="D388" s="93" t="str">
        <f>Input!G389</f>
        <v>0,20</v>
      </c>
      <c r="E388" s="93" t="str">
        <f>Input!K389</f>
        <v>0</v>
      </c>
      <c r="F388" s="94" t="str">
        <f>Input!I389</f>
        <v>554x750x700</v>
      </c>
      <c r="G388" s="95" t="str">
        <f>Input!J389</f>
        <v>400</v>
      </c>
      <c r="H388" s="96" t="str">
        <f>Input!L389</f>
        <v>40</v>
      </c>
      <c r="I388" s="95" t="str">
        <f>Verw.!AD388</f>
        <v>Without/SAE-1</v>
      </c>
      <c r="J388" s="95" t="str">
        <f>Verw.!AF388</f>
        <v/>
      </c>
      <c r="K388" s="95" t="str">
        <f>Verw.!AE388</f>
        <v>14  inch</v>
      </c>
      <c r="L388" s="97" t="str">
        <f>Verw.!AG388</f>
        <v xml:space="preserve"> Mechanical/ Electrical</v>
      </c>
      <c r="M388" s="95" t="str">
        <f>Verw.!AH388</f>
        <v>Not available</v>
      </c>
      <c r="N388" s="95">
        <f>Input!AL389</f>
        <v>0</v>
      </c>
      <c r="P388" s="98"/>
      <c r="Q388" s="128"/>
      <c r="R388" s="128"/>
      <c r="S388" s="128"/>
      <c r="T388" s="89"/>
      <c r="U388" s="127"/>
      <c r="V388" s="128"/>
      <c r="W388" s="129"/>
      <c r="X388" s="130"/>
      <c r="Y388" s="127"/>
      <c r="Z388" s="127"/>
      <c r="AA388" s="87"/>
      <c r="AB388" s="131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</row>
    <row r="389" spans="1:102" s="105" customFormat="1" x14ac:dyDescent="0.25">
      <c r="A389" s="328" t="str">
        <f>Input!B390</f>
        <v>HC201</v>
      </c>
      <c r="B389" s="93">
        <f>Input!F390</f>
        <v>2.46</v>
      </c>
      <c r="C389" s="93" t="str">
        <f>Input!D390&amp;"-"&amp;Input!E390</f>
        <v>1000-2500</v>
      </c>
      <c r="D389" s="93" t="str">
        <f>Input!G390</f>
        <v>0,20</v>
      </c>
      <c r="E389" s="93" t="str">
        <f>Input!K390</f>
        <v>205</v>
      </c>
      <c r="F389" s="94" t="str">
        <f>Input!I390</f>
        <v>556X691X735</v>
      </c>
      <c r="G389" s="95" t="str">
        <f>Input!J390</f>
        <v>350</v>
      </c>
      <c r="H389" s="96" t="str">
        <f>Input!L390</f>
        <v>40</v>
      </c>
      <c r="I389" s="95" t="str">
        <f>Verw.!AD389</f>
        <v>Without/SAE-0/SAE-1</v>
      </c>
      <c r="J389" s="95" t="str">
        <f>Verw.!AF389</f>
        <v>Rubber block drive, with alu. ring</v>
      </c>
      <c r="K389" s="95" t="str">
        <f>Verw.!AE389</f>
        <v>18 /16 /14  inch</v>
      </c>
      <c r="L389" s="97" t="str">
        <f>Verw.!AG389</f>
        <v xml:space="preserve"> Mechanical/ Electrical</v>
      </c>
      <c r="M389" s="95" t="str">
        <f>Verw.!AH389</f>
        <v>Not available</v>
      </c>
      <c r="N389" s="95">
        <f>Input!AL390</f>
        <v>0</v>
      </c>
      <c r="P389" s="98"/>
      <c r="Q389" s="128"/>
      <c r="R389" s="128"/>
      <c r="S389" s="128"/>
      <c r="T389" s="89"/>
      <c r="U389" s="127"/>
      <c r="V389" s="128"/>
      <c r="W389" s="129"/>
      <c r="X389" s="130"/>
      <c r="Y389" s="127"/>
      <c r="Z389" s="127"/>
      <c r="AA389" s="87"/>
      <c r="AB389" s="131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</row>
    <row r="390" spans="1:102" s="105" customFormat="1" x14ac:dyDescent="0.25">
      <c r="A390" s="328" t="str">
        <f>Input!B391</f>
        <v>HC201</v>
      </c>
      <c r="B390" s="93">
        <f>Input!F391</f>
        <v>2.9550000000000001</v>
      </c>
      <c r="C390" s="93" t="str">
        <f>Input!D391&amp;"-"&amp;Input!E391</f>
        <v>1000-2500</v>
      </c>
      <c r="D390" s="93" t="str">
        <f>Input!G391</f>
        <v>0,20</v>
      </c>
      <c r="E390" s="93" t="str">
        <f>Input!K391</f>
        <v>205</v>
      </c>
      <c r="F390" s="94" t="str">
        <f>Input!I391</f>
        <v>556X691X735</v>
      </c>
      <c r="G390" s="95" t="str">
        <f>Input!J391</f>
        <v>350</v>
      </c>
      <c r="H390" s="96" t="str">
        <f>Input!L391</f>
        <v>40</v>
      </c>
      <c r="I390" s="95" t="str">
        <f>Verw.!AD390</f>
        <v>Without/SAE-0/SAE-1</v>
      </c>
      <c r="J390" s="95" t="str">
        <f>Verw.!AF390</f>
        <v>Rubber block drive, with alu. ring</v>
      </c>
      <c r="K390" s="95" t="str">
        <f>Verw.!AE390</f>
        <v>18 /16 /14  inch</v>
      </c>
      <c r="L390" s="97" t="str">
        <f>Verw.!AG390</f>
        <v xml:space="preserve"> Mechanical/ Electrical</v>
      </c>
      <c r="M390" s="95" t="str">
        <f>Verw.!AH390</f>
        <v>Not available</v>
      </c>
      <c r="N390" s="95">
        <f>Input!AL391</f>
        <v>0</v>
      </c>
      <c r="P390" s="98"/>
      <c r="Q390" s="128"/>
      <c r="R390" s="128"/>
      <c r="S390" s="128"/>
      <c r="T390" s="89"/>
      <c r="U390" s="127"/>
      <c r="V390" s="128"/>
      <c r="W390" s="129"/>
      <c r="X390" s="130"/>
      <c r="Y390" s="127"/>
      <c r="Z390" s="127"/>
      <c r="AA390" s="87"/>
      <c r="AB390" s="131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</row>
    <row r="391" spans="1:102" s="105" customFormat="1" x14ac:dyDescent="0.25">
      <c r="A391" s="328" t="str">
        <f>Input!B392</f>
        <v>HC201</v>
      </c>
      <c r="B391" s="93">
        <f>Input!F392</f>
        <v>3.5259999999999998</v>
      </c>
      <c r="C391" s="93" t="str">
        <f>Input!D392&amp;"-"&amp;Input!E392</f>
        <v>1000-2500</v>
      </c>
      <c r="D391" s="93" t="str">
        <f>Input!G392</f>
        <v>0,18</v>
      </c>
      <c r="E391" s="93" t="str">
        <f>Input!K392</f>
        <v>205</v>
      </c>
      <c r="F391" s="94" t="str">
        <f>Input!I392</f>
        <v>556X691X735</v>
      </c>
      <c r="G391" s="95" t="str">
        <f>Input!J392</f>
        <v>350</v>
      </c>
      <c r="H391" s="96" t="str">
        <f>Input!L392</f>
        <v>40</v>
      </c>
      <c r="I391" s="95" t="str">
        <f>Verw.!AD391</f>
        <v>Without/SAE-0/SAE-1</v>
      </c>
      <c r="J391" s="95" t="str">
        <f>Verw.!AF391</f>
        <v>Rubber block drive, with alu. ring</v>
      </c>
      <c r="K391" s="95" t="str">
        <f>Verw.!AE391</f>
        <v>18 /16 /14  inch</v>
      </c>
      <c r="L391" s="97" t="str">
        <f>Verw.!AG391</f>
        <v xml:space="preserve"> Mechanical/ Electrical</v>
      </c>
      <c r="M391" s="95" t="str">
        <f>Verw.!AH391</f>
        <v>Not available</v>
      </c>
      <c r="N391" s="95">
        <f>Input!AL392</f>
        <v>0</v>
      </c>
      <c r="P391" s="98"/>
      <c r="Q391" s="128"/>
      <c r="R391" s="128"/>
      <c r="S391" s="128"/>
      <c r="T391" s="89"/>
      <c r="U391" s="127"/>
      <c r="V391" s="128"/>
      <c r="W391" s="129"/>
      <c r="X391" s="130"/>
      <c r="Y391" s="127"/>
      <c r="Z391" s="127"/>
      <c r="AA391" s="87"/>
      <c r="AB391" s="131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</row>
    <row r="392" spans="1:102" s="105" customFormat="1" x14ac:dyDescent="0.25">
      <c r="A392" s="328" t="str">
        <f>Input!B393</f>
        <v>HCQ300</v>
      </c>
      <c r="B392" s="93">
        <f>Input!F393</f>
        <v>1.06</v>
      </c>
      <c r="C392" s="93" t="str">
        <f>Input!D393&amp;"-"&amp;Input!E393</f>
        <v>1000-2300</v>
      </c>
      <c r="D392" s="93" t="str">
        <f>Input!G393</f>
        <v>0,34</v>
      </c>
      <c r="E392" s="93" t="str">
        <f>Input!K393</f>
        <v>203</v>
      </c>
      <c r="F392" s="94" t="str">
        <f>Input!I393</f>
        <v>533x681x676</v>
      </c>
      <c r="G392" s="95" t="str">
        <f>Input!J393</f>
        <v>350</v>
      </c>
      <c r="H392" s="96" t="str">
        <f>Input!L393</f>
        <v>40</v>
      </c>
      <c r="I392" s="95" t="str">
        <f>Verw.!AD392</f>
        <v>Without/SAE-0/SAE-1</v>
      </c>
      <c r="J392" s="95" t="str">
        <f>Verw.!AF392</f>
        <v>Rubber block drive, with alu. ring</v>
      </c>
      <c r="K392" s="95" t="str">
        <f>Verw.!AE392</f>
        <v>18 /16 /14  inch</v>
      </c>
      <c r="L392" s="97" t="str">
        <f>Verw.!AG392</f>
        <v xml:space="preserve"> Mechanical/ Electrical</v>
      </c>
      <c r="M392" s="95" t="str">
        <f>Verw.!AH392</f>
        <v>Not available</v>
      </c>
      <c r="N392" s="95">
        <f>Input!AL393</f>
        <v>0</v>
      </c>
      <c r="P392" s="98"/>
      <c r="Q392" s="128"/>
      <c r="R392" s="128"/>
      <c r="S392" s="128"/>
      <c r="T392" s="89"/>
      <c r="U392" s="127"/>
      <c r="V392" s="128"/>
      <c r="W392" s="129"/>
      <c r="X392" s="130"/>
      <c r="Y392" s="127"/>
      <c r="Z392" s="127"/>
      <c r="AA392" s="87"/>
      <c r="AB392" s="131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</row>
    <row r="393" spans="1:102" s="105" customFormat="1" x14ac:dyDescent="0.25">
      <c r="A393" s="328" t="str">
        <f>Input!B394</f>
        <v>HCQ300</v>
      </c>
      <c r="B393" s="93">
        <f>Input!F394</f>
        <v>1.21</v>
      </c>
      <c r="C393" s="93" t="str">
        <f>Input!D394&amp;"-"&amp;Input!E394</f>
        <v>1000-2300</v>
      </c>
      <c r="D393" s="93" t="str">
        <f>Input!G394</f>
        <v>0,34</v>
      </c>
      <c r="E393" s="93" t="str">
        <f>Input!K394</f>
        <v>203</v>
      </c>
      <c r="F393" s="94" t="str">
        <f>Input!I394</f>
        <v>533x681x676</v>
      </c>
      <c r="G393" s="95" t="str">
        <f>Input!J394</f>
        <v>350</v>
      </c>
      <c r="H393" s="96" t="str">
        <f>Input!L394</f>
        <v>40</v>
      </c>
      <c r="I393" s="95" t="str">
        <f>Verw.!AD393</f>
        <v>Without/SAE-0/SAE-1</v>
      </c>
      <c r="J393" s="95" t="str">
        <f>Verw.!AF393</f>
        <v>Rubber block drive, with alu. ring</v>
      </c>
      <c r="K393" s="95" t="str">
        <f>Verw.!AE393</f>
        <v>18 /16 /14  inch</v>
      </c>
      <c r="L393" s="97" t="str">
        <f>Verw.!AG393</f>
        <v xml:space="preserve"> Mechanical/ Electrical</v>
      </c>
      <c r="M393" s="95" t="str">
        <f>Verw.!AH393</f>
        <v>Not available</v>
      </c>
      <c r="N393" s="95">
        <f>Input!AL394</f>
        <v>0</v>
      </c>
      <c r="P393" s="98"/>
      <c r="Q393" s="128"/>
      <c r="R393" s="128"/>
      <c r="S393" s="128"/>
      <c r="T393" s="89"/>
      <c r="U393" s="127"/>
      <c r="V393" s="128"/>
      <c r="W393" s="129"/>
      <c r="X393" s="130"/>
      <c r="Y393" s="127"/>
      <c r="Z393" s="127"/>
      <c r="AA393" s="87"/>
      <c r="AB393" s="131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</row>
    <row r="394" spans="1:102" s="105" customFormat="1" x14ac:dyDescent="0.25">
      <c r="A394" s="328" t="str">
        <f>Input!B395</f>
        <v>HCQ300</v>
      </c>
      <c r="B394" s="93">
        <f>Input!F395</f>
        <v>1.46</v>
      </c>
      <c r="C394" s="93" t="str">
        <f>Input!D395&amp;"-"&amp;Input!E395</f>
        <v>1000-2300</v>
      </c>
      <c r="D394" s="93" t="str">
        <f>Input!G395</f>
        <v>0,34</v>
      </c>
      <c r="E394" s="93" t="str">
        <f>Input!K395</f>
        <v>203</v>
      </c>
      <c r="F394" s="94" t="str">
        <f>Input!I395</f>
        <v>533x681x676</v>
      </c>
      <c r="G394" s="95" t="str">
        <f>Input!J395</f>
        <v>350</v>
      </c>
      <c r="H394" s="96" t="str">
        <f>Input!L395</f>
        <v>40</v>
      </c>
      <c r="I394" s="95" t="str">
        <f>Verw.!AD394</f>
        <v>Without/SAE-0/SAE-1</v>
      </c>
      <c r="J394" s="95" t="str">
        <f>Verw.!AF394</f>
        <v>Rubber block drive, with alu. ring</v>
      </c>
      <c r="K394" s="95" t="str">
        <f>Verw.!AE394</f>
        <v>18 /16 /14  inch</v>
      </c>
      <c r="L394" s="97" t="str">
        <f>Verw.!AG394</f>
        <v xml:space="preserve"> Mechanical/ Electrical</v>
      </c>
      <c r="M394" s="95" t="str">
        <f>Verw.!AH394</f>
        <v>Not available</v>
      </c>
      <c r="N394" s="95">
        <f>Input!AL395</f>
        <v>0</v>
      </c>
      <c r="P394" s="98"/>
      <c r="Q394" s="128"/>
      <c r="R394" s="128"/>
      <c r="S394" s="128"/>
      <c r="T394" s="89"/>
      <c r="U394" s="127"/>
      <c r="V394" s="128"/>
      <c r="W394" s="129"/>
      <c r="X394" s="130"/>
      <c r="Y394" s="127"/>
      <c r="Z394" s="127"/>
      <c r="AA394" s="87"/>
      <c r="AB394" s="131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</row>
    <row r="395" spans="1:102" s="105" customFormat="1" x14ac:dyDescent="0.25">
      <c r="A395" s="328" t="str">
        <f>Input!B396</f>
        <v>HCQ300</v>
      </c>
      <c r="B395" s="93">
        <f>Input!F396</f>
        <v>1.74</v>
      </c>
      <c r="C395" s="93" t="str">
        <f>Input!D396&amp;"-"&amp;Input!E396</f>
        <v>1000-2300</v>
      </c>
      <c r="D395" s="93" t="str">
        <f>Input!G396</f>
        <v>0,34</v>
      </c>
      <c r="E395" s="93" t="str">
        <f>Input!K396</f>
        <v>203</v>
      </c>
      <c r="F395" s="94" t="str">
        <f>Input!I396</f>
        <v>533x681x676</v>
      </c>
      <c r="G395" s="95" t="str">
        <f>Input!J396</f>
        <v>350</v>
      </c>
      <c r="H395" s="96" t="str">
        <f>Input!L396</f>
        <v>40</v>
      </c>
      <c r="I395" s="95" t="str">
        <f>Verw.!AD395</f>
        <v>Without/SAE-0/SAE-1</v>
      </c>
      <c r="J395" s="95" t="str">
        <f>Verw.!AF395</f>
        <v>Rubber block drive, with alu. ring</v>
      </c>
      <c r="K395" s="95" t="str">
        <f>Verw.!AE395</f>
        <v>18 /16 /14  inch</v>
      </c>
      <c r="L395" s="97" t="str">
        <f>Verw.!AG395</f>
        <v xml:space="preserve"> Mechanical/ Electrical</v>
      </c>
      <c r="M395" s="95" t="str">
        <f>Verw.!AH395</f>
        <v>Not available</v>
      </c>
      <c r="N395" s="95">
        <f>Input!AL396</f>
        <v>0</v>
      </c>
      <c r="P395" s="98"/>
      <c r="Q395" s="128"/>
      <c r="R395" s="128"/>
      <c r="S395" s="128"/>
      <c r="T395" s="89"/>
      <c r="U395" s="127"/>
      <c r="V395" s="128"/>
      <c r="W395" s="129"/>
      <c r="X395" s="130"/>
      <c r="Y395" s="127"/>
      <c r="Z395" s="127"/>
      <c r="AA395" s="87"/>
      <c r="AB395" s="131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</row>
    <row r="396" spans="1:102" s="105" customFormat="1" x14ac:dyDescent="0.25">
      <c r="A396" s="328" t="str">
        <f>Input!B397</f>
        <v>HCQ300</v>
      </c>
      <c r="B396" s="93">
        <f>Input!F397</f>
        <v>2.0499999999999998</v>
      </c>
      <c r="C396" s="93" t="str">
        <f>Input!D397&amp;"-"&amp;Input!E397</f>
        <v>1000-2300</v>
      </c>
      <c r="D396" s="93" t="str">
        <f>Input!G397</f>
        <v>0,34</v>
      </c>
      <c r="E396" s="93" t="str">
        <f>Input!K397</f>
        <v>203</v>
      </c>
      <c r="F396" s="94" t="str">
        <f>Input!I397</f>
        <v>533x681x676</v>
      </c>
      <c r="G396" s="95" t="str">
        <f>Input!J397</f>
        <v>350</v>
      </c>
      <c r="H396" s="96" t="str">
        <f>Input!L397</f>
        <v>40</v>
      </c>
      <c r="I396" s="95" t="str">
        <f>Verw.!AD396</f>
        <v>Without/SAE-0/SAE-1</v>
      </c>
      <c r="J396" s="95" t="str">
        <f>Verw.!AF396</f>
        <v>Rubber block drive, with alu. ring</v>
      </c>
      <c r="K396" s="95" t="str">
        <f>Verw.!AE396</f>
        <v>18 /16 /14  inch</v>
      </c>
      <c r="L396" s="97" t="str">
        <f>Verw.!AG396</f>
        <v xml:space="preserve"> Mechanical/ Electrical</v>
      </c>
      <c r="M396" s="95" t="str">
        <f>Verw.!AH396</f>
        <v>Not available</v>
      </c>
      <c r="N396" s="95">
        <f>Input!AL397</f>
        <v>0</v>
      </c>
      <c r="P396" s="98"/>
      <c r="Q396" s="128"/>
      <c r="R396" s="128"/>
      <c r="S396" s="128"/>
      <c r="T396" s="89"/>
      <c r="U396" s="127"/>
      <c r="V396" s="128"/>
      <c r="W396" s="129"/>
      <c r="X396" s="130"/>
      <c r="Y396" s="127"/>
      <c r="Z396" s="127"/>
      <c r="AA396" s="87"/>
      <c r="AB396" s="131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</row>
    <row r="397" spans="1:102" s="105" customFormat="1" x14ac:dyDescent="0.25">
      <c r="A397" s="328" t="str">
        <f>Input!B398</f>
        <v>HCQ300</v>
      </c>
      <c r="B397" s="93">
        <f>Input!F398</f>
        <v>2.38</v>
      </c>
      <c r="C397" s="93" t="str">
        <f>Input!D398&amp;"-"&amp;Input!E398</f>
        <v>1000-2300</v>
      </c>
      <c r="D397" s="93" t="str">
        <f>Input!G398</f>
        <v>0,32</v>
      </c>
      <c r="E397" s="93" t="str">
        <f>Input!K398</f>
        <v>203</v>
      </c>
      <c r="F397" s="94" t="str">
        <f>Input!I398</f>
        <v>533x681x676</v>
      </c>
      <c r="G397" s="95" t="str">
        <f>Input!J398</f>
        <v>350</v>
      </c>
      <c r="H397" s="96" t="str">
        <f>Input!L398</f>
        <v>40</v>
      </c>
      <c r="I397" s="95" t="str">
        <f>Verw.!AD397</f>
        <v>Without/SAE-0/SAE-1</v>
      </c>
      <c r="J397" s="95" t="str">
        <f>Verw.!AF397</f>
        <v>Rubber block drive, with alu. ring</v>
      </c>
      <c r="K397" s="95" t="str">
        <f>Verw.!AE397</f>
        <v>18 /16 /14  inch</v>
      </c>
      <c r="L397" s="97" t="str">
        <f>Verw.!AG397</f>
        <v xml:space="preserve"> Mechanical/ Electrical</v>
      </c>
      <c r="M397" s="95" t="str">
        <f>Verw.!AH397</f>
        <v>Not available</v>
      </c>
      <c r="N397" s="95">
        <f>Input!AL398</f>
        <v>0</v>
      </c>
      <c r="P397" s="98"/>
      <c r="Q397" s="128"/>
      <c r="R397" s="128"/>
      <c r="S397" s="128"/>
      <c r="T397" s="89"/>
      <c r="U397" s="127"/>
      <c r="V397" s="128"/>
      <c r="W397" s="129"/>
      <c r="X397" s="130"/>
      <c r="Y397" s="127"/>
      <c r="Z397" s="127"/>
      <c r="AA397" s="87"/>
      <c r="AB397" s="131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</row>
    <row r="398" spans="1:102" s="105" customFormat="1" x14ac:dyDescent="0.25">
      <c r="A398" s="328" t="str">
        <f>Input!B399</f>
        <v>HCQ300</v>
      </c>
      <c r="B398" s="93">
        <f>Input!F399</f>
        <v>2.5449999999999999</v>
      </c>
      <c r="C398" s="93" t="str">
        <f>Input!D399&amp;"-"&amp;Input!E399</f>
        <v>1000-2300</v>
      </c>
      <c r="D398" s="93" t="str">
        <f>Input!G399</f>
        <v>0,31</v>
      </c>
      <c r="E398" s="93" t="str">
        <f>Input!K399</f>
        <v>203</v>
      </c>
      <c r="F398" s="94" t="str">
        <f>Input!I399</f>
        <v>533x681x676</v>
      </c>
      <c r="G398" s="95" t="str">
        <f>Input!J399</f>
        <v>350</v>
      </c>
      <c r="H398" s="96" t="str">
        <f>Input!L399</f>
        <v>40</v>
      </c>
      <c r="I398" s="95" t="str">
        <f>Verw.!AD398</f>
        <v>Without/SAE-0/SAE-1</v>
      </c>
      <c r="J398" s="95" t="str">
        <f>Verw.!AF398</f>
        <v>Rubber block drive, with alu. ring</v>
      </c>
      <c r="K398" s="95" t="str">
        <f>Verw.!AE398</f>
        <v>18 /16 /14  inch</v>
      </c>
      <c r="L398" s="97" t="str">
        <f>Verw.!AG398</f>
        <v xml:space="preserve"> Mechanical/ Electrical</v>
      </c>
      <c r="M398" s="95" t="str">
        <f>Verw.!AH398</f>
        <v>Not available</v>
      </c>
      <c r="N398" s="95">
        <f>Input!AL399</f>
        <v>0</v>
      </c>
      <c r="P398" s="98"/>
      <c r="Q398" s="128"/>
      <c r="R398" s="128"/>
      <c r="S398" s="128"/>
      <c r="T398" s="89"/>
      <c r="U398" s="127"/>
      <c r="V398" s="128"/>
      <c r="W398" s="129"/>
      <c r="X398" s="130"/>
      <c r="Y398" s="127"/>
      <c r="Z398" s="127"/>
      <c r="AA398" s="87"/>
      <c r="AB398" s="131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</row>
    <row r="399" spans="1:102" s="105" customFormat="1" x14ac:dyDescent="0.25">
      <c r="A399" s="328" t="str">
        <f>Input!B400</f>
        <v>HCA300</v>
      </c>
      <c r="B399" s="93">
        <f>Input!F400</f>
        <v>1.5</v>
      </c>
      <c r="C399" s="93" t="str">
        <f>Input!D400&amp;"-"&amp;Input!E400</f>
        <v>1000-2500</v>
      </c>
      <c r="D399" s="93" t="str">
        <f>Input!G400</f>
        <v>0,34</v>
      </c>
      <c r="E399" s="93" t="str">
        <f>Input!K400</f>
        <v>278</v>
      </c>
      <c r="F399" s="94" t="str">
        <f>Input!I400</f>
        <v>620x585x753</v>
      </c>
      <c r="G399" s="95" t="str">
        <f>Input!J400</f>
        <v>370</v>
      </c>
      <c r="H399" s="96" t="str">
        <f>Input!L400</f>
        <v>40</v>
      </c>
      <c r="I399" s="95" t="str">
        <f>Verw.!AD399</f>
        <v>Without/SAE-0/SAE-1</v>
      </c>
      <c r="J399" s="95" t="str">
        <f>Verw.!AF399</f>
        <v>Rubber block drive, with alu. ring</v>
      </c>
      <c r="K399" s="95" t="str">
        <f>Verw.!AE399</f>
        <v>18 /16 /14  inch</v>
      </c>
      <c r="L399" s="97" t="str">
        <f>Verw.!AG399</f>
        <v xml:space="preserve"> Mechanical/ Electrical</v>
      </c>
      <c r="M399" s="95" t="str">
        <f>Verw.!AH399</f>
        <v>Not available</v>
      </c>
      <c r="N399" s="95" t="str">
        <f>Input!AL400</f>
        <v>NOTE: 10° DOWN ANGLE</v>
      </c>
      <c r="P399" s="98"/>
      <c r="Q399" s="128"/>
      <c r="R399" s="128"/>
      <c r="S399" s="128"/>
      <c r="T399" s="89"/>
      <c r="U399" s="127"/>
      <c r="V399" s="128"/>
      <c r="W399" s="129"/>
      <c r="X399" s="130"/>
      <c r="Y399" s="127"/>
      <c r="Z399" s="127"/>
      <c r="AA399" s="87"/>
      <c r="AB399" s="131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</row>
    <row r="400" spans="1:102" s="105" customFormat="1" x14ac:dyDescent="0.25">
      <c r="A400" s="328" t="str">
        <f>Input!B401</f>
        <v>HCA300</v>
      </c>
      <c r="B400" s="93">
        <f>Input!F401</f>
        <v>2</v>
      </c>
      <c r="C400" s="93" t="str">
        <f>Input!D401&amp;"-"&amp;Input!E401</f>
        <v>1000-2500</v>
      </c>
      <c r="D400" s="93" t="str">
        <f>Input!G401</f>
        <v>0,34</v>
      </c>
      <c r="E400" s="93" t="str">
        <f>Input!K401</f>
        <v>278</v>
      </c>
      <c r="F400" s="94" t="str">
        <f>Input!I401</f>
        <v>620x585x753</v>
      </c>
      <c r="G400" s="95" t="str">
        <f>Input!J401</f>
        <v>370</v>
      </c>
      <c r="H400" s="96" t="str">
        <f>Input!L401</f>
        <v>40</v>
      </c>
      <c r="I400" s="95" t="str">
        <f>Verw.!AD400</f>
        <v>Without/SAE-0/SAE-1</v>
      </c>
      <c r="J400" s="95" t="str">
        <f>Verw.!AF400</f>
        <v>Rubber block drive, with alu. ring</v>
      </c>
      <c r="K400" s="95" t="str">
        <f>Verw.!AE400</f>
        <v>18 /16 /14  inch</v>
      </c>
      <c r="L400" s="97" t="str">
        <f>Verw.!AG400</f>
        <v xml:space="preserve"> Mechanical/ Electrical</v>
      </c>
      <c r="M400" s="95" t="str">
        <f>Verw.!AH400</f>
        <v>Not available</v>
      </c>
      <c r="N400" s="95" t="str">
        <f>Input!AL401</f>
        <v>NOTE: 10° DOWN ANGLE</v>
      </c>
      <c r="P400" s="98"/>
      <c r="Q400" s="128"/>
      <c r="R400" s="128"/>
      <c r="S400" s="128"/>
      <c r="T400" s="89"/>
      <c r="U400" s="127"/>
      <c r="V400" s="128"/>
      <c r="W400" s="129"/>
      <c r="X400" s="130"/>
      <c r="Y400" s="127"/>
      <c r="Z400" s="127"/>
      <c r="AA400" s="87"/>
      <c r="AB400" s="131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</row>
    <row r="401" spans="1:102" s="105" customFormat="1" x14ac:dyDescent="0.25">
      <c r="A401" s="328" t="str">
        <f>Input!B402</f>
        <v>HCA300</v>
      </c>
      <c r="B401" s="93">
        <f>Input!F402</f>
        <v>2.57</v>
      </c>
      <c r="C401" s="93" t="str">
        <f>Input!D402&amp;"-"&amp;Input!E402</f>
        <v>1000-2500</v>
      </c>
      <c r="D401" s="93" t="str">
        <f>Input!G402</f>
        <v>0,34</v>
      </c>
      <c r="E401" s="93" t="str">
        <f>Input!K402</f>
        <v>278</v>
      </c>
      <c r="F401" s="94" t="str">
        <f>Input!I402</f>
        <v>620x585x753</v>
      </c>
      <c r="G401" s="95" t="str">
        <f>Input!J402</f>
        <v>370</v>
      </c>
      <c r="H401" s="96" t="str">
        <f>Input!L402</f>
        <v>40</v>
      </c>
      <c r="I401" s="95" t="str">
        <f>Verw.!AD401</f>
        <v>Without/SAE-0/SAE-1</v>
      </c>
      <c r="J401" s="95" t="str">
        <f>Verw.!AF401</f>
        <v>Rubber block drive, with alu. ring</v>
      </c>
      <c r="K401" s="95" t="str">
        <f>Verw.!AE401</f>
        <v>18 /16 /14  inch</v>
      </c>
      <c r="L401" s="97" t="str">
        <f>Verw.!AG401</f>
        <v xml:space="preserve"> Mechanical/ Electrical</v>
      </c>
      <c r="M401" s="95" t="str">
        <f>Verw.!AH401</f>
        <v>Not available</v>
      </c>
      <c r="N401" s="95" t="str">
        <f>Input!AL402</f>
        <v>NOTE: 10° DOWN ANGLE</v>
      </c>
      <c r="P401" s="98"/>
      <c r="Q401" s="128"/>
      <c r="R401" s="128"/>
      <c r="S401" s="128"/>
      <c r="T401" s="89"/>
      <c r="U401" s="127"/>
      <c r="V401" s="128"/>
      <c r="W401" s="129"/>
      <c r="X401" s="130"/>
      <c r="Y401" s="127"/>
      <c r="Z401" s="127"/>
      <c r="AA401" s="87"/>
      <c r="AB401" s="131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</row>
    <row r="402" spans="1:102" s="105" customFormat="1" x14ac:dyDescent="0.25">
      <c r="A402" s="328" t="str">
        <f>Input!B403</f>
        <v>HCA300</v>
      </c>
      <c r="B402" s="93">
        <f>Input!F403</f>
        <v>2.95</v>
      </c>
      <c r="C402" s="93" t="str">
        <f>Input!D403&amp;"-"&amp;Input!E403</f>
        <v>1000-2500</v>
      </c>
      <c r="D402" s="93" t="str">
        <f>Input!G403</f>
        <v>0,32</v>
      </c>
      <c r="E402" s="93" t="str">
        <f>Input!K403</f>
        <v>278</v>
      </c>
      <c r="F402" s="94" t="str">
        <f>Input!I403</f>
        <v>620x585x753</v>
      </c>
      <c r="G402" s="95" t="str">
        <f>Input!J403</f>
        <v>370</v>
      </c>
      <c r="H402" s="96" t="str">
        <f>Input!L403</f>
        <v>40</v>
      </c>
      <c r="I402" s="95" t="str">
        <f>Verw.!AD402</f>
        <v>Without/SAE-0/SAE-1</v>
      </c>
      <c r="J402" s="95" t="str">
        <f>Verw.!AF402</f>
        <v>Rubber block drive, with alu. ring</v>
      </c>
      <c r="K402" s="95" t="str">
        <f>Verw.!AE402</f>
        <v>18 /16 /14  inch</v>
      </c>
      <c r="L402" s="97" t="str">
        <f>Verw.!AG402</f>
        <v xml:space="preserve"> Mechanical/ Electrical</v>
      </c>
      <c r="M402" s="95" t="str">
        <f>Verw.!AH402</f>
        <v>Not available</v>
      </c>
      <c r="N402" s="95" t="str">
        <f>Input!AL403</f>
        <v>NOTE: 10° DOWN ANGLE</v>
      </c>
      <c r="P402" s="98"/>
      <c r="Q402" s="128"/>
      <c r="R402" s="128"/>
      <c r="S402" s="128"/>
      <c r="T402" s="89"/>
      <c r="U402" s="127"/>
      <c r="V402" s="128"/>
      <c r="W402" s="129"/>
      <c r="X402" s="130"/>
      <c r="Y402" s="127"/>
      <c r="Z402" s="127"/>
      <c r="AA402" s="87"/>
      <c r="AB402" s="131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</row>
    <row r="403" spans="1:102" s="105" customFormat="1" x14ac:dyDescent="0.25">
      <c r="A403" s="328" t="str">
        <f>Input!B404</f>
        <v>HCQ401</v>
      </c>
      <c r="B403" s="93">
        <f>Input!F404</f>
        <v>1</v>
      </c>
      <c r="C403" s="93" t="str">
        <f>Input!D404&amp;"-"&amp;Input!E404</f>
        <v>1500-2300</v>
      </c>
      <c r="D403" s="93" t="str">
        <f>Input!G404</f>
        <v>0,45</v>
      </c>
      <c r="E403" s="93" t="str">
        <f>Input!K404</f>
        <v>220</v>
      </c>
      <c r="F403" s="94" t="str">
        <f>Input!I404</f>
        <v>640x900x800</v>
      </c>
      <c r="G403" s="95" t="str">
        <f>Input!J404</f>
        <v>480</v>
      </c>
      <c r="H403" s="96" t="str">
        <f>Input!L404</f>
        <v>50</v>
      </c>
      <c r="I403" s="95" t="str">
        <f>Verw.!AD403</f>
        <v>Without/SAE-0/SAE-1</v>
      </c>
      <c r="J403" s="95" t="str">
        <f>Verw.!AF403</f>
        <v>Rubber block drive, with alu. ring</v>
      </c>
      <c r="K403" s="95" t="str">
        <f>Verw.!AE403</f>
        <v>18 /16 /14  inch</v>
      </c>
      <c r="L403" s="97" t="str">
        <f>Verw.!AG403</f>
        <v xml:space="preserve"> Mechanical/ Electrical</v>
      </c>
      <c r="M403" s="95" t="str">
        <f>Verw.!AH403</f>
        <v>Not available</v>
      </c>
      <c r="N403" s="95">
        <f>Input!AL404</f>
        <v>0</v>
      </c>
      <c r="P403" s="98"/>
      <c r="Q403" s="128"/>
      <c r="R403" s="128"/>
      <c r="S403" s="128"/>
      <c r="T403" s="89"/>
      <c r="U403" s="127"/>
      <c r="V403" s="128"/>
      <c r="W403" s="129"/>
      <c r="X403" s="130"/>
      <c r="Y403" s="127"/>
      <c r="Z403" s="127"/>
      <c r="AA403" s="87"/>
      <c r="AB403" s="131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</row>
    <row r="404" spans="1:102" s="105" customFormat="1" x14ac:dyDescent="0.25">
      <c r="A404" s="328" t="str">
        <f>Input!B405</f>
        <v>HCQ401</v>
      </c>
      <c r="B404" s="93">
        <f>Input!F405</f>
        <v>1.1200000000000001</v>
      </c>
      <c r="C404" s="93" t="str">
        <f>Input!D405&amp;"-"&amp;Input!E405</f>
        <v>1500-2300</v>
      </c>
      <c r="D404" s="93" t="str">
        <f>Input!G405</f>
        <v>0,45</v>
      </c>
      <c r="E404" s="93" t="str">
        <f>Input!K405</f>
        <v>220</v>
      </c>
      <c r="F404" s="94" t="str">
        <f>Input!I405</f>
        <v>640x900x800</v>
      </c>
      <c r="G404" s="95" t="str">
        <f>Input!J405</f>
        <v>480</v>
      </c>
      <c r="H404" s="96" t="str">
        <f>Input!L405</f>
        <v>50</v>
      </c>
      <c r="I404" s="95" t="str">
        <f>Verw.!AD404</f>
        <v>Without/SAE-0/SAE-1</v>
      </c>
      <c r="J404" s="95" t="str">
        <f>Verw.!AF404</f>
        <v>Rubber block drive, with alu. ring</v>
      </c>
      <c r="K404" s="95" t="str">
        <f>Verw.!AE404</f>
        <v>18 /16 /14  inch</v>
      </c>
      <c r="L404" s="97" t="str">
        <f>Verw.!AG404</f>
        <v xml:space="preserve"> Mechanical/ Electrical</v>
      </c>
      <c r="M404" s="95" t="str">
        <f>Verw.!AH404</f>
        <v>Not available</v>
      </c>
      <c r="N404" s="95">
        <f>Input!AL405</f>
        <v>0</v>
      </c>
      <c r="P404" s="98"/>
      <c r="Q404" s="128"/>
      <c r="R404" s="128"/>
      <c r="S404" s="128"/>
      <c r="T404" s="89"/>
      <c r="U404" s="127"/>
      <c r="V404" s="128"/>
      <c r="W404" s="129"/>
      <c r="X404" s="130"/>
      <c r="Y404" s="127"/>
      <c r="Z404" s="127"/>
      <c r="AA404" s="87"/>
      <c r="AB404" s="131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</row>
    <row r="405" spans="1:102" s="105" customFormat="1" x14ac:dyDescent="0.25">
      <c r="A405" s="328" t="str">
        <f>Input!B406</f>
        <v>HCQ401</v>
      </c>
      <c r="B405" s="93">
        <f>Input!F406</f>
        <v>1.25</v>
      </c>
      <c r="C405" s="93" t="str">
        <f>Input!D406&amp;"-"&amp;Input!E406</f>
        <v>1500-2300</v>
      </c>
      <c r="D405" s="93" t="str">
        <f>Input!G406</f>
        <v>0,45</v>
      </c>
      <c r="E405" s="93" t="str">
        <f>Input!K406</f>
        <v>220</v>
      </c>
      <c r="F405" s="94" t="str">
        <f>Input!I406</f>
        <v>640x900x800</v>
      </c>
      <c r="G405" s="95" t="str">
        <f>Input!J406</f>
        <v>480</v>
      </c>
      <c r="H405" s="96" t="str">
        <f>Input!L406</f>
        <v>50</v>
      </c>
      <c r="I405" s="95" t="str">
        <f>Verw.!AD405</f>
        <v>Without/SAE-0/SAE-1</v>
      </c>
      <c r="J405" s="95" t="str">
        <f>Verw.!AF405</f>
        <v>Rubber block drive, with alu. ring</v>
      </c>
      <c r="K405" s="95" t="str">
        <f>Verw.!AE405</f>
        <v>18 /16 /14  inch</v>
      </c>
      <c r="L405" s="97" t="str">
        <f>Verw.!AG405</f>
        <v xml:space="preserve"> Mechanical/ Electrical</v>
      </c>
      <c r="M405" s="95" t="str">
        <f>Verw.!AH405</f>
        <v>Not available</v>
      </c>
      <c r="N405" s="95">
        <f>Input!AL406</f>
        <v>0</v>
      </c>
      <c r="P405" s="98"/>
      <c r="Q405" s="128"/>
      <c r="R405" s="128"/>
      <c r="S405" s="128"/>
      <c r="T405" s="89"/>
      <c r="U405" s="127"/>
      <c r="V405" s="128"/>
      <c r="W405" s="129"/>
      <c r="X405" s="130"/>
      <c r="Y405" s="127"/>
      <c r="Z405" s="127"/>
      <c r="AA405" s="87"/>
      <c r="AB405" s="131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</row>
    <row r="406" spans="1:102" s="105" customFormat="1" x14ac:dyDescent="0.25">
      <c r="A406" s="328" t="str">
        <f>Input!B407</f>
        <v>HCQ401</v>
      </c>
      <c r="B406" s="93">
        <f>Input!F407</f>
        <v>1.4137999999999999</v>
      </c>
      <c r="C406" s="93" t="str">
        <f>Input!D407&amp;"-"&amp;Input!E407</f>
        <v>1500-2300</v>
      </c>
      <c r="D406" s="93" t="str">
        <f>Input!G407</f>
        <v>0,45</v>
      </c>
      <c r="E406" s="93" t="str">
        <f>Input!K407</f>
        <v>220</v>
      </c>
      <c r="F406" s="94" t="str">
        <f>Input!I407</f>
        <v>640x900x800</v>
      </c>
      <c r="G406" s="95" t="str">
        <f>Input!J407</f>
        <v>480</v>
      </c>
      <c r="H406" s="96" t="str">
        <f>Input!L407</f>
        <v>50</v>
      </c>
      <c r="I406" s="95" t="str">
        <f>Verw.!AD406</f>
        <v>Without/SAE-0/SAE-1</v>
      </c>
      <c r="J406" s="95" t="str">
        <f>Verw.!AF406</f>
        <v>Rubber block drive, with alu. ring</v>
      </c>
      <c r="K406" s="95" t="str">
        <f>Verw.!AE406</f>
        <v>18 /16 /14  inch</v>
      </c>
      <c r="L406" s="97" t="str">
        <f>Verw.!AG406</f>
        <v xml:space="preserve"> Mechanical/ Electrical</v>
      </c>
      <c r="M406" s="95" t="str">
        <f>Verw.!AH406</f>
        <v>Not available</v>
      </c>
      <c r="N406" s="95">
        <f>Input!AL407</f>
        <v>0</v>
      </c>
      <c r="P406" s="98"/>
      <c r="Q406" s="128"/>
      <c r="R406" s="128"/>
      <c r="S406" s="128"/>
      <c r="T406" s="89"/>
      <c r="U406" s="127"/>
      <c r="V406" s="128"/>
      <c r="W406" s="129"/>
      <c r="X406" s="130"/>
      <c r="Y406" s="127"/>
      <c r="Z406" s="127"/>
      <c r="AA406" s="87"/>
      <c r="AB406" s="131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</row>
    <row r="407" spans="1:102" s="105" customFormat="1" x14ac:dyDescent="0.25">
      <c r="A407" s="328" t="str">
        <f>Input!B408</f>
        <v>HCQ401</v>
      </c>
      <c r="B407" s="93">
        <f>Input!F408</f>
        <v>1.5</v>
      </c>
      <c r="C407" s="93" t="str">
        <f>Input!D408&amp;"-"&amp;Input!E408</f>
        <v>1500-2300</v>
      </c>
      <c r="D407" s="93" t="str">
        <f>Input!G408</f>
        <v>0,45</v>
      </c>
      <c r="E407" s="93" t="str">
        <f>Input!K408</f>
        <v>220</v>
      </c>
      <c r="F407" s="94" t="str">
        <f>Input!I408</f>
        <v>640x900x800</v>
      </c>
      <c r="G407" s="95" t="str">
        <f>Input!J408</f>
        <v>480</v>
      </c>
      <c r="H407" s="96" t="str">
        <f>Input!L408</f>
        <v>50</v>
      </c>
      <c r="I407" s="95" t="str">
        <f>Verw.!AD407</f>
        <v>Without/SAE-0/SAE-1</v>
      </c>
      <c r="J407" s="95" t="str">
        <f>Verw.!AF407</f>
        <v>Rubber block drive, with alu. ring</v>
      </c>
      <c r="K407" s="95" t="str">
        <f>Verw.!AE407</f>
        <v>18 /16 /14  inch</v>
      </c>
      <c r="L407" s="97" t="str">
        <f>Verw.!AG407</f>
        <v xml:space="preserve"> Mechanical/ Electrical</v>
      </c>
      <c r="M407" s="95" t="str">
        <f>Verw.!AH407</f>
        <v>Not available</v>
      </c>
      <c r="N407" s="95">
        <f>Input!AL408</f>
        <v>0</v>
      </c>
      <c r="P407" s="98"/>
      <c r="Q407" s="128"/>
      <c r="R407" s="128"/>
      <c r="S407" s="128"/>
      <c r="T407" s="89"/>
      <c r="U407" s="127"/>
      <c r="V407" s="128"/>
      <c r="W407" s="129"/>
      <c r="X407" s="130"/>
      <c r="Y407" s="127"/>
      <c r="Z407" s="127"/>
      <c r="AA407" s="87"/>
      <c r="AB407" s="131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</row>
    <row r="408" spans="1:102" s="105" customFormat="1" x14ac:dyDescent="0.25">
      <c r="A408" s="328" t="str">
        <f>Input!B409</f>
        <v>HCQ401</v>
      </c>
      <c r="B408" s="93">
        <f>Input!F409</f>
        <v>1.76</v>
      </c>
      <c r="C408" s="93" t="str">
        <f>Input!D409&amp;"-"&amp;Input!E409</f>
        <v>1500-2300</v>
      </c>
      <c r="D408" s="93" t="str">
        <f>Input!G409</f>
        <v>0,45</v>
      </c>
      <c r="E408" s="93" t="str">
        <f>Input!K409</f>
        <v>220</v>
      </c>
      <c r="F408" s="94" t="str">
        <f>Input!I409</f>
        <v>640x900x800</v>
      </c>
      <c r="G408" s="95" t="str">
        <f>Input!J409</f>
        <v>480</v>
      </c>
      <c r="H408" s="96" t="str">
        <f>Input!L409</f>
        <v>50</v>
      </c>
      <c r="I408" s="95" t="str">
        <f>Verw.!AD408</f>
        <v>Without/SAE-0/SAE-1</v>
      </c>
      <c r="J408" s="95" t="str">
        <f>Verw.!AF408</f>
        <v>Rubber block drive, with alu. ring</v>
      </c>
      <c r="K408" s="95" t="str">
        <f>Verw.!AE408</f>
        <v>18 /16 /14  inch</v>
      </c>
      <c r="L408" s="97" t="str">
        <f>Verw.!AG408</f>
        <v xml:space="preserve"> Mechanical/ Electrical</v>
      </c>
      <c r="M408" s="95" t="str">
        <f>Verw.!AH408</f>
        <v>Not available</v>
      </c>
      <c r="N408" s="95">
        <f>Input!AL409</f>
        <v>0</v>
      </c>
      <c r="P408" s="98"/>
      <c r="Q408" s="128"/>
      <c r="R408" s="128"/>
      <c r="S408" s="128"/>
      <c r="T408" s="89"/>
      <c r="U408" s="127"/>
      <c r="V408" s="128"/>
      <c r="W408" s="129"/>
      <c r="X408" s="130"/>
      <c r="Y408" s="127"/>
      <c r="Z408" s="127"/>
      <c r="AA408" s="87"/>
      <c r="AB408" s="131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</row>
    <row r="409" spans="1:102" s="105" customFormat="1" x14ac:dyDescent="0.25">
      <c r="A409" s="328" t="str">
        <f>Input!B410</f>
        <v>HCQ401</v>
      </c>
      <c r="B409" s="93">
        <f>Input!F410</f>
        <v>2.04</v>
      </c>
      <c r="C409" s="93" t="str">
        <f>Input!D410&amp;"-"&amp;Input!E410</f>
        <v>1500-2300</v>
      </c>
      <c r="D409" s="93" t="str">
        <f>Input!G410</f>
        <v>0,45</v>
      </c>
      <c r="E409" s="93" t="str">
        <f>Input!K410</f>
        <v>220</v>
      </c>
      <c r="F409" s="94" t="str">
        <f>Input!I410</f>
        <v>640x900x800</v>
      </c>
      <c r="G409" s="95" t="str">
        <f>Input!J410</f>
        <v>480</v>
      </c>
      <c r="H409" s="96" t="str">
        <f>Input!L410</f>
        <v>50</v>
      </c>
      <c r="I409" s="95" t="str">
        <f>Verw.!AD409</f>
        <v>Without/SAE-0/SAE-1</v>
      </c>
      <c r="J409" s="95" t="str">
        <f>Verw.!AF409</f>
        <v>Rubber block drive, with alu. ring</v>
      </c>
      <c r="K409" s="95" t="str">
        <f>Verw.!AE409</f>
        <v>18 /16 /14  inch</v>
      </c>
      <c r="L409" s="97" t="str">
        <f>Verw.!AG409</f>
        <v xml:space="preserve"> Mechanical/ Electrical</v>
      </c>
      <c r="M409" s="95" t="str">
        <f>Verw.!AH409</f>
        <v>Not available</v>
      </c>
      <c r="N409" s="95">
        <f>Input!AL410</f>
        <v>0</v>
      </c>
      <c r="P409" s="98"/>
      <c r="Q409" s="128"/>
      <c r="R409" s="128"/>
      <c r="S409" s="128"/>
      <c r="T409" s="89"/>
      <c r="U409" s="127"/>
      <c r="V409" s="128"/>
      <c r="W409" s="129"/>
      <c r="X409" s="130"/>
      <c r="Y409" s="127"/>
      <c r="Z409" s="127"/>
      <c r="AA409" s="87"/>
      <c r="AB409" s="131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</row>
    <row r="410" spans="1:102" s="105" customFormat="1" x14ac:dyDescent="0.25">
      <c r="A410" s="328" t="str">
        <f>Input!B411</f>
        <v>HCQ401</v>
      </c>
      <c r="B410" s="93">
        <f>Input!F411</f>
        <v>2.5</v>
      </c>
      <c r="C410" s="93" t="str">
        <f>Input!D411&amp;"-"&amp;Input!E411</f>
        <v>1500-2300</v>
      </c>
      <c r="D410" s="93" t="str">
        <f>Input!G411</f>
        <v>0,40</v>
      </c>
      <c r="E410" s="93" t="str">
        <f>Input!K411</f>
        <v>220</v>
      </c>
      <c r="F410" s="94" t="str">
        <f>Input!I411</f>
        <v>640x900x800</v>
      </c>
      <c r="G410" s="95" t="str">
        <f>Input!J411</f>
        <v>480</v>
      </c>
      <c r="H410" s="96" t="str">
        <f>Input!L411</f>
        <v>50</v>
      </c>
      <c r="I410" s="95" t="str">
        <f>Verw.!AD410</f>
        <v>Without/SAE-0/SAE-1</v>
      </c>
      <c r="J410" s="95" t="str">
        <f>Verw.!AF410</f>
        <v>Rubber block drive, with alu. ring</v>
      </c>
      <c r="K410" s="95" t="str">
        <f>Verw.!AE410</f>
        <v>18 /16 /14  inch</v>
      </c>
      <c r="L410" s="97" t="str">
        <f>Verw.!AG410</f>
        <v xml:space="preserve"> Mechanical/ Electrical</v>
      </c>
      <c r="M410" s="95" t="str">
        <f>Verw.!AH410</f>
        <v>Not available</v>
      </c>
      <c r="N410" s="95">
        <f>Input!AL411</f>
        <v>0</v>
      </c>
      <c r="P410" s="98"/>
      <c r="Q410" s="128"/>
      <c r="R410" s="128"/>
      <c r="S410" s="128"/>
      <c r="T410" s="89"/>
      <c r="U410" s="127"/>
      <c r="V410" s="128"/>
      <c r="W410" s="129"/>
      <c r="X410" s="130"/>
      <c r="Y410" s="127"/>
      <c r="Z410" s="127"/>
      <c r="AA410" s="87"/>
      <c r="AB410" s="131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</row>
    <row r="411" spans="1:102" s="105" customFormat="1" x14ac:dyDescent="0.25">
      <c r="A411" s="328" t="str">
        <f>Input!B412</f>
        <v>HCQ501</v>
      </c>
      <c r="B411" s="93">
        <f>Input!F412</f>
        <v>1.03</v>
      </c>
      <c r="C411" s="93" t="str">
        <f>Input!D412&amp;"-"&amp;Input!E412</f>
        <v>1000-2300</v>
      </c>
      <c r="D411" s="93" t="str">
        <f>Input!G412</f>
        <v>0,55</v>
      </c>
      <c r="E411" s="93" t="str">
        <f>Input!K412</f>
        <v>235</v>
      </c>
      <c r="F411" s="94" t="str">
        <f>Input!I412</f>
        <v>706x856x846</v>
      </c>
      <c r="G411" s="95" t="str">
        <f>Input!J412</f>
        <v>560</v>
      </c>
      <c r="H411" s="96" t="str">
        <f>Input!L412</f>
        <v>55</v>
      </c>
      <c r="I411" s="95" t="str">
        <f>Verw.!AD411</f>
        <v>Without/SAE-0/SAE-1</v>
      </c>
      <c r="J411" s="95" t="str">
        <f>Verw.!AF411</f>
        <v>Rubber block drive, with alu. ring</v>
      </c>
      <c r="K411" s="95" t="str">
        <f>Verw.!AE411</f>
        <v>18 /16  inch</v>
      </c>
      <c r="L411" s="97" t="str">
        <f>Verw.!AG411</f>
        <v xml:space="preserve"> Mechanical/ Electrical</v>
      </c>
      <c r="M411" s="95" t="str">
        <f>Verw.!AH411</f>
        <v>Not available</v>
      </c>
      <c r="N411" s="95">
        <f>Input!AL412</f>
        <v>0</v>
      </c>
      <c r="P411" s="98"/>
      <c r="Q411" s="128"/>
      <c r="R411" s="128"/>
      <c r="S411" s="128"/>
      <c r="T411" s="89"/>
      <c r="U411" s="127"/>
      <c r="V411" s="128"/>
      <c r="W411" s="129"/>
      <c r="X411" s="130"/>
      <c r="Y411" s="127"/>
      <c r="Z411" s="127"/>
      <c r="AA411" s="87"/>
      <c r="AB411" s="131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</row>
    <row r="412" spans="1:102" s="105" customFormat="1" x14ac:dyDescent="0.25">
      <c r="A412" s="328" t="str">
        <f>Input!B413</f>
        <v>HCQ501</v>
      </c>
      <c r="B412" s="93">
        <f>Input!F413</f>
        <v>1.46</v>
      </c>
      <c r="C412" s="93" t="str">
        <f>Input!D413&amp;"-"&amp;Input!E413</f>
        <v>1000-2300</v>
      </c>
      <c r="D412" s="93" t="str">
        <f>Input!G413</f>
        <v>0,55</v>
      </c>
      <c r="E412" s="93" t="str">
        <f>Input!K413</f>
        <v>235</v>
      </c>
      <c r="F412" s="94" t="str">
        <f>Input!I413</f>
        <v>706x856x846</v>
      </c>
      <c r="G412" s="95" t="str">
        <f>Input!J413</f>
        <v>560</v>
      </c>
      <c r="H412" s="96" t="str">
        <f>Input!L413</f>
        <v>55</v>
      </c>
      <c r="I412" s="95" t="str">
        <f>Verw.!AD412</f>
        <v>Without/SAE-0/SAE-1</v>
      </c>
      <c r="J412" s="95" t="str">
        <f>Verw.!AF412</f>
        <v>Rubber block drive, with alu. ring</v>
      </c>
      <c r="K412" s="95" t="str">
        <f>Verw.!AE412</f>
        <v>18 /16  inch</v>
      </c>
      <c r="L412" s="97" t="str">
        <f>Verw.!AG412</f>
        <v xml:space="preserve"> Mechanical/ Electrical</v>
      </c>
      <c r="M412" s="95" t="str">
        <f>Verw.!AH412</f>
        <v>Not available</v>
      </c>
      <c r="N412" s="95">
        <f>Input!AL413</f>
        <v>0</v>
      </c>
      <c r="P412" s="98"/>
      <c r="Q412" s="128"/>
      <c r="R412" s="128"/>
      <c r="S412" s="128"/>
      <c r="T412" s="89"/>
      <c r="U412" s="127"/>
      <c r="V412" s="128"/>
      <c r="W412" s="129"/>
      <c r="X412" s="130"/>
      <c r="Y412" s="127"/>
      <c r="Z412" s="127"/>
      <c r="AA412" s="87"/>
      <c r="AB412" s="131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</row>
    <row r="413" spans="1:102" s="105" customFormat="1" x14ac:dyDescent="0.25">
      <c r="A413" s="328" t="str">
        <f>Input!B414</f>
        <v>HCQ501</v>
      </c>
      <c r="B413" s="93">
        <f>Input!F414</f>
        <v>1.56</v>
      </c>
      <c r="C413" s="93" t="str">
        <f>Input!D414&amp;"-"&amp;Input!E414</f>
        <v>1000-2300</v>
      </c>
      <c r="D413" s="93" t="str">
        <f>Input!G414</f>
        <v>0,55</v>
      </c>
      <c r="E413" s="93" t="str">
        <f>Input!K414</f>
        <v>235</v>
      </c>
      <c r="F413" s="94" t="str">
        <f>Input!I414</f>
        <v>706x856x846</v>
      </c>
      <c r="G413" s="95" t="str">
        <f>Input!J414</f>
        <v>560</v>
      </c>
      <c r="H413" s="96" t="str">
        <f>Input!L414</f>
        <v>55</v>
      </c>
      <c r="I413" s="95" t="str">
        <f>Verw.!AD413</f>
        <v>Without/SAE-0/SAE-1</v>
      </c>
      <c r="J413" s="95" t="str">
        <f>Verw.!AF413</f>
        <v>Rubber block drive, with alu. ring</v>
      </c>
      <c r="K413" s="95" t="str">
        <f>Verw.!AE413</f>
        <v>18 /16  inch</v>
      </c>
      <c r="L413" s="97" t="str">
        <f>Verw.!AG413</f>
        <v xml:space="preserve"> Mechanical/ Electrical</v>
      </c>
      <c r="M413" s="95" t="str">
        <f>Verw.!AH413</f>
        <v>Not available</v>
      </c>
      <c r="N413" s="95">
        <f>Input!AL414</f>
        <v>0</v>
      </c>
      <c r="P413" s="98"/>
      <c r="Q413" s="128"/>
      <c r="R413" s="128"/>
      <c r="S413" s="128"/>
      <c r="T413" s="89"/>
      <c r="U413" s="127"/>
      <c r="V413" s="128"/>
      <c r="W413" s="129"/>
      <c r="X413" s="130"/>
      <c r="Y413" s="127"/>
      <c r="Z413" s="127"/>
      <c r="AA413" s="87"/>
      <c r="AB413" s="131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</row>
    <row r="414" spans="1:102" s="105" customFormat="1" x14ac:dyDescent="0.25">
      <c r="A414" s="328" t="str">
        <f>Input!B415</f>
        <v>HCQ501</v>
      </c>
      <c r="B414" s="93">
        <f>Input!F415</f>
        <v>1.875</v>
      </c>
      <c r="C414" s="93" t="str">
        <f>Input!D415&amp;"-"&amp;Input!E415</f>
        <v>1000-2300</v>
      </c>
      <c r="D414" s="93" t="str">
        <f>Input!G415</f>
        <v>0,55</v>
      </c>
      <c r="E414" s="93" t="str">
        <f>Input!K415</f>
        <v>235</v>
      </c>
      <c r="F414" s="94" t="str">
        <f>Input!I415</f>
        <v>706x856x846</v>
      </c>
      <c r="G414" s="95" t="str">
        <f>Input!J415</f>
        <v>560</v>
      </c>
      <c r="H414" s="96" t="str">
        <f>Input!L415</f>
        <v>55</v>
      </c>
      <c r="I414" s="95" t="str">
        <f>Verw.!AD414</f>
        <v>Without/SAE-0/SAE-1</v>
      </c>
      <c r="J414" s="95" t="str">
        <f>Verw.!AF414</f>
        <v>Rubber block drive, with alu. ring</v>
      </c>
      <c r="K414" s="95" t="str">
        <f>Verw.!AE414</f>
        <v>18 /16  inch</v>
      </c>
      <c r="L414" s="97" t="str">
        <f>Verw.!AG414</f>
        <v xml:space="preserve"> Mechanical/ Electrical</v>
      </c>
      <c r="M414" s="95" t="str">
        <f>Verw.!AH414</f>
        <v>Not available</v>
      </c>
      <c r="N414" s="95">
        <f>Input!AL415</f>
        <v>0</v>
      </c>
      <c r="P414" s="98"/>
      <c r="Q414" s="128"/>
      <c r="R414" s="128"/>
      <c r="S414" s="128"/>
      <c r="T414" s="89"/>
      <c r="U414" s="127"/>
      <c r="V414" s="128"/>
      <c r="W414" s="129"/>
      <c r="X414" s="130"/>
      <c r="Y414" s="127"/>
      <c r="Z414" s="127"/>
      <c r="AA414" s="87"/>
      <c r="AB414" s="131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</row>
    <row r="415" spans="1:102" s="105" customFormat="1" x14ac:dyDescent="0.25">
      <c r="A415" s="328" t="str">
        <f>Input!B416</f>
        <v>HCQ501</v>
      </c>
      <c r="B415" s="93">
        <f>Input!F416</f>
        <v>2</v>
      </c>
      <c r="C415" s="93" t="str">
        <f>Input!D416&amp;"-"&amp;Input!E416</f>
        <v>1000-2300</v>
      </c>
      <c r="D415" s="93" t="str">
        <f>Input!G416</f>
        <v>0,55</v>
      </c>
      <c r="E415" s="93" t="str">
        <f>Input!K416</f>
        <v>235</v>
      </c>
      <c r="F415" s="94" t="str">
        <f>Input!I416</f>
        <v>706x856x846</v>
      </c>
      <c r="G415" s="95" t="str">
        <f>Input!J416</f>
        <v>560</v>
      </c>
      <c r="H415" s="96" t="str">
        <f>Input!L416</f>
        <v>55</v>
      </c>
      <c r="I415" s="95" t="str">
        <f>Verw.!AD415</f>
        <v>Without/SAE-0/SAE-1</v>
      </c>
      <c r="J415" s="95" t="str">
        <f>Verw.!AF415</f>
        <v>Rubber block drive, with alu. ring</v>
      </c>
      <c r="K415" s="95" t="str">
        <f>Verw.!AE415</f>
        <v>18 /16  inch</v>
      </c>
      <c r="L415" s="97" t="str">
        <f>Verw.!AG415</f>
        <v xml:space="preserve"> Mechanical/ Electrical</v>
      </c>
      <c r="M415" s="95" t="str">
        <f>Verw.!AH415</f>
        <v>Not available</v>
      </c>
      <c r="N415" s="95">
        <f>Input!AL416</f>
        <v>0</v>
      </c>
      <c r="P415" s="98"/>
      <c r="Q415" s="128"/>
      <c r="R415" s="128"/>
      <c r="S415" s="128"/>
      <c r="T415" s="89"/>
      <c r="U415" s="127"/>
      <c r="V415" s="128"/>
      <c r="W415" s="129"/>
      <c r="X415" s="130"/>
      <c r="Y415" s="127"/>
      <c r="Z415" s="127"/>
      <c r="AA415" s="87"/>
      <c r="AB415" s="131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</row>
    <row r="416" spans="1:102" s="105" customFormat="1" x14ac:dyDescent="0.25">
      <c r="A416" s="328" t="str">
        <f>Input!B417</f>
        <v>HCQ501</v>
      </c>
      <c r="B416" s="93">
        <f>Input!F417</f>
        <v>2.4500000000000002</v>
      </c>
      <c r="C416" s="93" t="str">
        <f>Input!D417&amp;"-"&amp;Input!E417</f>
        <v>1000-2300</v>
      </c>
      <c r="D416" s="93" t="str">
        <f>Input!G417</f>
        <v>0,52</v>
      </c>
      <c r="E416" s="93" t="str">
        <f>Input!K417</f>
        <v>235</v>
      </c>
      <c r="F416" s="94" t="str">
        <f>Input!I417</f>
        <v>706x856x846</v>
      </c>
      <c r="G416" s="95" t="str">
        <f>Input!J417</f>
        <v>560</v>
      </c>
      <c r="H416" s="96" t="str">
        <f>Input!L417</f>
        <v>55</v>
      </c>
      <c r="I416" s="95" t="str">
        <f>Verw.!AD416</f>
        <v>Without/SAE-0/SAE-1</v>
      </c>
      <c r="J416" s="95" t="str">
        <f>Verw.!AF416</f>
        <v>Rubber block drive, with alu. ring</v>
      </c>
      <c r="K416" s="95" t="str">
        <f>Verw.!AE416</f>
        <v>18 /16  inch</v>
      </c>
      <c r="L416" s="97" t="str">
        <f>Verw.!AG416</f>
        <v xml:space="preserve"> Mechanical/ Electrical</v>
      </c>
      <c r="M416" s="95" t="str">
        <f>Verw.!AH416</f>
        <v>Not available</v>
      </c>
      <c r="N416" s="95">
        <f>Input!AL417</f>
        <v>0</v>
      </c>
      <c r="P416" s="98"/>
      <c r="Q416" s="128"/>
      <c r="R416" s="128"/>
      <c r="S416" s="128"/>
      <c r="T416" s="89"/>
      <c r="U416" s="127"/>
      <c r="V416" s="128"/>
      <c r="W416" s="129"/>
      <c r="X416" s="130"/>
      <c r="Y416" s="127"/>
      <c r="Z416" s="127"/>
      <c r="AA416" s="87"/>
      <c r="AB416" s="131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</row>
    <row r="417" spans="1:102" s="105" customFormat="1" x14ac:dyDescent="0.25">
      <c r="A417" s="328" t="str">
        <f>Input!B418</f>
        <v>HCQ502</v>
      </c>
      <c r="B417" s="93">
        <f>Input!F418</f>
        <v>2.714</v>
      </c>
      <c r="C417" s="93" t="str">
        <f>Input!D418&amp;"-"&amp;Input!E418</f>
        <v>1000-2300</v>
      </c>
      <c r="D417" s="93" t="str">
        <f>Input!G418</f>
        <v>0,55</v>
      </c>
      <c r="E417" s="93" t="str">
        <f>Input!K418</f>
        <v>264</v>
      </c>
      <c r="F417" s="94" t="str">
        <f>Input!I418</f>
        <v>706x856x875</v>
      </c>
      <c r="G417" s="95" t="str">
        <f>Input!J418</f>
        <v>700</v>
      </c>
      <c r="H417" s="96" t="str">
        <f>Input!L418</f>
        <v>60</v>
      </c>
      <c r="I417" s="95" t="str">
        <f>Verw.!AD417</f>
        <v>Without/SAE-0/SAE-1</v>
      </c>
      <c r="J417" s="95" t="str">
        <f>Verw.!AF417</f>
        <v>Rubber block drive, with alu. ring</v>
      </c>
      <c r="K417" s="95" t="str">
        <f>Verw.!AE417</f>
        <v>18 /16  inch</v>
      </c>
      <c r="L417" s="97" t="str">
        <f>Verw.!AG417</f>
        <v xml:space="preserve"> Mechanical/ Electrical</v>
      </c>
      <c r="M417" s="95" t="str">
        <f>Verw.!AH417</f>
        <v>Not available</v>
      </c>
      <c r="N417" s="95">
        <f>Input!AL418</f>
        <v>0</v>
      </c>
      <c r="P417" s="98"/>
      <c r="Q417" s="128"/>
      <c r="R417" s="128"/>
      <c r="S417" s="128"/>
      <c r="T417" s="89"/>
      <c r="U417" s="127"/>
      <c r="V417" s="128"/>
      <c r="W417" s="129"/>
      <c r="X417" s="130"/>
      <c r="Y417" s="127"/>
      <c r="Z417" s="127"/>
      <c r="AA417" s="87"/>
      <c r="AB417" s="131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</row>
    <row r="418" spans="1:102" s="105" customFormat="1" x14ac:dyDescent="0.25">
      <c r="A418" s="328" t="str">
        <f>Input!B419</f>
        <v>HCQ502</v>
      </c>
      <c r="B418" s="93">
        <f>Input!F419</f>
        <v>2.95</v>
      </c>
      <c r="C418" s="93" t="str">
        <f>Input!D419&amp;"-"&amp;Input!E419</f>
        <v>1000-2300</v>
      </c>
      <c r="D418" s="93" t="str">
        <f>Input!G419</f>
        <v>0,55</v>
      </c>
      <c r="E418" s="93" t="str">
        <f>Input!K419</f>
        <v>264</v>
      </c>
      <c r="F418" s="94" t="str">
        <f>Input!I419</f>
        <v>706x856x875</v>
      </c>
      <c r="G418" s="95" t="str">
        <f>Input!J419</f>
        <v>700</v>
      </c>
      <c r="H418" s="96" t="str">
        <f>Input!L419</f>
        <v>60</v>
      </c>
      <c r="I418" s="95" t="str">
        <f>Verw.!AD418</f>
        <v>Without/SAE-0/SAE-1</v>
      </c>
      <c r="J418" s="95" t="str">
        <f>Verw.!AF418</f>
        <v>Rubber block drive, with alu. ring</v>
      </c>
      <c r="K418" s="95" t="str">
        <f>Verw.!AE418</f>
        <v>18 /16  inch</v>
      </c>
      <c r="L418" s="97" t="str">
        <f>Verw.!AG418</f>
        <v xml:space="preserve"> Mechanical/ Electrical</v>
      </c>
      <c r="M418" s="95" t="str">
        <f>Verw.!AH418</f>
        <v>Not available</v>
      </c>
      <c r="N418" s="95">
        <f>Input!AL419</f>
        <v>0</v>
      </c>
      <c r="P418" s="98"/>
      <c r="Q418" s="128"/>
      <c r="R418" s="128"/>
      <c r="S418" s="128"/>
      <c r="T418" s="89"/>
      <c r="U418" s="127"/>
      <c r="V418" s="128"/>
      <c r="W418" s="129"/>
      <c r="X418" s="130"/>
      <c r="Y418" s="127"/>
      <c r="Z418" s="127"/>
      <c r="AA418" s="87"/>
      <c r="AB418" s="131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</row>
    <row r="419" spans="1:102" s="105" customFormat="1" x14ac:dyDescent="0.25">
      <c r="A419" s="328" t="str">
        <f>Input!B420</f>
        <v>HCQ700</v>
      </c>
      <c r="B419" s="93">
        <f>Input!F420</f>
        <v>1.514</v>
      </c>
      <c r="C419" s="93" t="str">
        <f>Input!D420&amp;"-"&amp;Input!E420</f>
        <v>1000-2500</v>
      </c>
      <c r="D419" s="93">
        <f>Input!G420</f>
        <v>0.75</v>
      </c>
      <c r="E419" s="93" t="str">
        <f>Input!K420</f>
        <v>290</v>
      </c>
      <c r="F419" s="94" t="str">
        <f>Input!I420</f>
        <v>898x1104x1066</v>
      </c>
      <c r="G419" s="95" t="str">
        <f>Input!J420</f>
        <v>900</v>
      </c>
      <c r="H419" s="96" t="str">
        <f>Input!L420</f>
        <v>90</v>
      </c>
      <c r="I419" s="95" t="str">
        <f>Verw.!AD419</f>
        <v>Without/SAE-0</v>
      </c>
      <c r="J419" s="95" t="str">
        <f>Verw.!AF419</f>
        <v>Rubber block drive, with alu. ring</v>
      </c>
      <c r="K419" s="95" t="str">
        <f>Verw.!AE419</f>
        <v>18 /16  inch</v>
      </c>
      <c r="L419" s="97" t="str">
        <f>Verw.!AG419</f>
        <v xml:space="preserve"> Mechanical/ Electrical</v>
      </c>
      <c r="M419" s="95" t="str">
        <f>Verw.!AH419</f>
        <v>Not available</v>
      </c>
      <c r="N419" s="95">
        <f>Input!AL420</f>
        <v>0</v>
      </c>
      <c r="P419" s="98"/>
      <c r="Q419" s="128"/>
      <c r="R419" s="128"/>
      <c r="S419" s="128"/>
      <c r="T419" s="89"/>
      <c r="U419" s="127"/>
      <c r="V419" s="128"/>
      <c r="W419" s="129"/>
      <c r="X419" s="130"/>
      <c r="Y419" s="127"/>
      <c r="Z419" s="127"/>
      <c r="AA419" s="87"/>
      <c r="AB419" s="131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</row>
    <row r="420" spans="1:102" s="105" customFormat="1" x14ac:dyDescent="0.25">
      <c r="A420" s="328" t="str">
        <f>Input!B421</f>
        <v>HCQ700</v>
      </c>
      <c r="B420" s="93">
        <f>Input!F421</f>
        <v>2</v>
      </c>
      <c r="C420" s="93" t="str">
        <f>Input!D421&amp;"-"&amp;Input!E421</f>
        <v>1000-2500</v>
      </c>
      <c r="D420" s="93">
        <f>Input!G421</f>
        <v>0.75</v>
      </c>
      <c r="E420" s="93" t="str">
        <f>Input!K421</f>
        <v>290</v>
      </c>
      <c r="F420" s="94" t="str">
        <f>Input!I421</f>
        <v>898x1104x1066</v>
      </c>
      <c r="G420" s="95" t="str">
        <f>Input!J421</f>
        <v>900</v>
      </c>
      <c r="H420" s="96" t="str">
        <f>Input!L421</f>
        <v>90</v>
      </c>
      <c r="I420" s="95" t="str">
        <f>Verw.!AD420</f>
        <v>Without/SAE-0</v>
      </c>
      <c r="J420" s="95" t="str">
        <f>Verw.!AF420</f>
        <v>Rubber block drive, with alu. ring</v>
      </c>
      <c r="K420" s="95" t="str">
        <f>Verw.!AE420</f>
        <v>18 /16  inch</v>
      </c>
      <c r="L420" s="97" t="str">
        <f>Verw.!AG420</f>
        <v xml:space="preserve"> Mechanical/ Electrical</v>
      </c>
      <c r="M420" s="95" t="str">
        <f>Verw.!AH420</f>
        <v>Not available</v>
      </c>
      <c r="N420" s="95">
        <f>Input!AL421</f>
        <v>0</v>
      </c>
      <c r="P420" s="98"/>
      <c r="Q420" s="128"/>
      <c r="R420" s="128"/>
      <c r="S420" s="128"/>
      <c r="T420" s="89"/>
      <c r="U420" s="127"/>
      <c r="V420" s="128"/>
      <c r="W420" s="129"/>
      <c r="X420" s="130"/>
      <c r="Y420" s="127"/>
      <c r="Z420" s="127"/>
      <c r="AA420" s="87"/>
      <c r="AB420" s="131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</row>
    <row r="421" spans="1:102" s="105" customFormat="1" x14ac:dyDescent="0.25">
      <c r="A421" s="328" t="str">
        <f>Input!B422</f>
        <v>HCQ700</v>
      </c>
      <c r="B421" s="93">
        <f>Input!F422</f>
        <v>2.5</v>
      </c>
      <c r="C421" s="93" t="str">
        <f>Input!D422&amp;"-"&amp;Input!E422</f>
        <v>1000-2500</v>
      </c>
      <c r="D421" s="93">
        <f>Input!G422</f>
        <v>0.75</v>
      </c>
      <c r="E421" s="93" t="str">
        <f>Input!K422</f>
        <v>290</v>
      </c>
      <c r="F421" s="94" t="str">
        <f>Input!I422</f>
        <v>898x1104x1066</v>
      </c>
      <c r="G421" s="95" t="str">
        <f>Input!J422</f>
        <v>900</v>
      </c>
      <c r="H421" s="96" t="str">
        <f>Input!L422</f>
        <v>90</v>
      </c>
      <c r="I421" s="95" t="str">
        <f>Verw.!AD421</f>
        <v>Without/SAE-0</v>
      </c>
      <c r="J421" s="95" t="str">
        <f>Verw.!AF421</f>
        <v>Rubber block drive, with alu. ring</v>
      </c>
      <c r="K421" s="95" t="str">
        <f>Verw.!AE421</f>
        <v>18 /16  inch</v>
      </c>
      <c r="L421" s="97" t="str">
        <f>Verw.!AG421</f>
        <v xml:space="preserve"> Mechanical/ Electrical</v>
      </c>
      <c r="M421" s="95" t="str">
        <f>Verw.!AH421</f>
        <v>Not available</v>
      </c>
      <c r="N421" s="95">
        <f>Input!AL422</f>
        <v>0</v>
      </c>
      <c r="P421" s="98"/>
      <c r="Q421" s="128"/>
      <c r="R421" s="128"/>
      <c r="S421" s="128"/>
      <c r="T421" s="89"/>
      <c r="U421" s="127"/>
      <c r="V421" s="128"/>
      <c r="W421" s="129"/>
      <c r="X421" s="130"/>
      <c r="Y421" s="127"/>
      <c r="Z421" s="127"/>
      <c r="AA421" s="87"/>
      <c r="AB421" s="131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</row>
    <row r="422" spans="1:102" s="105" customFormat="1" x14ac:dyDescent="0.25">
      <c r="A422" s="328" t="str">
        <f>Input!B423</f>
        <v>HCQ700</v>
      </c>
      <c r="B422" s="93">
        <f>Input!F423</f>
        <v>2.78</v>
      </c>
      <c r="C422" s="93" t="str">
        <f>Input!D423&amp;"-"&amp;Input!E423</f>
        <v>1000-2500</v>
      </c>
      <c r="D422" s="93" t="str">
        <f>Input!G423</f>
        <v>0,70</v>
      </c>
      <c r="E422" s="93" t="str">
        <f>Input!K423</f>
        <v>290</v>
      </c>
      <c r="F422" s="94" t="str">
        <f>Input!I423</f>
        <v>898x1104x1066</v>
      </c>
      <c r="G422" s="95" t="str">
        <f>Input!J423</f>
        <v>900</v>
      </c>
      <c r="H422" s="96" t="str">
        <f>Input!L423</f>
        <v>90</v>
      </c>
      <c r="I422" s="95" t="str">
        <f>Verw.!AD422</f>
        <v>Without/SAE-0</v>
      </c>
      <c r="J422" s="95" t="str">
        <f>Verw.!AF422</f>
        <v>Rubber block drive, with alu. ring</v>
      </c>
      <c r="K422" s="95" t="str">
        <f>Verw.!AE422</f>
        <v>18 /16  inch</v>
      </c>
      <c r="L422" s="97" t="str">
        <f>Verw.!AG422</f>
        <v xml:space="preserve"> Mechanical/ Electrical</v>
      </c>
      <c r="M422" s="95" t="str">
        <f>Verw.!AH422</f>
        <v>Not available</v>
      </c>
      <c r="N422" s="95">
        <f>Input!AL423</f>
        <v>0</v>
      </c>
      <c r="P422" s="98"/>
      <c r="Q422" s="128"/>
      <c r="R422" s="128"/>
      <c r="S422" s="128"/>
      <c r="T422" s="89"/>
      <c r="U422" s="127"/>
      <c r="V422" s="128"/>
      <c r="W422" s="129"/>
      <c r="X422" s="130"/>
      <c r="Y422" s="127"/>
      <c r="Z422" s="127"/>
      <c r="AA422" s="87"/>
      <c r="AB422" s="131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</row>
    <row r="423" spans="1:102" s="105" customFormat="1" x14ac:dyDescent="0.25">
      <c r="A423" s="328" t="str">
        <f>Input!B424</f>
        <v>HCQ700</v>
      </c>
      <c r="B423" s="93">
        <f>Input!F424</f>
        <v>2.96</v>
      </c>
      <c r="C423" s="93" t="str">
        <f>Input!D424&amp;"-"&amp;Input!E424</f>
        <v>1000-2500</v>
      </c>
      <c r="D423" s="93" t="str">
        <f>Input!G424</f>
        <v>0,67</v>
      </c>
      <c r="E423" s="93" t="str">
        <f>Input!K424</f>
        <v>290</v>
      </c>
      <c r="F423" s="94" t="str">
        <f>Input!I424</f>
        <v>898x1104x1066</v>
      </c>
      <c r="G423" s="95" t="str">
        <f>Input!J424</f>
        <v>900</v>
      </c>
      <c r="H423" s="96" t="str">
        <f>Input!L424</f>
        <v>90</v>
      </c>
      <c r="I423" s="95" t="str">
        <f>Verw.!AD423</f>
        <v>Without/SAE-0</v>
      </c>
      <c r="J423" s="95" t="str">
        <f>Verw.!AF423</f>
        <v>Rubber block drive, with alu. ring</v>
      </c>
      <c r="K423" s="95" t="str">
        <f>Verw.!AE423</f>
        <v>18 /16  inch</v>
      </c>
      <c r="L423" s="97" t="str">
        <f>Verw.!AG423</f>
        <v xml:space="preserve"> Mechanical/ Electrical</v>
      </c>
      <c r="M423" s="95" t="str">
        <f>Verw.!AH423</f>
        <v>Not available</v>
      </c>
      <c r="N423" s="95">
        <f>Input!AL424</f>
        <v>0</v>
      </c>
      <c r="P423" s="98"/>
      <c r="Q423" s="128"/>
      <c r="R423" s="128"/>
      <c r="S423" s="128"/>
      <c r="T423" s="89"/>
      <c r="U423" s="127"/>
      <c r="V423" s="128"/>
      <c r="W423" s="129"/>
      <c r="X423" s="130"/>
      <c r="Y423" s="127"/>
      <c r="Z423" s="127"/>
      <c r="AA423" s="87"/>
      <c r="AB423" s="131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</row>
    <row r="424" spans="1:102" s="105" customFormat="1" x14ac:dyDescent="0.25">
      <c r="A424" s="328" t="str">
        <f>Input!B425</f>
        <v>HCQ701</v>
      </c>
      <c r="B424" s="93">
        <f>Input!F425</f>
        <v>2.9049999999999998</v>
      </c>
      <c r="C424" s="93" t="str">
        <f>Input!D425&amp;"-"&amp;Input!E425</f>
        <v>1000-2500</v>
      </c>
      <c r="D424" s="93" t="str">
        <f>Input!G425</f>
        <v>0,75</v>
      </c>
      <c r="E424" s="93" t="str">
        <f>Input!K425</f>
        <v>340</v>
      </c>
      <c r="F424" s="94" t="str">
        <f>Input!I425</f>
        <v>868x1104x1146</v>
      </c>
      <c r="G424" s="95" t="str">
        <f>Input!J425</f>
        <v>950</v>
      </c>
      <c r="H424" s="96" t="str">
        <f>Input!L425</f>
        <v>95</v>
      </c>
      <c r="I424" s="95" t="str">
        <f>Verw.!AD424</f>
        <v>Without/SAE-0</v>
      </c>
      <c r="J424" s="95" t="str">
        <f>Verw.!AF424</f>
        <v>Rubber block drive, with alu. ring</v>
      </c>
      <c r="K424" s="95" t="str">
        <f>Verw.!AE424</f>
        <v>18  inch</v>
      </c>
      <c r="L424" s="97" t="str">
        <f>Verw.!AG424</f>
        <v xml:space="preserve"> Mechanical/ Electrical</v>
      </c>
      <c r="M424" s="95" t="str">
        <f>Verw.!AH424</f>
        <v>Not available</v>
      </c>
      <c r="N424" s="95">
        <f>Input!AL425</f>
        <v>0</v>
      </c>
      <c r="P424" s="98"/>
      <c r="Q424" s="128"/>
      <c r="R424" s="128"/>
      <c r="S424" s="128"/>
      <c r="T424" s="89"/>
      <c r="U424" s="127"/>
      <c r="V424" s="128"/>
      <c r="W424" s="129"/>
      <c r="X424" s="130"/>
      <c r="Y424" s="127"/>
      <c r="Z424" s="127"/>
      <c r="AA424" s="87"/>
      <c r="AB424" s="131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</row>
    <row r="425" spans="1:102" s="105" customFormat="1" x14ac:dyDescent="0.25">
      <c r="A425" s="328" t="str">
        <f>Input!B426</f>
        <v>HCQ701</v>
      </c>
      <c r="B425" s="93">
        <f>Input!F426</f>
        <v>3.48</v>
      </c>
      <c r="C425" s="93" t="str">
        <f>Input!D426&amp;"-"&amp;Input!E426</f>
        <v>1000-2500</v>
      </c>
      <c r="D425" s="93" t="str">
        <f>Input!G426</f>
        <v>0,75</v>
      </c>
      <c r="E425" s="93" t="str">
        <f>Input!K426</f>
        <v>340</v>
      </c>
      <c r="F425" s="94" t="str">
        <f>Input!I426</f>
        <v>868x1104x1146</v>
      </c>
      <c r="G425" s="95" t="str">
        <f>Input!J426</f>
        <v>950</v>
      </c>
      <c r="H425" s="96" t="str">
        <f>Input!L426</f>
        <v>95</v>
      </c>
      <c r="I425" s="95" t="str">
        <f>Verw.!AD425</f>
        <v>Without/SAE-0</v>
      </c>
      <c r="J425" s="95" t="str">
        <f>Verw.!AF425</f>
        <v>Rubber block drive, with alu. ring</v>
      </c>
      <c r="K425" s="95" t="str">
        <f>Verw.!AE425</f>
        <v>18  inch</v>
      </c>
      <c r="L425" s="97" t="str">
        <f>Verw.!AG425</f>
        <v xml:space="preserve"> Mechanical/ Electrical</v>
      </c>
      <c r="M425" s="95" t="str">
        <f>Verw.!AH425</f>
        <v>Not available</v>
      </c>
      <c r="N425" s="95">
        <f>Input!AL426</f>
        <v>0</v>
      </c>
      <c r="P425" s="98"/>
      <c r="Q425" s="128"/>
      <c r="R425" s="128"/>
      <c r="S425" s="128"/>
      <c r="T425" s="89"/>
      <c r="U425" s="127"/>
      <c r="V425" s="128"/>
      <c r="W425" s="129"/>
      <c r="X425" s="130"/>
      <c r="Y425" s="127"/>
      <c r="Z425" s="127"/>
      <c r="AA425" s="87"/>
      <c r="AB425" s="131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</row>
    <row r="426" spans="1:102" s="105" customFormat="1" x14ac:dyDescent="0.25">
      <c r="A426" s="328" t="str">
        <f>Input!B427</f>
        <v>HCQ701</v>
      </c>
      <c r="B426" s="93">
        <f>Input!F427</f>
        <v>3.625</v>
      </c>
      <c r="C426" s="93" t="str">
        <f>Input!D427&amp;"-"&amp;Input!E427</f>
        <v>1000-2500</v>
      </c>
      <c r="D426" s="93" t="str">
        <f>Input!G427</f>
        <v>0,75</v>
      </c>
      <c r="E426" s="93" t="str">
        <f>Input!K427</f>
        <v>340</v>
      </c>
      <c r="F426" s="94" t="str">
        <f>Input!I427</f>
        <v>868x1104x1146</v>
      </c>
      <c r="G426" s="95" t="str">
        <f>Input!J427</f>
        <v>950</v>
      </c>
      <c r="H426" s="96" t="str">
        <f>Input!L427</f>
        <v>95</v>
      </c>
      <c r="I426" s="95" t="str">
        <f>Verw.!AD426</f>
        <v>Without/SAE-0</v>
      </c>
      <c r="J426" s="95" t="str">
        <f>Verw.!AF426</f>
        <v>Rubber block drive, with alu. ring</v>
      </c>
      <c r="K426" s="95" t="str">
        <f>Verw.!AE426</f>
        <v>18  inch</v>
      </c>
      <c r="L426" s="97" t="str">
        <f>Verw.!AG426</f>
        <v xml:space="preserve"> Mechanical/ Electrical</v>
      </c>
      <c r="M426" s="95" t="str">
        <f>Verw.!AH426</f>
        <v>Not available</v>
      </c>
      <c r="N426" s="95">
        <f>Input!AL427</f>
        <v>0</v>
      </c>
      <c r="P426" s="98"/>
      <c r="Q426" s="128"/>
      <c r="R426" s="128"/>
      <c r="S426" s="128"/>
      <c r="T426" s="89"/>
      <c r="U426" s="127"/>
      <c r="V426" s="128"/>
      <c r="W426" s="129"/>
      <c r="X426" s="130"/>
      <c r="Y426" s="127"/>
      <c r="Z426" s="127"/>
      <c r="AA426" s="87"/>
      <c r="AB426" s="131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</row>
    <row r="427" spans="1:102" s="105" customFormat="1" x14ac:dyDescent="0.25">
      <c r="A427" s="328" t="str">
        <f>Input!B428</f>
        <v>HCQ1000</v>
      </c>
      <c r="B427" s="93">
        <f>Input!F428</f>
        <v>1.1759999999999999</v>
      </c>
      <c r="C427" s="93" t="str">
        <f>Input!D428&amp;"-"&amp;Input!E428</f>
        <v>600-2300</v>
      </c>
      <c r="D427" s="93" t="str">
        <f>Input!G428</f>
        <v>1,00</v>
      </c>
      <c r="E427" s="93" t="str">
        <f>Input!K428</f>
        <v>310</v>
      </c>
      <c r="F427" s="94" t="str">
        <f>Input!I428</f>
        <v>994x1104x985</v>
      </c>
      <c r="G427" s="95" t="str">
        <f>Input!J428</f>
        <v>1100</v>
      </c>
      <c r="H427" s="96" t="str">
        <f>Input!L428</f>
        <v>100</v>
      </c>
      <c r="I427" s="95" t="str">
        <f>Verw.!AD427</f>
        <v>Without/SAE-0</v>
      </c>
      <c r="J427" s="95" t="str">
        <f>Verw.!AF427</f>
        <v>Rubber block drive, with alu. ring</v>
      </c>
      <c r="K427" s="95" t="str">
        <f>Verw.!AE427</f>
        <v>18 /16  inch</v>
      </c>
      <c r="L427" s="97" t="str">
        <f>Verw.!AG427</f>
        <v xml:space="preserve"> Mechanical/ Electrical</v>
      </c>
      <c r="M427" s="95" t="str">
        <f>Verw.!AH427</f>
        <v>Not available</v>
      </c>
      <c r="N427" s="95">
        <f>Input!AL428</f>
        <v>0</v>
      </c>
      <c r="P427" s="98"/>
      <c r="Q427" s="128"/>
      <c r="R427" s="128"/>
      <c r="S427" s="128"/>
      <c r="T427" s="89"/>
      <c r="U427" s="127"/>
      <c r="V427" s="128"/>
      <c r="W427" s="129"/>
      <c r="X427" s="130"/>
      <c r="Y427" s="127"/>
      <c r="Z427" s="127"/>
      <c r="AA427" s="87"/>
      <c r="AB427" s="131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</row>
    <row r="428" spans="1:102" s="105" customFormat="1" x14ac:dyDescent="0.25">
      <c r="A428" s="328" t="str">
        <f>Input!B429</f>
        <v>HCQ1000</v>
      </c>
      <c r="B428" s="93">
        <f>Input!F429</f>
        <v>2.8420000000000001</v>
      </c>
      <c r="C428" s="93" t="str">
        <f>Input!D429&amp;"-"&amp;Input!E429</f>
        <v>600-2300</v>
      </c>
      <c r="D428" s="93" t="str">
        <f>Input!G429</f>
        <v>1,00</v>
      </c>
      <c r="E428" s="93" t="str">
        <f>Input!K429</f>
        <v>310</v>
      </c>
      <c r="F428" s="94" t="str">
        <f>Input!I429</f>
        <v>994x1104x985</v>
      </c>
      <c r="G428" s="95" t="str">
        <f>Input!J429</f>
        <v>1100</v>
      </c>
      <c r="H428" s="96" t="str">
        <f>Input!L429</f>
        <v>100</v>
      </c>
      <c r="I428" s="95" t="str">
        <f>Verw.!AD428</f>
        <v>Without/SAE-0</v>
      </c>
      <c r="J428" s="95" t="str">
        <f>Verw.!AF428</f>
        <v>Rubber block drive, with alu. ring</v>
      </c>
      <c r="K428" s="95" t="str">
        <f>Verw.!AE428</f>
        <v>18 /16  inch</v>
      </c>
      <c r="L428" s="97" t="str">
        <f>Verw.!AG428</f>
        <v xml:space="preserve"> Mechanical/ Electrical</v>
      </c>
      <c r="M428" s="95" t="str">
        <f>Verw.!AH428</f>
        <v>Not available</v>
      </c>
      <c r="N428" s="95">
        <f>Input!AL429</f>
        <v>0</v>
      </c>
      <c r="P428" s="98"/>
      <c r="Q428" s="128"/>
      <c r="R428" s="128"/>
      <c r="S428" s="128"/>
      <c r="T428" s="89"/>
      <c r="U428" s="127"/>
      <c r="V428" s="128"/>
      <c r="W428" s="129"/>
      <c r="X428" s="130"/>
      <c r="Y428" s="127"/>
      <c r="Z428" s="127"/>
      <c r="AA428" s="87"/>
      <c r="AB428" s="131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</row>
    <row r="429" spans="1:102" s="105" customFormat="1" x14ac:dyDescent="0.25">
      <c r="A429" s="328" t="str">
        <f>Input!B430</f>
        <v>HCQ1000</v>
      </c>
      <c r="B429" s="93">
        <f>Input!F430</f>
        <v>3</v>
      </c>
      <c r="C429" s="93" t="str">
        <f>Input!D430&amp;"-"&amp;Input!E430</f>
        <v>600-2300</v>
      </c>
      <c r="D429" s="93" t="str">
        <f>Input!G430</f>
        <v>0,87</v>
      </c>
      <c r="E429" s="93" t="str">
        <f>Input!K430</f>
        <v>310</v>
      </c>
      <c r="F429" s="94" t="str">
        <f>Input!I430</f>
        <v>994x1104x985</v>
      </c>
      <c r="G429" s="95" t="str">
        <f>Input!J430</f>
        <v>1100</v>
      </c>
      <c r="H429" s="96" t="str">
        <f>Input!L430</f>
        <v>100</v>
      </c>
      <c r="I429" s="95" t="str">
        <f>Verw.!AD429</f>
        <v>Without/SAE-0</v>
      </c>
      <c r="J429" s="95" t="str">
        <f>Verw.!AF429</f>
        <v>Rubber block drive, with alu. ring</v>
      </c>
      <c r="K429" s="95" t="str">
        <f>Verw.!AE429</f>
        <v>18 /16  inch</v>
      </c>
      <c r="L429" s="97" t="str">
        <f>Verw.!AG429</f>
        <v xml:space="preserve"> Mechanical/ Electrical</v>
      </c>
      <c r="M429" s="95" t="str">
        <f>Verw.!AH429</f>
        <v>Not available</v>
      </c>
      <c r="N429" s="95">
        <f>Input!AL430</f>
        <v>0</v>
      </c>
      <c r="P429" s="98"/>
      <c r="Q429" s="128"/>
      <c r="R429" s="128"/>
      <c r="S429" s="128"/>
      <c r="T429" s="89"/>
      <c r="U429" s="127"/>
      <c r="V429" s="128"/>
      <c r="W429" s="129"/>
      <c r="X429" s="130"/>
      <c r="Y429" s="127"/>
      <c r="Z429" s="127"/>
      <c r="AA429" s="87"/>
      <c r="AB429" s="131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</row>
    <row r="430" spans="1:102" s="105" customFormat="1" x14ac:dyDescent="0.25">
      <c r="A430" s="328" t="str">
        <f>Input!B431</f>
        <v>HCQ1400</v>
      </c>
      <c r="B430" s="93">
        <f>Input!F431</f>
        <v>1.5169999999999999</v>
      </c>
      <c r="C430" s="93" t="str">
        <f>Input!D431&amp;"-"&amp;Input!E431</f>
        <v>1000-2100</v>
      </c>
      <c r="D430" s="93" t="str">
        <f>Input!G431</f>
        <v>1,40</v>
      </c>
      <c r="E430" s="93" t="str">
        <f>Input!K431</f>
        <v>340</v>
      </c>
      <c r="F430" s="94" t="str">
        <f>Input!I431</f>
        <v>938x1210x1027</v>
      </c>
      <c r="G430" s="95" t="str">
        <f>Input!J431</f>
        <v>1430</v>
      </c>
      <c r="H430" s="96" t="str">
        <f>Input!L431</f>
        <v>110</v>
      </c>
      <c r="I430" s="95" t="str">
        <f>Verw.!AD430</f>
        <v>Without/SAE-0</v>
      </c>
      <c r="J430" s="95" t="str">
        <f>Verw.!AF430</f>
        <v>Rubber block drive, with alu. ring</v>
      </c>
      <c r="K430" s="95" t="str">
        <f>Verw.!AE430</f>
        <v>18  inch</v>
      </c>
      <c r="L430" s="97" t="str">
        <f>Verw.!AG430</f>
        <v xml:space="preserve"> Mechanical/ Electrical</v>
      </c>
      <c r="M430" s="95" t="str">
        <f>Verw.!AH430</f>
        <v>Not available</v>
      </c>
      <c r="N430" s="95">
        <f>Input!AL431</f>
        <v>0</v>
      </c>
      <c r="P430" s="98"/>
      <c r="Q430" s="128"/>
      <c r="R430" s="128"/>
      <c r="S430" s="128"/>
      <c r="T430" s="89"/>
      <c r="U430" s="127"/>
      <c r="V430" s="128"/>
      <c r="W430" s="129"/>
      <c r="X430" s="130"/>
      <c r="Y430" s="127"/>
      <c r="Z430" s="127"/>
      <c r="AA430" s="87"/>
      <c r="AB430" s="131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</row>
    <row r="431" spans="1:102" s="105" customFormat="1" x14ac:dyDescent="0.25">
      <c r="A431" s="328" t="str">
        <f>Input!B432</f>
        <v>HCQ1400</v>
      </c>
      <c r="B431" s="93">
        <f>Input!F432</f>
        <v>2</v>
      </c>
      <c r="C431" s="93" t="str">
        <f>Input!D432&amp;"-"&amp;Input!E432</f>
        <v>1000-2100</v>
      </c>
      <c r="D431" s="93" t="str">
        <f>Input!G432</f>
        <v>1,40</v>
      </c>
      <c r="E431" s="93" t="str">
        <f>Input!K432</f>
        <v>340</v>
      </c>
      <c r="F431" s="94" t="str">
        <f>Input!I432</f>
        <v>938x1210x1027</v>
      </c>
      <c r="G431" s="95" t="str">
        <f>Input!J432</f>
        <v>1430</v>
      </c>
      <c r="H431" s="96" t="str">
        <f>Input!L432</f>
        <v>110</v>
      </c>
      <c r="I431" s="95" t="str">
        <f>Verw.!AD431</f>
        <v>Without/SAE-0</v>
      </c>
      <c r="J431" s="95" t="str">
        <f>Verw.!AF431</f>
        <v>Rubber block drive, with alu. ring</v>
      </c>
      <c r="K431" s="95" t="str">
        <f>Verw.!AE431</f>
        <v>18  inch</v>
      </c>
      <c r="L431" s="97" t="str">
        <f>Verw.!AG431</f>
        <v xml:space="preserve"> Mechanical/ Electrical</v>
      </c>
      <c r="M431" s="95" t="str">
        <f>Verw.!AH431</f>
        <v>Not available</v>
      </c>
      <c r="N431" s="95">
        <f>Input!AL432</f>
        <v>0</v>
      </c>
      <c r="P431" s="98"/>
      <c r="Q431" s="128"/>
      <c r="R431" s="128"/>
      <c r="S431" s="128"/>
      <c r="T431" s="89"/>
      <c r="U431" s="127"/>
      <c r="V431" s="128"/>
      <c r="W431" s="129"/>
      <c r="X431" s="130"/>
      <c r="Y431" s="127"/>
      <c r="Z431" s="127"/>
      <c r="AA431" s="87"/>
      <c r="AB431" s="131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</row>
    <row r="432" spans="1:102" s="105" customFormat="1" x14ac:dyDescent="0.25">
      <c r="A432" s="328" t="str">
        <f>Input!B433</f>
        <v>HCQ1400</v>
      </c>
      <c r="B432" s="93">
        <f>Input!F433</f>
        <v>2.476</v>
      </c>
      <c r="C432" s="93" t="str">
        <f>Input!D433&amp;"-"&amp;Input!E433</f>
        <v>1000-2100</v>
      </c>
      <c r="D432" s="93" t="str">
        <f>Input!G433</f>
        <v>1,40</v>
      </c>
      <c r="E432" s="93" t="str">
        <f>Input!K433</f>
        <v>340</v>
      </c>
      <c r="F432" s="94" t="str">
        <f>Input!I433</f>
        <v>938x1210x1027</v>
      </c>
      <c r="G432" s="95" t="str">
        <f>Input!J433</f>
        <v>1430</v>
      </c>
      <c r="H432" s="96" t="str">
        <f>Input!L433</f>
        <v>110</v>
      </c>
      <c r="I432" s="95" t="str">
        <f>Verw.!AD432</f>
        <v>Without/SAE-0</v>
      </c>
      <c r="J432" s="95" t="str">
        <f>Verw.!AF432</f>
        <v>Rubber block drive, with alu. ring</v>
      </c>
      <c r="K432" s="95" t="str">
        <f>Verw.!AE432</f>
        <v>18  inch</v>
      </c>
      <c r="L432" s="97" t="str">
        <f>Verw.!AG432</f>
        <v xml:space="preserve"> Mechanical/ Electrical</v>
      </c>
      <c r="M432" s="95" t="str">
        <f>Verw.!AH432</f>
        <v>Not available</v>
      </c>
      <c r="N432" s="95">
        <f>Input!AL433</f>
        <v>0</v>
      </c>
      <c r="P432" s="98"/>
      <c r="Q432" s="128"/>
      <c r="R432" s="128"/>
      <c r="S432" s="128"/>
      <c r="T432" s="89"/>
      <c r="U432" s="127"/>
      <c r="V432" s="128"/>
      <c r="W432" s="129"/>
      <c r="X432" s="130"/>
      <c r="Y432" s="127"/>
      <c r="Z432" s="127"/>
      <c r="AA432" s="87"/>
      <c r="AB432" s="131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</row>
    <row r="433" spans="1:102" s="105" customFormat="1" x14ac:dyDescent="0.25">
      <c r="A433" s="328" t="str">
        <f>Input!B434</f>
        <v>HCQ1400</v>
      </c>
      <c r="B433" s="93">
        <f>Input!F434</f>
        <v>3</v>
      </c>
      <c r="C433" s="93" t="str">
        <f>Input!D434&amp;"-"&amp;Input!E434</f>
        <v>1000-2100</v>
      </c>
      <c r="D433" s="93" t="str">
        <f>Input!G434</f>
        <v>1,22</v>
      </c>
      <c r="E433" s="93" t="str">
        <f>Input!K434</f>
        <v>340</v>
      </c>
      <c r="F433" s="94" t="str">
        <f>Input!I434</f>
        <v>938x1210x1027</v>
      </c>
      <c r="G433" s="95" t="str">
        <f>Input!J434</f>
        <v>1430</v>
      </c>
      <c r="H433" s="96" t="str">
        <f>Input!L434</f>
        <v>110</v>
      </c>
      <c r="I433" s="95" t="str">
        <f>Verw.!AD433</f>
        <v>Without/SAE-0</v>
      </c>
      <c r="J433" s="95" t="str">
        <f>Verw.!AF433</f>
        <v>Rubber block drive, with alu. ring</v>
      </c>
      <c r="K433" s="95" t="str">
        <f>Verw.!AE433</f>
        <v>18  inch</v>
      </c>
      <c r="L433" s="97" t="str">
        <f>Verw.!AG433</f>
        <v xml:space="preserve"> Mechanical/ Electrical</v>
      </c>
      <c r="M433" s="95" t="str">
        <f>Verw.!AH433</f>
        <v>Not available</v>
      </c>
      <c r="N433" s="95">
        <f>Input!AL434</f>
        <v>0</v>
      </c>
      <c r="P433" s="98"/>
      <c r="Q433" s="128"/>
      <c r="R433" s="128"/>
      <c r="S433" s="128"/>
      <c r="T433" s="89"/>
      <c r="U433" s="127"/>
      <c r="V433" s="128"/>
      <c r="W433" s="129"/>
      <c r="X433" s="130"/>
      <c r="Y433" s="127"/>
      <c r="Z433" s="127"/>
      <c r="AA433" s="87"/>
      <c r="AB433" s="131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</row>
    <row r="434" spans="1:102" s="105" customFormat="1" x14ac:dyDescent="0.25">
      <c r="A434" s="328" t="str">
        <f>Input!B435</f>
        <v>HCA1400</v>
      </c>
      <c r="B434" s="93">
        <f>Input!F435</f>
        <v>2.9260000000000002</v>
      </c>
      <c r="C434" s="93" t="str">
        <f>Input!D435&amp;"-"&amp;Input!E435</f>
        <v>1600-2100</v>
      </c>
      <c r="D434" s="93" t="str">
        <f>Input!G435</f>
        <v>1,18</v>
      </c>
      <c r="E434" s="93" t="str">
        <f>Input!K435</f>
        <v>438,6</v>
      </c>
      <c r="F434" s="94" t="str">
        <f>Input!I435</f>
        <v>826x1300x1250</v>
      </c>
      <c r="G434" s="95" t="str">
        <f>Input!J435</f>
        <v>1500</v>
      </c>
      <c r="H434" s="96" t="str">
        <f>Input!L435</f>
        <v>110</v>
      </c>
      <c r="I434" s="95" t="str">
        <f>Verw.!AD434</f>
        <v>Special match</v>
      </c>
      <c r="J434" s="95" t="str">
        <f>Verw.!AF434</f>
        <v>Rubber block drive, with alu. ring</v>
      </c>
      <c r="K434" s="95" t="str">
        <f>Verw.!AE434</f>
        <v>Special match inch</v>
      </c>
      <c r="L434" s="97" t="str">
        <f>Verw.!AG434</f>
        <v xml:space="preserve"> Mechanical/ Electrical</v>
      </c>
      <c r="M434" s="95" t="str">
        <f>Verw.!AH434</f>
        <v>Not available</v>
      </c>
      <c r="N434" s="95" t="str">
        <f>Input!AL435</f>
        <v>NOTE: 7° DOWN ANGLE</v>
      </c>
      <c r="P434" s="98"/>
      <c r="Q434" s="128"/>
      <c r="R434" s="128"/>
      <c r="S434" s="128"/>
      <c r="T434" s="89"/>
      <c r="U434" s="127"/>
      <c r="V434" s="128"/>
      <c r="W434" s="129"/>
      <c r="X434" s="130"/>
      <c r="Y434" s="127"/>
      <c r="Z434" s="127"/>
      <c r="AA434" s="87"/>
      <c r="AB434" s="131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</row>
    <row r="435" spans="1:102" s="105" customFormat="1" x14ac:dyDescent="0.25">
      <c r="A435" s="328" t="str">
        <f>Input!B436</f>
        <v>HCM1400</v>
      </c>
      <c r="B435" s="93">
        <f>Input!F436</f>
        <v>1.4770000000000001</v>
      </c>
      <c r="C435" s="93" t="str">
        <f>Input!D436&amp;"-"&amp;Input!E436</f>
        <v>1000-2100</v>
      </c>
      <c r="D435" s="93" t="str">
        <f>Input!G436</f>
        <v>1,3825</v>
      </c>
      <c r="E435" s="93" t="str">
        <f>Input!K436</f>
        <v>340</v>
      </c>
      <c r="F435" s="94" t="str">
        <f>Input!I436</f>
        <v>1023x1000x1118</v>
      </c>
      <c r="G435" s="95" t="str">
        <f>Input!J436</f>
        <v>950</v>
      </c>
      <c r="H435" s="96" t="str">
        <f>Input!L436</f>
        <v>110</v>
      </c>
      <c r="I435" s="95" t="str">
        <f>Verw.!AD435</f>
        <v>Without/SAE-00/SAE-0</v>
      </c>
      <c r="J435" s="95" t="str">
        <f>Verw.!AF435</f>
        <v>Rubber block drive, with alu. ring</v>
      </c>
      <c r="K435" s="95" t="str">
        <f>Verw.!AE435</f>
        <v>21 /18  inch</v>
      </c>
      <c r="L435" s="97" t="str">
        <f>Verw.!AG435</f>
        <v xml:space="preserve"> Mechanical/ Electrical</v>
      </c>
      <c r="M435" s="95" t="str">
        <f>Verw.!AH435</f>
        <v>Not available</v>
      </c>
      <c r="N435" s="95">
        <f>Input!AL436</f>
        <v>0</v>
      </c>
      <c r="P435" s="98"/>
      <c r="Q435" s="128"/>
      <c r="R435" s="128"/>
      <c r="S435" s="128"/>
      <c r="T435" s="89"/>
      <c r="U435" s="127"/>
      <c r="V435" s="128"/>
      <c r="W435" s="129"/>
      <c r="X435" s="130"/>
      <c r="Y435" s="127"/>
      <c r="Z435" s="127"/>
      <c r="AA435" s="87"/>
      <c r="AB435" s="131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</row>
    <row r="436" spans="1:102" s="105" customFormat="1" x14ac:dyDescent="0.25">
      <c r="A436" s="328" t="str">
        <f>Input!B437</f>
        <v>HCM1400</v>
      </c>
      <c r="B436" s="93">
        <f>Input!F437</f>
        <v>2.0230000000000001</v>
      </c>
      <c r="C436" s="93" t="str">
        <f>Input!D437&amp;"-"&amp;Input!E437</f>
        <v>1000-2100</v>
      </c>
      <c r="D436" s="93" t="str">
        <f>Input!G437</f>
        <v>1,3825</v>
      </c>
      <c r="E436" s="93" t="str">
        <f>Input!K437</f>
        <v>340</v>
      </c>
      <c r="F436" s="94" t="str">
        <f>Input!I437</f>
        <v>1023x1000x1118</v>
      </c>
      <c r="G436" s="95" t="str">
        <f>Input!J437</f>
        <v>950</v>
      </c>
      <c r="H436" s="96" t="str">
        <f>Input!L437</f>
        <v>110</v>
      </c>
      <c r="I436" s="95" t="str">
        <f>Verw.!AD436</f>
        <v>Without/SAE-00/SAE-0</v>
      </c>
      <c r="J436" s="95" t="str">
        <f>Verw.!AF436</f>
        <v>Rubber block drive, with alu. ring</v>
      </c>
      <c r="K436" s="95" t="str">
        <f>Verw.!AE436</f>
        <v>21 /18  inch</v>
      </c>
      <c r="L436" s="97" t="str">
        <f>Verw.!AG436</f>
        <v xml:space="preserve"> Mechanical/ Electrical</v>
      </c>
      <c r="M436" s="95" t="str">
        <f>Verw.!AH436</f>
        <v>Not available</v>
      </c>
      <c r="N436" s="95">
        <f>Input!AL437</f>
        <v>0</v>
      </c>
      <c r="P436" s="98"/>
      <c r="Q436" s="128"/>
      <c r="R436" s="128"/>
      <c r="S436" s="128"/>
      <c r="T436" s="89"/>
      <c r="U436" s="127"/>
      <c r="V436" s="128"/>
      <c r="W436" s="129"/>
      <c r="X436" s="130"/>
      <c r="Y436" s="127"/>
      <c r="Z436" s="127"/>
      <c r="AA436" s="87"/>
      <c r="AB436" s="131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</row>
    <row r="437" spans="1:102" s="105" customFormat="1" x14ac:dyDescent="0.25">
      <c r="A437" s="328" t="str">
        <f>Input!B438</f>
        <v>HCM1400</v>
      </c>
      <c r="B437" s="93">
        <f>Input!F438</f>
        <v>2.548</v>
      </c>
      <c r="C437" s="93" t="str">
        <f>Input!D438&amp;"-"&amp;Input!E438</f>
        <v>1000-2100</v>
      </c>
      <c r="D437" s="93" t="str">
        <f>Input!G438</f>
        <v>1,3825</v>
      </c>
      <c r="E437" s="93" t="str">
        <f>Input!K438</f>
        <v>340</v>
      </c>
      <c r="F437" s="94" t="str">
        <f>Input!I438</f>
        <v>1023x1000x1118</v>
      </c>
      <c r="G437" s="95" t="str">
        <f>Input!J438</f>
        <v>950</v>
      </c>
      <c r="H437" s="96" t="str">
        <f>Input!L438</f>
        <v>110</v>
      </c>
      <c r="I437" s="95" t="str">
        <f>Verw.!AD437</f>
        <v>Without/SAE-00/SAE-0</v>
      </c>
      <c r="J437" s="95" t="str">
        <f>Verw.!AF437</f>
        <v>Rubber block drive, with alu. ring</v>
      </c>
      <c r="K437" s="95" t="str">
        <f>Verw.!AE437</f>
        <v>21 /18  inch</v>
      </c>
      <c r="L437" s="97" t="str">
        <f>Verw.!AG437</f>
        <v xml:space="preserve"> Mechanical/ Electrical</v>
      </c>
      <c r="M437" s="95" t="str">
        <f>Verw.!AH437</f>
        <v>Not available</v>
      </c>
      <c r="N437" s="95">
        <f>Input!AL438</f>
        <v>0</v>
      </c>
      <c r="P437" s="98"/>
      <c r="Q437" s="128"/>
      <c r="R437" s="128"/>
      <c r="S437" s="128"/>
      <c r="T437" s="89"/>
      <c r="U437" s="127"/>
      <c r="V437" s="128"/>
      <c r="W437" s="129"/>
      <c r="X437" s="130"/>
      <c r="Y437" s="127"/>
      <c r="Z437" s="127"/>
      <c r="AA437" s="87"/>
      <c r="AB437" s="131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</row>
    <row r="438" spans="1:102" s="105" customFormat="1" x14ac:dyDescent="0.25">
      <c r="A438" s="328" t="str">
        <f>Input!B439</f>
        <v>HCM1400</v>
      </c>
      <c r="B438" s="93">
        <f>Input!F439</f>
        <v>3.0739999999999998</v>
      </c>
      <c r="C438" s="93" t="str">
        <f>Input!D439&amp;"-"&amp;Input!E439</f>
        <v>1000-2100</v>
      </c>
      <c r="D438" s="93" t="str">
        <f>Input!G439</f>
        <v>1,1934</v>
      </c>
      <c r="E438" s="93" t="str">
        <f>Input!K439</f>
        <v>340</v>
      </c>
      <c r="F438" s="94" t="str">
        <f>Input!I439</f>
        <v>1023x1000x1118</v>
      </c>
      <c r="G438" s="95" t="str">
        <f>Input!J439</f>
        <v>950</v>
      </c>
      <c r="H438" s="96" t="str">
        <f>Input!L439</f>
        <v>110</v>
      </c>
      <c r="I438" s="95" t="str">
        <f>Verw.!AD438</f>
        <v>Without/SAE-00/SAE-0</v>
      </c>
      <c r="J438" s="95" t="str">
        <f>Verw.!AF438</f>
        <v>Rubber block drive, with alu. ring</v>
      </c>
      <c r="K438" s="95" t="str">
        <f>Verw.!AE438</f>
        <v>21 /18  inch</v>
      </c>
      <c r="L438" s="97" t="str">
        <f>Verw.!AG438</f>
        <v xml:space="preserve"> Mechanical/ Electrical</v>
      </c>
      <c r="M438" s="95" t="str">
        <f>Verw.!AH438</f>
        <v>Not available</v>
      </c>
      <c r="N438" s="95">
        <f>Input!AL439</f>
        <v>0</v>
      </c>
      <c r="P438" s="98"/>
      <c r="Q438" s="128"/>
      <c r="R438" s="128"/>
      <c r="S438" s="128"/>
      <c r="T438" s="89"/>
      <c r="U438" s="127"/>
      <c r="V438" s="128"/>
      <c r="W438" s="129"/>
      <c r="X438" s="130"/>
      <c r="Y438" s="127"/>
      <c r="Z438" s="127"/>
      <c r="AA438" s="87"/>
      <c r="AB438" s="131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</row>
    <row r="439" spans="1:102" s="105" customFormat="1" x14ac:dyDescent="0.25">
      <c r="A439" s="328" t="str">
        <f>Input!B440</f>
        <v>HCQ1600</v>
      </c>
      <c r="B439" s="93">
        <f>Input!F440</f>
        <v>1.51</v>
      </c>
      <c r="C439" s="93" t="str">
        <f>Input!D440&amp;"-"&amp;Input!E440</f>
        <v>1600-2100</v>
      </c>
      <c r="D439" s="93" t="str">
        <f>Input!G440</f>
        <v>1,6145</v>
      </c>
      <c r="E439" s="93" t="str">
        <f>Input!K440</f>
        <v>340</v>
      </c>
      <c r="F439" s="94" t="str">
        <f>Input!I440</f>
        <v>1106x1190x1056</v>
      </c>
      <c r="G439" s="95" t="str">
        <f>Input!J440</f>
        <v>1500</v>
      </c>
      <c r="H439" s="96" t="str">
        <f>Input!L440</f>
        <v>120</v>
      </c>
      <c r="I439" s="95" t="str">
        <f>Verw.!AD439</f>
        <v>Without</v>
      </c>
      <c r="J439" s="95" t="str">
        <f>Verw.!AF439</f>
        <v>Rubber block drive, with alu. ring</v>
      </c>
      <c r="K439" s="95" t="str">
        <f>Verw.!AE439</f>
        <v>21 /18  inch</v>
      </c>
      <c r="L439" s="97" t="str">
        <f>Verw.!AG439</f>
        <v xml:space="preserve"> Mechanical/ Electrical</v>
      </c>
      <c r="M439" s="95" t="str">
        <f>Verw.!AH439</f>
        <v>Not available</v>
      </c>
      <c r="N439" s="95">
        <f>Input!AL440</f>
        <v>0</v>
      </c>
      <c r="P439" s="98"/>
      <c r="Q439" s="128"/>
      <c r="R439" s="128"/>
      <c r="S439" s="128"/>
      <c r="T439" s="89"/>
      <c r="U439" s="127"/>
      <c r="V439" s="128"/>
      <c r="W439" s="129"/>
      <c r="X439" s="130"/>
      <c r="Y439" s="127"/>
      <c r="Z439" s="127"/>
      <c r="AA439" s="87"/>
      <c r="AB439" s="131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</row>
    <row r="440" spans="1:102" s="105" customFormat="1" x14ac:dyDescent="0.25">
      <c r="A440" s="328" t="str">
        <f>Input!B441</f>
        <v>HCQ1600</v>
      </c>
      <c r="B440" s="93">
        <f>Input!F441</f>
        <v>1.97</v>
      </c>
      <c r="C440" s="93" t="str">
        <f>Input!D441&amp;"-"&amp;Input!E441</f>
        <v>1600-2100</v>
      </c>
      <c r="D440" s="93" t="str">
        <f>Input!G441</f>
        <v>1,6145</v>
      </c>
      <c r="E440" s="93" t="str">
        <f>Input!K441</f>
        <v>340</v>
      </c>
      <c r="F440" s="94" t="str">
        <f>Input!I441</f>
        <v>1106x1190x1056</v>
      </c>
      <c r="G440" s="95" t="str">
        <f>Input!J441</f>
        <v>1500</v>
      </c>
      <c r="H440" s="96" t="str">
        <f>Input!L441</f>
        <v>120</v>
      </c>
      <c r="I440" s="95" t="str">
        <f>Verw.!AD440</f>
        <v>Without</v>
      </c>
      <c r="J440" s="95" t="str">
        <f>Verw.!AF440</f>
        <v>Rubber block drive, with alu. ring</v>
      </c>
      <c r="K440" s="95" t="str">
        <f>Verw.!AE440</f>
        <v>21 /18  inch</v>
      </c>
      <c r="L440" s="97" t="str">
        <f>Verw.!AG440</f>
        <v xml:space="preserve"> Mechanical/ Electrical</v>
      </c>
      <c r="M440" s="95" t="str">
        <f>Verw.!AH440</f>
        <v>Not available</v>
      </c>
      <c r="N440" s="95">
        <f>Input!AL441</f>
        <v>0</v>
      </c>
      <c r="P440" s="98"/>
      <c r="Q440" s="128"/>
      <c r="R440" s="128"/>
      <c r="S440" s="128"/>
      <c r="T440" s="89"/>
      <c r="U440" s="127"/>
      <c r="V440" s="128"/>
      <c r="W440" s="129"/>
      <c r="X440" s="130"/>
      <c r="Y440" s="127"/>
      <c r="Z440" s="127"/>
      <c r="AA440" s="87"/>
      <c r="AB440" s="131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</row>
    <row r="441" spans="1:102" s="105" customFormat="1" x14ac:dyDescent="0.25">
      <c r="A441" s="328" t="str">
        <f>Input!B442</f>
        <v>HCQ1600</v>
      </c>
      <c r="B441" s="93">
        <f>Input!F442</f>
        <v>2.476</v>
      </c>
      <c r="C441" s="93" t="str">
        <f>Input!D442&amp;"-"&amp;Input!E442</f>
        <v>1600-2100</v>
      </c>
      <c r="D441" s="93" t="str">
        <f>Input!G442</f>
        <v>1,6145</v>
      </c>
      <c r="E441" s="93" t="str">
        <f>Input!K442</f>
        <v>340</v>
      </c>
      <c r="F441" s="94" t="str">
        <f>Input!I442</f>
        <v>1106x1190x1056</v>
      </c>
      <c r="G441" s="95" t="str">
        <f>Input!J442</f>
        <v>1500</v>
      </c>
      <c r="H441" s="96" t="str">
        <f>Input!L442</f>
        <v>120</v>
      </c>
      <c r="I441" s="95" t="str">
        <f>Verw.!AD441</f>
        <v>Without</v>
      </c>
      <c r="J441" s="95" t="str">
        <f>Verw.!AF441</f>
        <v>Rubber block drive, with alu. ring</v>
      </c>
      <c r="K441" s="95" t="str">
        <f>Verw.!AE441</f>
        <v>21 /18  inch</v>
      </c>
      <c r="L441" s="97" t="str">
        <f>Verw.!AG441</f>
        <v xml:space="preserve"> Mechanical/ Electrical</v>
      </c>
      <c r="M441" s="95" t="str">
        <f>Verw.!AH441</f>
        <v>Not available</v>
      </c>
      <c r="N441" s="95">
        <f>Input!AL442</f>
        <v>0</v>
      </c>
      <c r="P441" s="98"/>
      <c r="Q441" s="128"/>
      <c r="R441" s="128"/>
      <c r="S441" s="128"/>
      <c r="T441" s="89"/>
      <c r="U441" s="127"/>
      <c r="V441" s="128"/>
      <c r="W441" s="129"/>
      <c r="X441" s="130"/>
      <c r="Y441" s="127"/>
      <c r="Z441" s="127"/>
      <c r="AA441" s="87"/>
      <c r="AB441" s="131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</row>
    <row r="442" spans="1:102" s="105" customFormat="1" x14ac:dyDescent="0.25">
      <c r="A442" s="328" t="str">
        <f>Input!B443</f>
        <v>HCQ1600</v>
      </c>
      <c r="B442" s="93">
        <f>Input!F443</f>
        <v>2.76</v>
      </c>
      <c r="C442" s="93" t="str">
        <f>Input!D443&amp;"-"&amp;Input!E443</f>
        <v>1600-2100</v>
      </c>
      <c r="D442" s="93" t="str">
        <f>Input!G443</f>
        <v>1,341</v>
      </c>
      <c r="E442" s="93" t="str">
        <f>Input!K443</f>
        <v>340</v>
      </c>
      <c r="F442" s="94" t="str">
        <f>Input!I443</f>
        <v>1106x1190x1056</v>
      </c>
      <c r="G442" s="95" t="str">
        <f>Input!J443</f>
        <v>1500</v>
      </c>
      <c r="H442" s="96" t="str">
        <f>Input!L443</f>
        <v>120</v>
      </c>
      <c r="I442" s="95" t="str">
        <f>Verw.!AD442</f>
        <v>Without</v>
      </c>
      <c r="J442" s="95" t="str">
        <f>Verw.!AF442</f>
        <v>Rubber block drive, with alu. ring</v>
      </c>
      <c r="K442" s="95" t="str">
        <f>Verw.!AE442</f>
        <v>21 /18  inch</v>
      </c>
      <c r="L442" s="97" t="str">
        <f>Verw.!AG442</f>
        <v xml:space="preserve"> Mechanical/ Electrical</v>
      </c>
      <c r="M442" s="95" t="str">
        <f>Verw.!AH442</f>
        <v>Not available</v>
      </c>
      <c r="N442" s="95">
        <f>Input!AL443</f>
        <v>0</v>
      </c>
      <c r="P442" s="98"/>
      <c r="Q442" s="128"/>
      <c r="R442" s="128"/>
      <c r="S442" s="128"/>
      <c r="T442" s="89"/>
      <c r="U442" s="127"/>
      <c r="V442" s="128"/>
      <c r="W442" s="129"/>
      <c r="X442" s="130"/>
      <c r="Y442" s="127"/>
      <c r="Z442" s="127"/>
      <c r="AA442" s="87"/>
      <c r="AB442" s="131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</row>
    <row r="443" spans="1:102" s="105" customFormat="1" x14ac:dyDescent="0.25">
      <c r="A443" s="328" t="str">
        <f>Input!B444</f>
        <v>HCQH1600</v>
      </c>
      <c r="B443" s="93">
        <f>Input!F444</f>
        <v>2.476</v>
      </c>
      <c r="C443" s="93" t="str">
        <f>Input!D444&amp;"-"&amp;Input!E444</f>
        <v>1600-1900</v>
      </c>
      <c r="D443" s="93" t="str">
        <f>Input!G444</f>
        <v>1,6145</v>
      </c>
      <c r="E443" s="93" t="str">
        <f>Input!K444</f>
        <v>340</v>
      </c>
      <c r="F443" s="94" t="str">
        <f>Input!I444</f>
        <v>1035x1110x1038</v>
      </c>
      <c r="G443" s="95" t="str">
        <f>Input!J444</f>
        <v>1500</v>
      </c>
      <c r="H443" s="96" t="str">
        <f>Input!L444</f>
        <v>120</v>
      </c>
      <c r="I443" s="95" t="str">
        <f>Verw.!AD443</f>
        <v>Without</v>
      </c>
      <c r="J443" s="95" t="str">
        <f>Verw.!AF443</f>
        <v>Rubber block drive, with alu. ring</v>
      </c>
      <c r="K443" s="95" t="str">
        <f>Verw.!AE443</f>
        <v>21  inch</v>
      </c>
      <c r="L443" s="97" t="str">
        <f>Verw.!AG443</f>
        <v xml:space="preserve"> Mechanical/ Electrical</v>
      </c>
      <c r="M443" s="95" t="str">
        <f>Verw.!AH443</f>
        <v>Not available</v>
      </c>
      <c r="N443" s="95">
        <f>Input!AL444</f>
        <v>0</v>
      </c>
      <c r="P443" s="98"/>
      <c r="Q443" s="128"/>
      <c r="R443" s="128"/>
      <c r="S443" s="128"/>
      <c r="T443" s="89"/>
      <c r="U443" s="127"/>
      <c r="V443" s="128"/>
      <c r="W443" s="129"/>
      <c r="X443" s="130"/>
      <c r="Y443" s="127"/>
      <c r="Z443" s="127"/>
      <c r="AA443" s="87"/>
      <c r="AB443" s="131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</row>
    <row r="444" spans="1:102" s="105" customFormat="1" x14ac:dyDescent="0.25">
      <c r="A444" s="328" t="str">
        <f>Input!B445</f>
        <v>HCQH1601</v>
      </c>
      <c r="B444" s="93">
        <f>Input!F445</f>
        <v>3.04</v>
      </c>
      <c r="C444" s="93" t="str">
        <f>Input!D445&amp;"-"&amp;Input!E445</f>
        <v>1600-2100</v>
      </c>
      <c r="D444" s="93" t="str">
        <f>Input!G445</f>
        <v>1,6145</v>
      </c>
      <c r="E444" s="93" t="str">
        <f>Input!K445</f>
        <v>370</v>
      </c>
      <c r="F444" s="94" t="str">
        <f>Input!I445</f>
        <v>1106x1230x1180</v>
      </c>
      <c r="G444" s="95" t="str">
        <f>Input!J445</f>
        <v>1550</v>
      </c>
      <c r="H444" s="96" t="str">
        <f>Input!L445</f>
        <v>120</v>
      </c>
      <c r="I444" s="95" t="str">
        <f>Verw.!AD444</f>
        <v>Without</v>
      </c>
      <c r="J444" s="95" t="str">
        <f>Verw.!AF444</f>
        <v>Rubber block drive, with alu. ring</v>
      </c>
      <c r="K444" s="95" t="str">
        <f>Verw.!AE444</f>
        <v>21 /18  inch</v>
      </c>
      <c r="L444" s="97" t="str">
        <f>Verw.!AG444</f>
        <v xml:space="preserve"> Mechanical/ Electrical</v>
      </c>
      <c r="M444" s="95" t="str">
        <f>Verw.!AH444</f>
        <v>Not available</v>
      </c>
      <c r="N444" s="95">
        <f>Input!AL445</f>
        <v>0</v>
      </c>
      <c r="P444" s="98"/>
      <c r="Q444" s="128"/>
      <c r="R444" s="128"/>
      <c r="S444" s="128"/>
      <c r="T444" s="89"/>
      <c r="U444" s="127"/>
      <c r="V444" s="128"/>
      <c r="W444" s="129"/>
      <c r="X444" s="130"/>
      <c r="Y444" s="127"/>
      <c r="Z444" s="127"/>
      <c r="AA444" s="87"/>
      <c r="AB444" s="131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</row>
    <row r="445" spans="1:102" s="105" customFormat="1" x14ac:dyDescent="0.25">
      <c r="A445" s="328" t="str">
        <f>Input!B446</f>
        <v>HCQH1601</v>
      </c>
      <c r="B445" s="93">
        <f>Input!F446</f>
        <v>3.24</v>
      </c>
      <c r="C445" s="93" t="str">
        <f>Input!D446&amp;"-"&amp;Input!E446</f>
        <v>1600-2100</v>
      </c>
      <c r="D445" s="93" t="str">
        <f>Input!G446</f>
        <v>1,341</v>
      </c>
      <c r="E445" s="93" t="str">
        <f>Input!K446</f>
        <v>370</v>
      </c>
      <c r="F445" s="94" t="str">
        <f>Input!I446</f>
        <v>1106x1230x1180</v>
      </c>
      <c r="G445" s="95" t="str">
        <f>Input!J446</f>
        <v>1550</v>
      </c>
      <c r="H445" s="96" t="str">
        <f>Input!L446</f>
        <v>120</v>
      </c>
      <c r="I445" s="95" t="str">
        <f>Verw.!AD445</f>
        <v>Without</v>
      </c>
      <c r="J445" s="95" t="str">
        <f>Verw.!AF445</f>
        <v>Rubber block drive, with alu. ring</v>
      </c>
      <c r="K445" s="95" t="str">
        <f>Verw.!AE445</f>
        <v>21 /18  inch</v>
      </c>
      <c r="L445" s="97" t="str">
        <f>Verw.!AG445</f>
        <v xml:space="preserve"> Mechanical/ Electrical</v>
      </c>
      <c r="M445" s="95" t="str">
        <f>Verw.!AH445</f>
        <v>Not available</v>
      </c>
      <c r="N445" s="95">
        <f>Input!AL446</f>
        <v>0</v>
      </c>
      <c r="P445" s="98"/>
      <c r="Q445" s="128"/>
      <c r="R445" s="128"/>
      <c r="S445" s="128"/>
      <c r="T445" s="89"/>
      <c r="U445" s="127"/>
      <c r="V445" s="128"/>
      <c r="W445" s="129"/>
      <c r="X445" s="130"/>
      <c r="Y445" s="127"/>
      <c r="Z445" s="127"/>
      <c r="AA445" s="87"/>
      <c r="AB445" s="131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</row>
    <row r="446" spans="1:102" s="105" customFormat="1" x14ac:dyDescent="0.25">
      <c r="A446" s="328">
        <f>Input!B447</f>
        <v>0</v>
      </c>
      <c r="B446" s="93">
        <f>Input!F447</f>
        <v>0</v>
      </c>
      <c r="C446" s="93" t="str">
        <f>Input!D447&amp;"-"&amp;Input!E447</f>
        <v>-</v>
      </c>
      <c r="D446" s="93">
        <f>Input!G447</f>
        <v>0</v>
      </c>
      <c r="E446" s="93">
        <f>Input!K447</f>
        <v>0</v>
      </c>
      <c r="F446" s="94">
        <f>Input!I447</f>
        <v>0</v>
      </c>
      <c r="G446" s="95">
        <f>Input!J447</f>
        <v>0</v>
      </c>
      <c r="H446" s="96">
        <f>Input!L447</f>
        <v>0</v>
      </c>
      <c r="I446" s="95" t="str">
        <f>Verw.!AD446</f>
        <v/>
      </c>
      <c r="J446" s="95" t="str">
        <f>Verw.!AF446</f>
        <v/>
      </c>
      <c r="K446" s="95" t="str">
        <f>Verw.!AE446</f>
        <v xml:space="preserve"> inch</v>
      </c>
      <c r="L446" s="97" t="str">
        <f>Verw.!AG446</f>
        <v/>
      </c>
      <c r="M446" s="95" t="str">
        <f>Verw.!AH446</f>
        <v>Not available</v>
      </c>
      <c r="N446" s="95">
        <f>Input!AL447</f>
        <v>0</v>
      </c>
      <c r="P446" s="98"/>
      <c r="Q446" s="128"/>
      <c r="R446" s="128"/>
      <c r="S446" s="128"/>
      <c r="T446" s="89"/>
      <c r="U446" s="127"/>
      <c r="V446" s="128"/>
      <c r="W446" s="129"/>
      <c r="X446" s="130"/>
      <c r="Y446" s="127"/>
      <c r="Z446" s="127"/>
      <c r="AA446" s="87"/>
      <c r="AB446" s="131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</row>
    <row r="447" spans="1:102" s="105" customFormat="1" x14ac:dyDescent="0.25">
      <c r="A447" s="328" t="str">
        <f>Input!B448</f>
        <v>Type</v>
      </c>
      <c r="B447" s="93" t="str">
        <f>Input!F448</f>
        <v>KN.m</v>
      </c>
      <c r="C447" s="93" t="str">
        <f>Input!D448&amp;"-"&amp;Input!E448</f>
        <v>Rpm &lt;-&gt; RPM</v>
      </c>
      <c r="D447" s="93" t="str">
        <f>Input!G448</f>
        <v>Rate</v>
      </c>
      <c r="E447" s="93" t="str">
        <f>Input!K448</f>
        <v>TIME</v>
      </c>
      <c r="F447" s="94" t="str">
        <f>Input!I448</f>
        <v>LxWxH</v>
      </c>
      <c r="G447" s="95" t="str">
        <f>Input!J448</f>
        <v>WEIGHT</v>
      </c>
      <c r="H447" s="96" t="str">
        <f>Input!L448</f>
        <v>EFFICIENCY</v>
      </c>
      <c r="I447" s="95" t="str">
        <f>Verw.!AD447</f>
        <v/>
      </c>
      <c r="J447" s="95" t="str">
        <f>Verw.!AF447</f>
        <v/>
      </c>
      <c r="K447" s="95" t="str">
        <f>Verw.!AE447</f>
        <v xml:space="preserve"> inch</v>
      </c>
      <c r="L447" s="97" t="str">
        <f>Verw.!AG447</f>
        <v/>
      </c>
      <c r="M447" s="95" t="str">
        <f>Verw.!AH447</f>
        <v>Not available</v>
      </c>
      <c r="N447" s="95">
        <f>Input!AL448</f>
        <v>0</v>
      </c>
      <c r="P447" s="98"/>
      <c r="Q447" s="128"/>
      <c r="R447" s="128"/>
      <c r="S447" s="128"/>
      <c r="T447" s="89"/>
      <c r="U447" s="127"/>
      <c r="V447" s="128"/>
      <c r="W447" s="129"/>
      <c r="X447" s="130"/>
      <c r="Y447" s="127"/>
      <c r="Z447" s="127"/>
      <c r="AA447" s="87"/>
      <c r="AB447" s="131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</row>
    <row r="448" spans="1:102" s="105" customFormat="1" x14ac:dyDescent="0.25">
      <c r="A448" s="328" t="str">
        <f>Input!B449</f>
        <v>HCL30S</v>
      </c>
      <c r="B448" s="93">
        <f>Input!F449</f>
        <v>0.3</v>
      </c>
      <c r="C448" s="93" t="str">
        <f>Input!D449&amp;"-"&amp;Input!E449</f>
        <v>750-1500</v>
      </c>
      <c r="D448" s="93" t="str">
        <f>Input!G449</f>
        <v>0,041</v>
      </c>
      <c r="E448" s="93" t="str">
        <f>Input!K449</f>
        <v>≤ 4 seconds</v>
      </c>
      <c r="F448" s="94" t="str">
        <f>Input!I449</f>
        <v>345x310x455</v>
      </c>
      <c r="G448" s="95" t="str">
        <f>Input!J449</f>
        <v>100</v>
      </c>
      <c r="H448" s="96" t="str">
        <f>Input!L449</f>
        <v>≥ 97%</v>
      </c>
      <c r="I448" s="95" t="str">
        <f>Verw.!AD448</f>
        <v>Without</v>
      </c>
      <c r="J448" s="95" t="str">
        <f>Verw.!AF448</f>
        <v>Rubber block drive, with alu. ring</v>
      </c>
      <c r="K448" s="95" t="str">
        <f>Verw.!AE448</f>
        <v>14  inch</v>
      </c>
      <c r="L448" s="97" t="str">
        <f>Verw.!AG448</f>
        <v xml:space="preserve"> Mechanical/ Electrical</v>
      </c>
      <c r="M448" s="95" t="str">
        <f>Verw.!AH448</f>
        <v>Not available</v>
      </c>
      <c r="N448" s="95">
        <f>Input!AL449</f>
        <v>0</v>
      </c>
      <c r="P448" s="98"/>
      <c r="Q448" s="128"/>
      <c r="R448" s="128"/>
      <c r="S448" s="128"/>
      <c r="T448" s="89"/>
      <c r="U448" s="127"/>
      <c r="V448" s="128"/>
      <c r="W448" s="129"/>
      <c r="X448" s="130"/>
      <c r="Y448" s="127"/>
      <c r="Z448" s="127"/>
      <c r="AA448" s="87"/>
      <c r="AB448" s="131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</row>
    <row r="449" spans="1:102" s="105" customFormat="1" x14ac:dyDescent="0.25">
      <c r="A449" s="328" t="str">
        <f>Input!B450</f>
        <v>HCL30F</v>
      </c>
      <c r="B449" s="93">
        <f>Input!F450</f>
        <v>0.3</v>
      </c>
      <c r="C449" s="93" t="str">
        <f>Input!D450&amp;"-"&amp;Input!E450</f>
        <v>1500-2500</v>
      </c>
      <c r="D449" s="93" t="str">
        <f>Input!G450</f>
        <v>0,041</v>
      </c>
      <c r="E449" s="93" t="str">
        <f>Input!K450</f>
        <v>≤ 4 seconds</v>
      </c>
      <c r="F449" s="94" t="str">
        <f>Input!I450</f>
        <v>345x310x455</v>
      </c>
      <c r="G449" s="95" t="str">
        <f>Input!J450</f>
        <v>100</v>
      </c>
      <c r="H449" s="96" t="str">
        <f>Input!L450</f>
        <v>≥ 97%</v>
      </c>
      <c r="I449" s="95" t="str">
        <f>Verw.!AD449</f>
        <v>Without</v>
      </c>
      <c r="J449" s="95" t="str">
        <f>Verw.!AF449</f>
        <v>Rubber block drive, with alu. ring</v>
      </c>
      <c r="K449" s="95" t="str">
        <f>Verw.!AE449</f>
        <v>14  inch</v>
      </c>
      <c r="L449" s="97" t="str">
        <f>Verw.!AG449</f>
        <v xml:space="preserve"> Mechanical/ Electrical</v>
      </c>
      <c r="M449" s="95" t="str">
        <f>Verw.!AH449</f>
        <v>Not available</v>
      </c>
      <c r="N449" s="95">
        <f>Input!AL450</f>
        <v>0</v>
      </c>
      <c r="P449" s="98"/>
      <c r="Q449" s="128"/>
      <c r="R449" s="128"/>
      <c r="S449" s="128"/>
      <c r="T449" s="89"/>
      <c r="U449" s="127"/>
      <c r="V449" s="128"/>
      <c r="W449" s="129"/>
      <c r="X449" s="130"/>
      <c r="Y449" s="127"/>
      <c r="Z449" s="127"/>
      <c r="AA449" s="87"/>
      <c r="AB449" s="131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</row>
    <row r="450" spans="1:102" s="105" customFormat="1" x14ac:dyDescent="0.25">
      <c r="A450" s="328" t="str">
        <f>Input!B451</f>
        <v>HCL100S</v>
      </c>
      <c r="B450" s="93">
        <f>Input!F451</f>
        <v>1</v>
      </c>
      <c r="C450" s="93" t="str">
        <f>Input!D451&amp;"-"&amp;Input!E451</f>
        <v>750-1500</v>
      </c>
      <c r="D450" s="93" t="str">
        <f>Input!G451</f>
        <v>0,140</v>
      </c>
      <c r="E450" s="93" t="str">
        <f>Input!K451</f>
        <v>≤ 4 seconds</v>
      </c>
      <c r="F450" s="94" t="str">
        <f>Input!I451</f>
        <v>345x310x455</v>
      </c>
      <c r="G450" s="95">
        <f>Input!J451</f>
        <v>156</v>
      </c>
      <c r="H450" s="96" t="str">
        <f>Input!L451</f>
        <v>≥ 98%</v>
      </c>
      <c r="I450" s="95" t="str">
        <f>Verw.!AD450</f>
        <v>Without/SAE-2</v>
      </c>
      <c r="J450" s="95" t="str">
        <f>Verw.!AF450</f>
        <v>Rubber block drive, with alu. ring</v>
      </c>
      <c r="K450" s="95" t="str">
        <f>Verw.!AE450</f>
        <v>14  inch</v>
      </c>
      <c r="L450" s="97" t="str">
        <f>Verw.!AG450</f>
        <v xml:space="preserve"> Mechanical/ Electrical</v>
      </c>
      <c r="M450" s="95" t="str">
        <f>Verw.!AH450</f>
        <v>Not available</v>
      </c>
      <c r="N450" s="95">
        <f>Input!AL451</f>
        <v>0</v>
      </c>
      <c r="P450" s="98"/>
      <c r="Q450" s="128"/>
      <c r="R450" s="128"/>
      <c r="S450" s="128"/>
      <c r="T450" s="89"/>
      <c r="U450" s="127"/>
      <c r="V450" s="128"/>
      <c r="W450" s="129"/>
      <c r="X450" s="130"/>
      <c r="Y450" s="127"/>
      <c r="Z450" s="127"/>
      <c r="AA450" s="87"/>
      <c r="AB450" s="131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</row>
    <row r="451" spans="1:102" x14ac:dyDescent="0.25">
      <c r="A451" s="328" t="str">
        <f>Input!B452</f>
        <v>HCL100F</v>
      </c>
      <c r="B451" s="93">
        <f>Input!F452</f>
        <v>1</v>
      </c>
      <c r="C451" s="93" t="str">
        <f>Input!D452&amp;"-"&amp;Input!E452</f>
        <v>1500-2500</v>
      </c>
      <c r="D451" s="93" t="str">
        <f>Input!G452</f>
        <v>0,140</v>
      </c>
      <c r="E451" s="93" t="str">
        <f>Input!K452</f>
        <v>≤ 4 seconds</v>
      </c>
      <c r="F451" s="94" t="str">
        <f>Input!I452</f>
        <v>345x310x455</v>
      </c>
      <c r="G451" s="95">
        <f>Input!J452</f>
        <v>156</v>
      </c>
      <c r="H451" s="96" t="str">
        <f>Input!L452</f>
        <v>≥ 98%</v>
      </c>
      <c r="I451" s="95" t="str">
        <f>Verw.!AD451</f>
        <v>Without/SAE-2</v>
      </c>
      <c r="J451" s="95" t="str">
        <f>Verw.!AF451</f>
        <v>Rubber block drive, with alu. ring</v>
      </c>
      <c r="K451" s="95" t="str">
        <f>Verw.!AE451</f>
        <v>14  inch</v>
      </c>
      <c r="L451" s="97" t="str">
        <f>Verw.!AG451</f>
        <v xml:space="preserve"> Mechanical/ Electrical</v>
      </c>
      <c r="M451" s="95" t="str">
        <f>Verw.!AH451</f>
        <v>Not available</v>
      </c>
      <c r="N451" s="95">
        <f>Input!AL452</f>
        <v>0</v>
      </c>
    </row>
    <row r="452" spans="1:102" x14ac:dyDescent="0.25">
      <c r="A452" s="328" t="str">
        <f>Input!B453</f>
        <v>HCL250S</v>
      </c>
      <c r="B452" s="93">
        <f>Input!F453</f>
        <v>2.5</v>
      </c>
      <c r="C452" s="93" t="str">
        <f>Input!D453&amp;"-"&amp;Input!E453</f>
        <v>500-1000</v>
      </c>
      <c r="D452" s="93" t="str">
        <f>Input!G453</f>
        <v>0,351</v>
      </c>
      <c r="E452" s="93" t="str">
        <f>Input!K453</f>
        <v>≤ 4 seconds</v>
      </c>
      <c r="F452" s="94" t="str">
        <f>Input!I453</f>
        <v>345x310x455</v>
      </c>
      <c r="G452" s="95">
        <f>Input!J453</f>
        <v>210</v>
      </c>
      <c r="H452" s="96" t="str">
        <f>Input!L453</f>
        <v>≥ 98%</v>
      </c>
      <c r="I452" s="95" t="str">
        <f>Verw.!AD452</f>
        <v>Without/SAE-1/SAE-2</v>
      </c>
      <c r="J452" s="95" t="str">
        <f>Verw.!AF452</f>
        <v>Rubber block drive, with alu. ring/(High) flexible coupling</v>
      </c>
      <c r="K452" s="95" t="str">
        <f>Verw.!AE452</f>
        <v>14  inch</v>
      </c>
      <c r="L452" s="97" t="str">
        <f>Verw.!AG452</f>
        <v xml:space="preserve"> Mechanical/ Electrical</v>
      </c>
      <c r="M452" s="95" t="str">
        <f>Verw.!AH452</f>
        <v>Not available</v>
      </c>
      <c r="N452" s="95">
        <f>Input!AL453</f>
        <v>0</v>
      </c>
    </row>
    <row r="453" spans="1:102" x14ac:dyDescent="0.25">
      <c r="A453" s="328" t="str">
        <f>Input!B454</f>
        <v>HCL250F</v>
      </c>
      <c r="B453" s="93">
        <f>Input!F454</f>
        <v>2.5</v>
      </c>
      <c r="C453" s="93" t="str">
        <f>Input!D454&amp;"-"&amp;Input!E454</f>
        <v>1000-2500</v>
      </c>
      <c r="D453" s="93" t="str">
        <f>Input!G454</f>
        <v>0,351</v>
      </c>
      <c r="E453" s="93" t="str">
        <f>Input!K454</f>
        <v>≤ 4 seconds</v>
      </c>
      <c r="F453" s="94" t="str">
        <f>Input!I454</f>
        <v>345x310x455</v>
      </c>
      <c r="G453" s="95">
        <f>Input!J454</f>
        <v>210</v>
      </c>
      <c r="H453" s="96" t="str">
        <f>Input!L454</f>
        <v>≥ 98%</v>
      </c>
      <c r="I453" s="95" t="str">
        <f>Verw.!AD453</f>
        <v>Without/SAE-1/SAE-2</v>
      </c>
      <c r="J453" s="95" t="str">
        <f>Verw.!AF453</f>
        <v>Rubber block drive, with alu. ring/(High) flexible coupling</v>
      </c>
      <c r="K453" s="95" t="str">
        <f>Verw.!AE453</f>
        <v>14  inch</v>
      </c>
      <c r="L453" s="97" t="str">
        <f>Verw.!AG453</f>
        <v xml:space="preserve"> Mechanical/ Electrical</v>
      </c>
      <c r="M453" s="95" t="str">
        <f>Verw.!AH453</f>
        <v>Not available</v>
      </c>
      <c r="N453" s="95">
        <f>Input!AL454</f>
        <v>0</v>
      </c>
    </row>
    <row r="454" spans="1:102" x14ac:dyDescent="0.25">
      <c r="A454" s="328" t="str">
        <f>Input!B455</f>
        <v>HCL320S</v>
      </c>
      <c r="B454" s="93">
        <f>Input!F455</f>
        <v>3.2</v>
      </c>
      <c r="C454" s="93" t="str">
        <f>Input!D455&amp;"-"&amp;Input!E455</f>
        <v>500-1000</v>
      </c>
      <c r="D454" s="93" t="str">
        <f>Input!G455</f>
        <v>0,448</v>
      </c>
      <c r="E454" s="93" t="str">
        <f>Input!K455</f>
        <v>≤ 4 seconds</v>
      </c>
      <c r="F454" s="94" t="str">
        <f>Input!I455</f>
        <v>345x310x455</v>
      </c>
      <c r="G454" s="95">
        <f>Input!J455</f>
        <v>210</v>
      </c>
      <c r="H454" s="96" t="str">
        <f>Input!L455</f>
        <v>≥ 98%</v>
      </c>
      <c r="I454" s="95" t="str">
        <f>Verw.!AD454</f>
        <v>Without/SAE-1/SAE-2</v>
      </c>
      <c r="J454" s="95" t="str">
        <f>Verw.!AF454</f>
        <v>Rubber block drive, with alu. ring/(High) flexible coupling</v>
      </c>
      <c r="K454" s="95" t="str">
        <f>Verw.!AE454</f>
        <v>14  inch</v>
      </c>
      <c r="L454" s="97" t="str">
        <f>Verw.!AG454</f>
        <v xml:space="preserve"> Mechanical/ Electrical</v>
      </c>
      <c r="M454" s="95" t="str">
        <f>Verw.!AH454</f>
        <v>Not available</v>
      </c>
      <c r="N454" s="95">
        <f>Input!AL455</f>
        <v>0</v>
      </c>
    </row>
    <row r="455" spans="1:102" x14ac:dyDescent="0.25">
      <c r="A455" s="328" t="str">
        <f>Input!B456</f>
        <v>HCL320F</v>
      </c>
      <c r="B455" s="93">
        <f>Input!F456</f>
        <v>3.2</v>
      </c>
      <c r="C455" s="93" t="str">
        <f>Input!D456&amp;"-"&amp;Input!E456</f>
        <v>1000-2500</v>
      </c>
      <c r="D455" s="93" t="str">
        <f>Input!G456</f>
        <v>0,448</v>
      </c>
      <c r="E455" s="93" t="str">
        <f>Input!K456</f>
        <v>≤ 4 seconds</v>
      </c>
      <c r="F455" s="94" t="str">
        <f>Input!I456</f>
        <v>345x310x455</v>
      </c>
      <c r="G455" s="95">
        <f>Input!J456</f>
        <v>210</v>
      </c>
      <c r="H455" s="96" t="str">
        <f>Input!L456</f>
        <v>≥ 98%</v>
      </c>
      <c r="I455" s="95" t="str">
        <f>Verw.!AD455</f>
        <v>Without/SAE-1/SAE-2</v>
      </c>
      <c r="J455" s="95" t="str">
        <f>Verw.!AF455</f>
        <v>Rubber block drive, with alu. ring/(High) flexible coupling</v>
      </c>
      <c r="K455" s="95" t="str">
        <f>Verw.!AE455</f>
        <v>14  inch</v>
      </c>
      <c r="L455" s="97" t="str">
        <f>Verw.!AG455</f>
        <v xml:space="preserve"> Mechanical/ Electrical</v>
      </c>
      <c r="M455" s="95" t="str">
        <f>Verw.!AH455</f>
        <v>Not available</v>
      </c>
      <c r="N455" s="95">
        <f>Input!AL456</f>
        <v>0</v>
      </c>
    </row>
    <row r="456" spans="1:102" x14ac:dyDescent="0.25">
      <c r="A456" s="328" t="str">
        <f>Input!B457</f>
        <v>HCL600S</v>
      </c>
      <c r="B456" s="93">
        <f>Input!F457</f>
        <v>6</v>
      </c>
      <c r="C456" s="93" t="str">
        <f>Input!D457&amp;"-"&amp;Input!E457</f>
        <v>500-1000</v>
      </c>
      <c r="D456" s="93" t="str">
        <f>Input!G457</f>
        <v>0,841</v>
      </c>
      <c r="E456" s="93" t="str">
        <f>Input!K457</f>
        <v>≤ 4 seconds</v>
      </c>
      <c r="F456" s="94" t="str">
        <f>Input!I457</f>
        <v>345x310x455</v>
      </c>
      <c r="G456" s="95">
        <f>Input!J457</f>
        <v>450</v>
      </c>
      <c r="H456" s="96" t="str">
        <f>Input!L457</f>
        <v>≥ 98%</v>
      </c>
      <c r="I456" s="95" t="str">
        <f>Verw.!AD456</f>
        <v>Without/SAE-1/SAE-2</v>
      </c>
      <c r="J456" s="95" t="str">
        <f>Verw.!AF456</f>
        <v>Rubber block drive, with alu. ring</v>
      </c>
      <c r="K456" s="95" t="str">
        <f>Verw.!AE456</f>
        <v>14  inch</v>
      </c>
      <c r="L456" s="97" t="str">
        <f>Verw.!AG456</f>
        <v xml:space="preserve"> Mechanical/ Electrical</v>
      </c>
      <c r="M456" s="95" t="str">
        <f>Verw.!AH456</f>
        <v>Not available</v>
      </c>
      <c r="N456" s="95">
        <f>Input!AL457</f>
        <v>0</v>
      </c>
    </row>
    <row r="457" spans="1:102" x14ac:dyDescent="0.25">
      <c r="A457" s="328" t="str">
        <f>Input!B458</f>
        <v>HCL600F</v>
      </c>
      <c r="B457" s="93">
        <f>Input!F458</f>
        <v>6</v>
      </c>
      <c r="C457" s="93" t="str">
        <f>Input!D458&amp;"-"&amp;Input!E458</f>
        <v>1000-1800</v>
      </c>
      <c r="D457" s="93" t="str">
        <f>Input!G458</f>
        <v>0,841</v>
      </c>
      <c r="E457" s="93" t="str">
        <f>Input!K458</f>
        <v>≤ 4 seconds</v>
      </c>
      <c r="F457" s="94" t="str">
        <f>Input!I458</f>
        <v>345x310x455</v>
      </c>
      <c r="G457" s="95">
        <f>Input!J458</f>
        <v>450</v>
      </c>
      <c r="H457" s="96" t="str">
        <f>Input!L458</f>
        <v>≥ 98%</v>
      </c>
      <c r="I457" s="95" t="str">
        <f>Verw.!AD457</f>
        <v>Without/SAE-1/SAE-2</v>
      </c>
      <c r="J457" s="95" t="str">
        <f>Verw.!AF457</f>
        <v>Rubber block drive, with alu. ring</v>
      </c>
      <c r="K457" s="95" t="str">
        <f>Verw.!AE457</f>
        <v>14  inch</v>
      </c>
      <c r="L457" s="97" t="str">
        <f>Verw.!AG457</f>
        <v xml:space="preserve"> Mechanical/ Electrical</v>
      </c>
      <c r="M457" s="95" t="str">
        <f>Verw.!AH457</f>
        <v>Not available</v>
      </c>
      <c r="N457" s="95">
        <f>Input!AL458</f>
        <v>0</v>
      </c>
    </row>
    <row r="458" spans="1:102" x14ac:dyDescent="0.25">
      <c r="A458" s="328">
        <f>Input!B459</f>
        <v>0</v>
      </c>
      <c r="B458" s="93">
        <f>Input!F459</f>
        <v>0</v>
      </c>
      <c r="C458" s="93" t="str">
        <f>Input!D459&amp;"-"&amp;Input!E459</f>
        <v>-</v>
      </c>
      <c r="D458" s="93">
        <f>Input!G459</f>
        <v>0</v>
      </c>
      <c r="E458" s="93">
        <f>Input!K459</f>
        <v>0</v>
      </c>
      <c r="F458" s="94">
        <f>Input!I459</f>
        <v>0</v>
      </c>
      <c r="G458" s="95">
        <f>Input!J459</f>
        <v>0</v>
      </c>
      <c r="H458" s="96">
        <f>Input!L459</f>
        <v>0</v>
      </c>
      <c r="I458" s="95" t="str">
        <f>Verw.!AD458</f>
        <v/>
      </c>
      <c r="J458" s="95" t="str">
        <f>Verw.!AF458</f>
        <v/>
      </c>
      <c r="K458" s="95" t="str">
        <f>Verw.!AE458</f>
        <v xml:space="preserve"> inch</v>
      </c>
      <c r="L458" s="97" t="str">
        <f>Verw.!AG458</f>
        <v/>
      </c>
      <c r="M458" s="95" t="str">
        <f>Verw.!AH458</f>
        <v>Not available</v>
      </c>
      <c r="N458" s="95">
        <f>Input!AL459</f>
        <v>0</v>
      </c>
    </row>
    <row r="459" spans="1:102" x14ac:dyDescent="0.25">
      <c r="A459" s="328" t="str">
        <f>Input!B460</f>
        <v>DREDGE PUMP GEARBOXES</v>
      </c>
      <c r="B459" s="93">
        <f>Input!F460</f>
        <v>0</v>
      </c>
      <c r="C459" s="93" t="str">
        <f>Input!D460&amp;"-"&amp;Input!E460</f>
        <v>-</v>
      </c>
      <c r="D459" s="93">
        <f>Input!G460</f>
        <v>0</v>
      </c>
      <c r="E459" s="93">
        <f>Input!K460</f>
        <v>0</v>
      </c>
      <c r="F459" s="94">
        <f>Input!I460</f>
        <v>0</v>
      </c>
      <c r="G459" s="95">
        <f>Input!J460</f>
        <v>0</v>
      </c>
      <c r="H459" s="96">
        <f>Input!L460</f>
        <v>0</v>
      </c>
      <c r="I459" s="95" t="str">
        <f>Verw.!AD459</f>
        <v/>
      </c>
      <c r="J459" s="95" t="str">
        <f>Verw.!AF459</f>
        <v/>
      </c>
      <c r="K459" s="95" t="str">
        <f>Verw.!AE459</f>
        <v xml:space="preserve"> inch</v>
      </c>
      <c r="L459" s="97" t="str">
        <f>Verw.!AG459</f>
        <v/>
      </c>
      <c r="M459" s="95" t="str">
        <f>Verw.!AH459</f>
        <v>Not available</v>
      </c>
      <c r="N459" s="95">
        <f>Input!AL460</f>
        <v>0</v>
      </c>
    </row>
    <row r="460" spans="1:102" x14ac:dyDescent="0.25">
      <c r="A460" s="328">
        <f>Input!B461</f>
        <v>0</v>
      </c>
      <c r="B460" s="93">
        <f>Input!F461</f>
        <v>0</v>
      </c>
      <c r="C460" s="93" t="str">
        <f>Input!D461&amp;"-"&amp;Input!E461</f>
        <v>-</v>
      </c>
      <c r="D460" s="93">
        <f>Input!G461</f>
        <v>0</v>
      </c>
      <c r="E460" s="93">
        <f>Input!K461</f>
        <v>0</v>
      </c>
      <c r="F460" s="94">
        <f>Input!I461</f>
        <v>0</v>
      </c>
      <c r="G460" s="95">
        <f>Input!J461</f>
        <v>0</v>
      </c>
      <c r="H460" s="96">
        <f>Input!L461</f>
        <v>0</v>
      </c>
      <c r="I460" s="95" t="str">
        <f>Verw.!AD460</f>
        <v/>
      </c>
      <c r="J460" s="95" t="str">
        <f>Verw.!AF460</f>
        <v/>
      </c>
      <c r="K460" s="95" t="str">
        <f>Verw.!AE460</f>
        <v xml:space="preserve"> inch</v>
      </c>
      <c r="L460" s="97" t="str">
        <f>Verw.!AG460</f>
        <v/>
      </c>
      <c r="M460" s="95" t="str">
        <f>Verw.!AH460</f>
        <v>Not available</v>
      </c>
      <c r="N460" s="95">
        <f>Input!AL461</f>
        <v>0</v>
      </c>
    </row>
    <row r="461" spans="1:102" x14ac:dyDescent="0.25">
      <c r="A461" s="328">
        <f>Input!B462</f>
        <v>0</v>
      </c>
      <c r="B461" s="93">
        <f>Input!F462</f>
        <v>0</v>
      </c>
      <c r="C461" s="93" t="str">
        <f>Input!D462&amp;"-"&amp;Input!E462</f>
        <v>-</v>
      </c>
      <c r="D461" s="93">
        <f>Input!G462</f>
        <v>0</v>
      </c>
      <c r="E461" s="93">
        <f>Input!K462</f>
        <v>0</v>
      </c>
      <c r="F461" s="94">
        <f>Input!I462</f>
        <v>0</v>
      </c>
      <c r="G461" s="95">
        <f>Input!J462</f>
        <v>0</v>
      </c>
      <c r="H461" s="96">
        <f>Input!L462</f>
        <v>0</v>
      </c>
      <c r="I461" s="95" t="str">
        <f>Verw.!AD461</f>
        <v/>
      </c>
      <c r="J461" s="95" t="str">
        <f>Verw.!AF461</f>
        <v/>
      </c>
      <c r="K461" s="95" t="str">
        <f>Verw.!AE461</f>
        <v xml:space="preserve"> inch</v>
      </c>
      <c r="L461" s="97" t="str">
        <f>Verw.!AG461</f>
        <v/>
      </c>
      <c r="M461" s="95" t="str">
        <f>Verw.!AH461</f>
        <v>Not available</v>
      </c>
      <c r="N461" s="95">
        <f>Input!AL462</f>
        <v>0</v>
      </c>
    </row>
    <row r="462" spans="1:102" x14ac:dyDescent="0.25">
      <c r="A462" s="328">
        <f>Input!B463</f>
        <v>0</v>
      </c>
      <c r="B462" s="93">
        <f>Input!F463</f>
        <v>0</v>
      </c>
      <c r="C462" s="93" t="str">
        <f>Input!D463&amp;"-"&amp;Input!E463</f>
        <v>-</v>
      </c>
      <c r="D462" s="93">
        <f>Input!G463</f>
        <v>0</v>
      </c>
      <c r="E462" s="93">
        <f>Input!K463</f>
        <v>0</v>
      </c>
      <c r="F462" s="94">
        <f>Input!I463</f>
        <v>0</v>
      </c>
      <c r="G462" s="95">
        <f>Input!J463</f>
        <v>0</v>
      </c>
      <c r="H462" s="96">
        <f>Input!L463</f>
        <v>0</v>
      </c>
      <c r="I462" s="95" t="str">
        <f>Verw.!AD462</f>
        <v/>
      </c>
      <c r="J462" s="95" t="str">
        <f>Verw.!AF462</f>
        <v/>
      </c>
      <c r="K462" s="95" t="str">
        <f>Verw.!AE462</f>
        <v xml:space="preserve"> inch</v>
      </c>
      <c r="L462" s="97" t="str">
        <f>Verw.!AG462</f>
        <v/>
      </c>
      <c r="M462" s="95" t="str">
        <f>Verw.!AH462</f>
        <v>Not available</v>
      </c>
      <c r="N462" s="95">
        <f>Input!AL463</f>
        <v>0</v>
      </c>
    </row>
    <row r="463" spans="1:102" x14ac:dyDescent="0.25">
      <c r="A463" s="328">
        <f>Input!B464</f>
        <v>0</v>
      </c>
      <c r="B463" s="93">
        <f>Input!F464</f>
        <v>0</v>
      </c>
      <c r="C463" s="93" t="str">
        <f>Input!D464&amp;"-"&amp;Input!E464</f>
        <v>-</v>
      </c>
      <c r="D463" s="93">
        <f>Input!G464</f>
        <v>0</v>
      </c>
      <c r="E463" s="93">
        <f>Input!K464</f>
        <v>0</v>
      </c>
      <c r="F463" s="94">
        <f>Input!I464</f>
        <v>0</v>
      </c>
      <c r="G463" s="95">
        <f>Input!J464</f>
        <v>0</v>
      </c>
      <c r="H463" s="96">
        <f>Input!L464</f>
        <v>0</v>
      </c>
      <c r="I463" s="95" t="str">
        <f>Verw.!AD463</f>
        <v/>
      </c>
      <c r="J463" s="95" t="str">
        <f>Verw.!AF463</f>
        <v/>
      </c>
      <c r="K463" s="95" t="str">
        <f>Verw.!AE463</f>
        <v xml:space="preserve"> inch</v>
      </c>
      <c r="L463" s="97" t="str">
        <f>Verw.!AG463</f>
        <v/>
      </c>
      <c r="M463" s="95" t="str">
        <f>Verw.!AH463</f>
        <v>Not available</v>
      </c>
      <c r="N463" s="95">
        <f>Input!AL464</f>
        <v>0</v>
      </c>
    </row>
  </sheetData>
  <sheetProtection algorithmName="SHA-512" hashValue="ulZJsyP3T4tDuFDe4UsqJVuP8PfhvvJ1RyYz2ktAvb32vUd/80PoiPwBkavHYN19sdxyuSkQKIEjlPJtazkIQQ==" saltValue="BjwQ2bgNFM1aF0EzVTmFWA==" spinCount="100000" sheet="1" objects="1" scenarios="1" selectLockedCells="1"/>
  <mergeCells count="13">
    <mergeCell ref="Q3:S3"/>
    <mergeCell ref="R10:S10"/>
    <mergeCell ref="Q12:S13"/>
    <mergeCell ref="V20:Z20"/>
    <mergeCell ref="V21:Z21"/>
    <mergeCell ref="Q4:S5"/>
    <mergeCell ref="Q7:S8"/>
    <mergeCell ref="U14:X14"/>
    <mergeCell ref="U15:Z15"/>
    <mergeCell ref="V16:Z16"/>
    <mergeCell ref="V17:Z17"/>
    <mergeCell ref="V18:Z18"/>
    <mergeCell ref="V19:Z19"/>
  </mergeCells>
  <dataValidations count="1">
    <dataValidation type="list" allowBlank="1" showInputMessage="1" showErrorMessage="1" sqref="O1">
      <formula1>$P$1:$Q$1</formula1>
    </dataValidation>
  </dataValidations>
  <pageMargins left="0.7" right="0.7" top="0.75" bottom="0.75" header="0.3" footer="0.3"/>
  <pageSetup paperSize="9"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Input</vt:lpstr>
      <vt:lpstr>Verw.</vt:lpstr>
      <vt:lpstr>Variabelen</vt:lpstr>
      <vt:lpstr>FIND THE RIGHT GEARBOX</vt:lpstr>
      <vt:lpstr>FIND TYPE INFORMATION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A.G. van den Heuvel</dc:creator>
  <cp:lastModifiedBy>Andries van den Heuvel</cp:lastModifiedBy>
  <cp:lastPrinted>2016-03-02T16:01:13Z</cp:lastPrinted>
  <dcterms:created xsi:type="dcterms:W3CDTF">2015-02-24T03:56:12Z</dcterms:created>
  <dcterms:modified xsi:type="dcterms:W3CDTF">2016-03-29T13:36:33Z</dcterms:modified>
</cp:coreProperties>
</file>